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22.xml" ContentType="application/vnd.openxmlformats-officedocument.spreadsheetml.table+xml"/>
  <Override PartName="/xl/tables/table24.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23.xml" ContentType="application/vnd.openxmlformats-officedocument.spreadsheetml.table+xml"/>
  <Override PartName="/xl/tables/table15.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2.xml" ContentType="application/vnd.openxmlformats-officedocument.spreadsheetml.table+xml"/>
  <Override PartName="/xl/tables/table13.xml" ContentType="application/vnd.openxmlformats-officedocument.spreadsheetml.table+xml"/>
  <Override PartName="/xl/tables/table17.xml" ContentType="application/vnd.openxmlformats-officedocument.spreadsheetml.table+xml"/>
  <Override PartName="/xl/tables/table1.xml" ContentType="application/vnd.openxmlformats-officedocument.spreadsheetml.table+xml"/>
  <Override PartName="/xl/tables/table11.xml" ContentType="application/vnd.openxmlformats-officedocument.spreadsheetml.table+xml"/>
  <Override PartName="/xl/tables/table16.xml" ContentType="application/vnd.openxmlformats-officedocument.spreadsheetml.table+xml"/>
  <Override PartName="/xl/tables/table26.xml" ContentType="application/vnd.openxmlformats-officedocument.spreadsheetml.table+xml"/>
  <Override PartName="/xl/tables/table18.xml" ContentType="application/vnd.openxmlformats-officedocument.spreadsheetml.table+xml"/>
  <Override PartName="/xl/tables/table7.xml" ContentType="application/vnd.openxmlformats-officedocument.spreadsheetml.table+xml"/>
  <Override PartName="/xl/tables/table25.xml" ContentType="application/vnd.openxmlformats-officedocument.spreadsheetml.table+xml"/>
  <Override PartName="/xl/tables/table20.xml" ContentType="application/vnd.openxmlformats-officedocument.spreadsheetml.table+xml"/>
  <Override PartName="/xl/tables/table19.xml" ContentType="application/vnd.openxmlformats-officedocument.spreadsheetml.table+xml"/>
  <Override PartName="/xl/tables/table3.xml" ContentType="application/vnd.openxmlformats-officedocument.spreadsheetml.table+xml"/>
  <Override PartName="/xl/tables/table14.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Паспорт" sheetId="1" state="visible" r:id="rId3"/>
    <sheet name="01_Каталог" sheetId="2" state="visible" r:id="rId4"/>
    <sheet name="02_Профили_оружия" sheetId="3" state="visible" r:id="rId5"/>
    <sheet name="03_Профили_брони" sheetId="4" state="visible" r:id="rId6"/>
    <sheet name="04_Фармацевтика" sheetId="5" state="visible" r:id="rId7"/>
    <sheet name="05_Формулы_валидации" sheetId="6" state="visible" r:id="rId8"/>
    <sheet name="06_Диапазоны" sheetId="7" state="visible" r:id="rId9"/>
    <sheet name="07_Модель_экземпляра" sheetId="8" state="visible" r:id="rId10"/>
    <sheet name="08_Операции" sheetId="9" state="visible" r:id="rId11"/>
    <sheet name="09_Открытый_каталог" sheetId="10" state="visible" r:id="rId12"/>
    <sheet name="10_Решения_и_пробелы" sheetId="11" state="visible" r:id="rId13"/>
    <sheet name="11_Трассировка_правил" sheetId="12" state="visible" r:id="rId14"/>
    <sheet name="12_Справочники" sheetId="13" state="visible" r:id="rId15"/>
    <sheet name="13_Контроль" sheetId="14" state="visible" r:id="rId16"/>
    <sheet name="02A_Семантика_Runtime" sheetId="15" state="visible" r:id="rId17"/>
    <sheet name="07A_Разрешение_атаки" sheetId="16" state="visible" r:id="rId18"/>
    <sheet name="07B_Профиль_оружия" sheetId="17" state="visible" r:id="rId19"/>
    <sheet name="14_Изменения_v1.2" sheetId="18" state="visible" r:id="rId20"/>
    <sheet name="15_Иконки_предметов" sheetId="19" state="visible" r:id="rId21"/>
    <sheet name="07C_Непредметные_атаки" sheetId="20" state="visible" r:id="rId22"/>
    <sheet name="16_Изменения_v1.3" sheetId="21" state="visible" r:id="rId23"/>
    <sheet name="17_QA_совместимость" sheetId="22" state="visible" r:id="rId24"/>
    <sheet name="18_Изменения_v1.4" sheetId="23" state="visible" r:id="rId25"/>
    <sheet name="19_XP_RollOccurrences" sheetId="24" state="visible" r:id="rId26"/>
    <sheet name="20_Изменения_v1.5" sheetId="25" state="visible" r:id="rId27"/>
    <sheet name="21_Изменения_v1.6" sheetId="26" state="visible" r:id="rId2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<sst xmlns="http://schemas.openxmlformats.org/spreadsheetml/2006/main" count="8059" uniqueCount="3680">
  <si>
    <t xml:space="preserve">Symbiosis V7 — реестр предметов для Windows-приложения</t>
  </si>
  <si>
    <t xml:space="preserve">Версия 1.6 · актуализировано 2026-08-01 · Rules v1.7 | Character-Skills-Symbionts v1.2 | Items v1.6_with_icons | Bestiary v1.4 | Sentient v1.2 · исходные каталоги, баланс, формулы и 64 иконки не изменены; синхронизированы только границы группового генератора.</t>
  </si>
  <si>
    <t xml:space="preserve">Контрольный показатель</t>
  </si>
  <si>
    <t xml:space="preserve">Значение</t>
  </si>
  <si>
    <t xml:space="preserve">Нормативная модель выдачи готового предмета</t>
  </si>
  <si>
    <t xml:space="preserve">Канонические предметы (A)</t>
  </si>
  <si>
    <t xml:space="preserve">1</t>
  </si>
  <si>
    <t xml:space="preserve">Игрок выбирает оружие только при создании собственного персонажа.</t>
  </si>
  <si>
    <t xml:space="preserve">Не-Чистое оружие: редактируются только формульно выводимые поля; оружие Чистых отображается только для чтения.</t>
  </si>
  <si>
    <t xml:space="preserve">Явные предметные сущности (B)</t>
  </si>
  <si>
    <t xml:space="preserve">2</t>
  </si>
  <si>
    <t xml:space="preserve">Приложение не бросает производственные дайсы и не создаёт предмет.</t>
  </si>
  <si>
    <t xml:space="preserve">Валидатор ищет единый witness по L/Lw/Ls и независимым дайсам для всего заявленного профиля.</t>
  </si>
  <si>
    <t xml:space="preserve">Всего строк основного каталога</t>
  </si>
  <si>
    <t xml:space="preserve">3</t>
  </si>
  <si>
    <t xml:space="preserve">Успешная заявка создаёт неизменяемую WeaponProfileVersion.</t>
  </si>
  <si>
    <t xml:space="preserve">Сохраняются formulaId, formulaVersion и validationWitness; statSource=PLAYER_FORMULA_VALIDATED.</t>
  </si>
  <si>
    <t xml:space="preserve">Оружие/щиты/комплекты</t>
  </si>
  <si>
    <t xml:space="preserve">4</t>
  </si>
  <si>
    <t xml:space="preserve">Мастер выдаёт или изменяет конкретный экземпляр оружия игрока либо НПС.</t>
  </si>
  <si>
    <t xml:space="preserve">Разрешено всё оружие, включая шесть шаблонов Чистых; глобальный шаблон и другие экземпляры не меняются.</t>
  </si>
  <si>
    <t xml:space="preserve">Броня</t>
  </si>
  <si>
    <t xml:space="preserve">5</t>
  </si>
  <si>
    <t xml:space="preserve">MASTER_OVERRIDE обходит формульную область, но не структурную валидацию.</t>
  </si>
  <si>
    <t xml:space="preserve">Закрытая грамматика дайсов, положительность значений, actor/reason/time и неизменяемые before/after обязательны.</t>
  </si>
  <si>
    <t xml:space="preserve">Фармацевтика</t>
  </si>
  <si>
    <t xml:space="preserve">6</t>
  </si>
  <si>
    <t xml:space="preserve">Изменение профиля атомарно и версионируется.</t>
  </si>
  <si>
    <t xml:space="preserve">Новая версия действует со следующей отдельно разрешаемой атаки; уже начатая атака использует прежний снимок.</t>
  </si>
  <si>
    <t xml:space="preserve">Формульные типы оружия</t>
  </si>
  <si>
    <t xml:space="preserve">7</t>
  </si>
  <si>
    <t xml:space="preserve">Боевые DAMAGE/PENETRATION читаются из снимка активной версии.</t>
  </si>
  <si>
    <t xml:space="preserve">PER_ATTACK_ROLL означает новый бросок на каждую отдельно разрешаемую атаку; ItemInstance не получает результат.</t>
  </si>
  <si>
    <t xml:space="preserve">Профили формул с учётом 2 хватов</t>
  </si>
  <si>
    <t xml:space="preserve">8</t>
  </si>
  <si>
    <t xml:space="preserve">Неполные и нарративные сущности не получают выдуманную механику.</t>
  </si>
  <si>
    <t xml:space="preserve">Их оформляет мастер как story/custom item.</t>
  </si>
  <si>
    <t xml:space="preserve">Автоматизация создания предметов</t>
  </si>
  <si>
    <t xml:space="preserve">НЕТ</t>
  </si>
  <si>
    <t xml:space="preserve">Формулы изготовления в приложении</t>
  </si>
  <si>
    <t xml:space="preserve">Только VALIDATION_ONLY</t>
  </si>
  <si>
    <t xml:space="preserve">Player request</t>
  </si>
  <si>
    <t xml:space="preserve">Только создание персонажа: FORMULA_VALIDATED или PURE TEMPLATE_FIXED</t>
  </si>
  <si>
    <t xml:space="preserve">Master override</t>
  </si>
  <si>
    <t xml:space="preserve">Все 27 видов оружия; instance-level patch без formula bounds</t>
  </si>
  <si>
    <t xml:space="preserve">Нормализованные боевые значения</t>
  </si>
  <si>
    <t xml:space="preserve">Runtime-результаты в экземпляре</t>
  </si>
  <si>
    <t xml:space="preserve">НЕ СОХРАНЯЮТСЯ</t>
  </si>
  <si>
    <t xml:space="preserve">Ключевые границы применения</t>
  </si>
  <si>
    <t xml:space="preserve">Область</t>
  </si>
  <si>
    <t xml:space="preserve">Решение</t>
  </si>
  <si>
    <t xml:space="preserve">Крафт</t>
  </si>
  <si>
    <t xml:space="preserve">Не исполняется</t>
  </si>
  <si>
    <t xml:space="preserve">Цены</t>
  </si>
  <si>
    <t xml:space="preserve">Не заданы</t>
  </si>
  <si>
    <t xml:space="preserve">Масса</t>
  </si>
  <si>
    <t xml:space="preserve">Nullable/мастер</t>
  </si>
  <si>
    <t xml:space="preserve">Вместимость</t>
  </si>
  <si>
    <t xml:space="preserve">Не автоматизировать</t>
  </si>
  <si>
    <t xml:space="preserve">Стек</t>
  </si>
  <si>
    <t xml:space="preserve">UI-группа по stackKey; перед состоянием расщепить</t>
  </si>
  <si>
    <t xml:space="preserve">6 зон, слои</t>
  </si>
  <si>
    <t xml:space="preserve">Щиты</t>
  </si>
  <si>
    <t xml:space="preserve">Отдельный HP</t>
  </si>
  <si>
    <t xml:space="preserve">Нэйт</t>
  </si>
  <si>
    <t xml:space="preserve">Бинарная герметичность</t>
  </si>
  <si>
    <t xml:space="preserve">Боеприпас</t>
  </si>
  <si>
    <t xml:space="preserve">Расходуется при атаке</t>
  </si>
  <si>
    <t xml:space="preserve">Магазин</t>
  </si>
  <si>
    <t xml:space="preserve">Статус неполный</t>
  </si>
  <si>
    <t xml:space="preserve">Ремонт</t>
  </si>
  <si>
    <t xml:space="preserve">Manual only</t>
  </si>
  <si>
    <t xml:space="preserve">Горение</t>
  </si>
  <si>
    <t xml:space="preserve">Не по каждому предмету</t>
  </si>
  <si>
    <t xml:space="preserve">Описательный предмет</t>
  </si>
  <si>
    <t xml:space="preserve">Без механики</t>
  </si>
  <si>
    <t xml:space="preserve">Custom item</t>
  </si>
  <si>
    <t xml:space="preserve">1 положительный бонус</t>
  </si>
  <si>
    <t xml:space="preserve">Владение</t>
  </si>
  <si>
    <t xml:space="preserve">Ровно один owner/scene</t>
  </si>
  <si>
    <t xml:space="preserve">Лут</t>
  </si>
  <si>
    <t xml:space="preserve">Частичный стек q</t>
  </si>
  <si>
    <t xml:space="preserve">Pure-only препарат</t>
  </si>
  <si>
    <t xml:space="preserve">Можно хранить/передать</t>
  </si>
  <si>
    <t xml:space="preserve">Применение</t>
  </si>
  <si>
    <t xml:space="preserve">Блок другой расе</t>
  </si>
  <si>
    <t xml:space="preserve">Качество</t>
  </si>
  <si>
    <t xml:space="preserve">Рекомендация мастеру</t>
  </si>
  <si>
    <t xml:space="preserve">Экипировка</t>
  </si>
  <si>
    <t xml:space="preserve">Не автоматическая</t>
  </si>
  <si>
    <t xml:space="preserve">Игрок</t>
  </si>
  <si>
    <t xml:space="preserve">Только создание; formula outputs</t>
  </si>
  <si>
    <t xml:space="preserve">Мастер</t>
  </si>
  <si>
    <t xml:space="preserve">Все оружие; patch экземпляра</t>
  </si>
  <si>
    <t xml:space="preserve">Оружие Чистых</t>
  </si>
  <si>
    <t xml:space="preserve">Игрок read-only, мастер override</t>
  </si>
  <si>
    <t xml:space="preserve">Формульный шаблон</t>
  </si>
  <si>
    <t xml:space="preserve">Exact joint validator</t>
  </si>
  <si>
    <t xml:space="preserve">Приоритет</t>
  </si>
  <si>
    <t xml:space="preserve">Rules v1.7 &gt; v1.6 &gt; v1.5 &gt; v1.4 &gt; v1.3 &gt; v1.2 &gt; tombstone/base</t>
  </si>
  <si>
    <t xml:space="preserve">Источник</t>
  </si>
  <si>
    <t xml:space="preserve">Rules Registry v1.7 + Character Registry v1.2 + Bestiary v1.4 + PDF Atlas v1.1</t>
  </si>
  <si>
    <t xml:space="preserve">MONSTER_ATTACK и naturalArmor не являются ItemType</t>
  </si>
  <si>
    <t xml:space="preserve">Аудит</t>
  </si>
  <si>
    <t xml:space="preserve">Профиль + AttackResolution + clone provenance</t>
  </si>
  <si>
    <t xml:space="preserve">Иконки</t>
  </si>
  <si>
    <t xml:space="preserve">64 PNG 96×96; только 64 выбираемых ItemTypeID</t>
  </si>
  <si>
    <t xml:space="preserve">Паутина Паука</t>
  </si>
  <si>
    <t xml:space="preserve">CustomMonster не создаёт ItemInstance или MapObject</t>
  </si>
  <si>
    <t xml:space="preserve">Лут монстра</t>
  </si>
  <si>
    <t xml:space="preserve">NOT_LOOTABLE проверяется до контейнера</t>
  </si>
  <si>
    <t xml:space="preserve">Системный SentientEnemy</t>
  </si>
  <si>
    <t xml:space="preserve">Системный SentientEnemy: NO_XP_PROGRESSION; независимый item graph без новых ItemType/иконок</t>
  </si>
  <si>
    <t xml:space="preserve">Основной каталог предметов</t>
  </si>
  <si>
    <t xml:space="preserve">Каталог задаёт канонический шаблон. Эффективный профиль оружия читается из активной WeaponProfileVersion: TEMPLATE_FIXED блокирует изменение только игроку, но мастер вправе patch-ить любой конкретный экземпляр по CORE-187/188.</t>
  </si>
  <si>
    <t xml:space="preserve">ItemTypeID</t>
  </si>
  <si>
    <t xml:space="preserve">Rule ID</t>
  </si>
  <si>
    <t xml:space="preserve">Название</t>
  </si>
  <si>
    <t xml:space="preserve">Категория</t>
  </si>
  <si>
    <t xml:space="preserve">Подкатегория</t>
  </si>
  <si>
    <t xml:space="preserve">Класс каталога</t>
  </si>
  <si>
    <t xml:space="preserve">Полнота механики</t>
  </si>
  <si>
    <t xml:space="preserve">Можно в инвентарь</t>
  </si>
  <si>
    <t xml:space="preserve">Физически взаимозаменяем</t>
  </si>
  <si>
    <t xml:space="preserve">UI-группировка по stackKey</t>
  </si>
  <si>
    <t xml:space="preserve">Единица</t>
  </si>
  <si>
    <t xml:space="preserve">Экипируется</t>
  </si>
  <si>
    <t xml:space="preserve">Составной</t>
  </si>
  <si>
    <t xml:space="preserve">Источник готовых параметров экземпляра</t>
  </si>
  <si>
    <t xml:space="preserve">Политика заявки игрока</t>
  </si>
  <si>
    <t xml:space="preserve">Master profile override allowed</t>
  </si>
  <si>
    <t xml:space="preserve">Formula ID</t>
  </si>
  <si>
    <t xml:space="preserve">Generation enabled</t>
  </si>
  <si>
    <t xml:space="preserve">Примечание</t>
  </si>
  <si>
    <t xml:space="preserve">ID уникален</t>
  </si>
  <si>
    <t xml:space="preserve">ITM-WPN-001</t>
  </si>
  <si>
    <t xml:space="preserve">CORE-021</t>
  </si>
  <si>
    <t xml:space="preserve">Лёгкий арбалет</t>
  </si>
  <si>
    <t xml:space="preserve">Оружие</t>
  </si>
  <si>
    <t xml:space="preserve">Арбалет</t>
  </si>
  <si>
    <t xml:space="preserve">A_CANONICAL</t>
  </si>
  <si>
    <t xml:space="preserve">FULL</t>
  </si>
  <si>
    <t xml:space="preserve">экземпляр</t>
  </si>
  <si>
    <t xml:space="preserve">INSTANCE_RESOLVED</t>
  </si>
  <si>
    <t xml:space="preserve">EXACT_JOINT_FORMULA</t>
  </si>
  <si>
    <t xml:space="preserve">F-WPN-001</t>
  </si>
  <si>
    <t xml:space="preserve">PDF §4, с. 68; CORE-021</t>
  </si>
  <si>
    <t xml:space="preserve">ITM-WPN-002</t>
  </si>
  <si>
    <t xml:space="preserve">CORE-022</t>
  </si>
  <si>
    <t xml:space="preserve">Тяжёлый арбалет</t>
  </si>
  <si>
    <t xml:space="preserve">F-WPN-002</t>
  </si>
  <si>
    <t xml:space="preserve">PDF §4, с. 69; CORE-022</t>
  </si>
  <si>
    <t xml:space="preserve">ITM-WPN-003</t>
  </si>
  <si>
    <t xml:space="preserve">CORE-023</t>
  </si>
  <si>
    <t xml:space="preserve">Кенси</t>
  </si>
  <si>
    <t xml:space="preserve">TEMPLATE_FIXED</t>
  </si>
  <si>
    <t xml:space="preserve">PDF §4, с. 69; CORE-023</t>
  </si>
  <si>
    <t xml:space="preserve">ITM-WPN-004</t>
  </si>
  <si>
    <t xml:space="preserve">CORE-024</t>
  </si>
  <si>
    <t xml:space="preserve">Эривел</t>
  </si>
  <si>
    <t xml:space="preserve">PDF §4, с. 69; CORE-024</t>
  </si>
  <si>
    <t xml:space="preserve">ITM-WPN-005</t>
  </si>
  <si>
    <t xml:space="preserve">CORE-025</t>
  </si>
  <si>
    <t xml:space="preserve">Эстрефорд</t>
  </si>
  <si>
    <t xml:space="preserve">PDF §4, с. 70; CORE-025</t>
  </si>
  <si>
    <t xml:space="preserve">ITM-WPN-006</t>
  </si>
  <si>
    <t xml:space="preserve">CORE-026</t>
  </si>
  <si>
    <t xml:space="preserve">Айнцберн</t>
  </si>
  <si>
    <t xml:space="preserve">PDF §4, с. 70; CORE-026</t>
  </si>
  <si>
    <t xml:space="preserve">ITM-WPN-007</t>
  </si>
  <si>
    <t xml:space="preserve">CORE-027</t>
  </si>
  <si>
    <t xml:space="preserve">Лёгкий лук</t>
  </si>
  <si>
    <t xml:space="preserve">Лук</t>
  </si>
  <si>
    <t xml:space="preserve">F-WPN-003</t>
  </si>
  <si>
    <t xml:space="preserve">PDF §4, с. 71; CORE-027</t>
  </si>
  <si>
    <t xml:space="preserve">ITM-WPN-008</t>
  </si>
  <si>
    <t xml:space="preserve">CORE-028</t>
  </si>
  <si>
    <t xml:space="preserve">Тяжёлый лук</t>
  </si>
  <si>
    <t xml:space="preserve">F-WPN-004</t>
  </si>
  <si>
    <t xml:space="preserve">PDF §4, с. 71; CORE-028</t>
  </si>
  <si>
    <t xml:space="preserve">ITM-WPN-009</t>
  </si>
  <si>
    <t xml:space="preserve">CORE-029</t>
  </si>
  <si>
    <t xml:space="preserve">Длинный лук</t>
  </si>
  <si>
    <t xml:space="preserve">F-WPN-005</t>
  </si>
  <si>
    <t xml:space="preserve">PDF §4, с. 72; CORE-029</t>
  </si>
  <si>
    <t xml:space="preserve">ITM-WPN-010</t>
  </si>
  <si>
    <t xml:space="preserve">CORE-031</t>
  </si>
  <si>
    <t xml:space="preserve">Грубое оружие</t>
  </si>
  <si>
    <t xml:space="preserve">Ближнее оружие</t>
  </si>
  <si>
    <t xml:space="preserve">F-WPN-006</t>
  </si>
  <si>
    <t xml:space="preserve">PDF §4, с. 73; CORE-031</t>
  </si>
  <si>
    <t xml:space="preserve">Примеры: дубина, дрын, булава, кистень, молот.</t>
  </si>
  <si>
    <t xml:space="preserve">ITM-WPN-011</t>
  </si>
  <si>
    <t xml:space="preserve">CORE-032</t>
  </si>
  <si>
    <t xml:space="preserve">Одноручный меч</t>
  </si>
  <si>
    <t xml:space="preserve">F-WPN-007</t>
  </si>
  <si>
    <t xml:space="preserve">PDF §4, с. 73; CORE-032</t>
  </si>
  <si>
    <t xml:space="preserve">ITM-WPN-012</t>
  </si>
  <si>
    <t xml:space="preserve">CORE-033</t>
  </si>
  <si>
    <t xml:space="preserve">Полуторный меч</t>
  </si>
  <si>
    <t xml:space="preserve">F-WPN-008A; F-WPN-008B</t>
  </si>
  <si>
    <t xml:space="preserve">PDF §4, с. 73; CORE-033</t>
  </si>
  <si>
    <t xml:space="preserve">Хват 1/2 руки фиксируется при заявке или выдаче; позднее не переключается.</t>
  </si>
  <si>
    <t xml:space="preserve">ITM-WPN-013</t>
  </si>
  <si>
    <t xml:space="preserve">CORE-034</t>
  </si>
  <si>
    <t xml:space="preserve">Двуручный меч</t>
  </si>
  <si>
    <t xml:space="preserve">F-WPN-009</t>
  </si>
  <si>
    <t xml:space="preserve">PDF §4, с. 74; CORE-034</t>
  </si>
  <si>
    <t xml:space="preserve">ITM-WPN-014</t>
  </si>
  <si>
    <t xml:space="preserve">CORE-035</t>
  </si>
  <si>
    <t xml:space="preserve">Шпага</t>
  </si>
  <si>
    <t xml:space="preserve">F-WPN-010</t>
  </si>
  <si>
    <t xml:space="preserve">PDF §4, с. 74; CORE-035</t>
  </si>
  <si>
    <t xml:space="preserve">ITM-WPN-015</t>
  </si>
  <si>
    <t xml:space="preserve">CORE-036</t>
  </si>
  <si>
    <t xml:space="preserve">Копьё</t>
  </si>
  <si>
    <t xml:space="preserve">F-WPN-011</t>
  </si>
  <si>
    <t xml:space="preserve">PDF §4, с. 74; CORE-036</t>
  </si>
  <si>
    <t xml:space="preserve">ITM-WPN-016</t>
  </si>
  <si>
    <t xml:space="preserve">CORE-037</t>
  </si>
  <si>
    <t xml:space="preserve">Кинжал</t>
  </si>
  <si>
    <t xml:space="preserve">F-WPN-012</t>
  </si>
  <si>
    <t xml:space="preserve">PDF §4, с. 74; CORE-037</t>
  </si>
  <si>
    <t xml:space="preserve">ITM-WPN-017</t>
  </si>
  <si>
    <t xml:space="preserve">CORE-038</t>
  </si>
  <si>
    <t xml:space="preserve">Мизерикордия</t>
  </si>
  <si>
    <t xml:space="preserve">F-WPN-013</t>
  </si>
  <si>
    <t xml:space="preserve">PDF §4, с. 75; CORE-038</t>
  </si>
  <si>
    <t xml:space="preserve">ITM-WPN-018</t>
  </si>
  <si>
    <t xml:space="preserve">CORE-039</t>
  </si>
  <si>
    <t xml:space="preserve">Одноручный топор</t>
  </si>
  <si>
    <t xml:space="preserve">F-WPN-014</t>
  </si>
  <si>
    <t xml:space="preserve">PDF §4, с. 75; CORE-039</t>
  </si>
  <si>
    <t xml:space="preserve">ITM-WPN-019</t>
  </si>
  <si>
    <t xml:space="preserve">CORE-040</t>
  </si>
  <si>
    <t xml:space="preserve">Клевец</t>
  </si>
  <si>
    <t xml:space="preserve">F-WPN-015</t>
  </si>
  <si>
    <t xml:space="preserve">PDF §4, с. 75; CORE-040</t>
  </si>
  <si>
    <t xml:space="preserve">ITM-WPN-020</t>
  </si>
  <si>
    <t xml:space="preserve">CORE-041</t>
  </si>
  <si>
    <t xml:space="preserve">Двуручный топор</t>
  </si>
  <si>
    <t xml:space="preserve">F-WPN-016</t>
  </si>
  <si>
    <t xml:space="preserve">PDF §4, с. 75; CORE-041</t>
  </si>
  <si>
    <t xml:space="preserve">ITM-WPN-021</t>
  </si>
  <si>
    <t xml:space="preserve">CORE-042</t>
  </si>
  <si>
    <t xml:space="preserve">Кастет</t>
  </si>
  <si>
    <t xml:space="preserve">F-WPN-017</t>
  </si>
  <si>
    <t xml:space="preserve">PDF §4, с. 76; CORE-042</t>
  </si>
  <si>
    <t xml:space="preserve">ITM-WPN-022</t>
  </si>
  <si>
    <t xml:space="preserve">CORE-043</t>
  </si>
  <si>
    <t xml:space="preserve">Деревянный круглый щит</t>
  </si>
  <si>
    <t xml:space="preserve">Щит</t>
  </si>
  <si>
    <t xml:space="preserve">F-WPN-018</t>
  </si>
  <si>
    <t xml:space="preserve">PDF §4, с. 77; CORE-043</t>
  </si>
  <si>
    <t xml:space="preserve">ITM-WPN-023</t>
  </si>
  <si>
    <t xml:space="preserve">CORE-044</t>
  </si>
  <si>
    <t xml:space="preserve">Железный круглый щит</t>
  </si>
  <si>
    <t xml:space="preserve">F-WPN-019</t>
  </si>
  <si>
    <t xml:space="preserve">PDF §4, с. 77; CORE-044</t>
  </si>
  <si>
    <t xml:space="preserve">ITM-WPN-024</t>
  </si>
  <si>
    <t xml:space="preserve">CORE-045</t>
  </si>
  <si>
    <t xml:space="preserve">Деревянный треугольный щит</t>
  </si>
  <si>
    <t xml:space="preserve">F-WPN-020</t>
  </si>
  <si>
    <t xml:space="preserve">PDF §4, с. 78; CORE-045</t>
  </si>
  <si>
    <t xml:space="preserve">ITM-WPN-025</t>
  </si>
  <si>
    <t xml:space="preserve">CORE-046</t>
  </si>
  <si>
    <t xml:space="preserve">Железный треугольный щит</t>
  </si>
  <si>
    <t xml:space="preserve">F-WPN-021</t>
  </si>
  <si>
    <t xml:space="preserve">PDF §4, с. 78; CORE-046</t>
  </si>
  <si>
    <t xml:space="preserve">ITM-WPN-026</t>
  </si>
  <si>
    <t xml:space="preserve">CORE-047</t>
  </si>
  <si>
    <t xml:space="preserve">Корнадора</t>
  </si>
  <si>
    <t xml:space="preserve">Составной комплект</t>
  </si>
  <si>
    <t xml:space="preserve">PDF §4, с. 79; CORE-047</t>
  </si>
  <si>
    <t xml:space="preserve">Комплект из меча и щита; компоненты имеют самостоятельные runtime-состояния.</t>
  </si>
  <si>
    <t xml:space="preserve">ITM-WPN-027</t>
  </si>
  <si>
    <t xml:space="preserve">CORE-048</t>
  </si>
  <si>
    <t xml:space="preserve">Бларадэ</t>
  </si>
  <si>
    <t xml:space="preserve">PDF §4, с. 80; CORE-048</t>
  </si>
  <si>
    <t xml:space="preserve">Комплект из шпаги и щита; компоненты имеют самостоятельные runtime-состояния.</t>
  </si>
  <si>
    <t xml:space="preserve">ITM-ARM-001</t>
  </si>
  <si>
    <t xml:space="preserve">CORE-049</t>
  </si>
  <si>
    <t xml:space="preserve">Кожаный доспех</t>
  </si>
  <si>
    <t xml:space="preserve">Зональный элемент</t>
  </si>
  <si>
    <t xml:space="preserve">INSTANCE_ZONE</t>
  </si>
  <si>
    <t xml:space="preserve">PDF §4, с. 81; CORE-049</t>
  </si>
  <si>
    <t xml:space="preserve">ITM-ARM-002</t>
  </si>
  <si>
    <t xml:space="preserve">CORE-050</t>
  </si>
  <si>
    <t xml:space="preserve">Бригантина</t>
  </si>
  <si>
    <t xml:space="preserve">PDF §4, с. 81; CORE-050</t>
  </si>
  <si>
    <t xml:space="preserve">ITM-ARM-003</t>
  </si>
  <si>
    <t xml:space="preserve">CORE-051</t>
  </si>
  <si>
    <t xml:space="preserve">Кольчуга</t>
  </si>
  <si>
    <t xml:space="preserve">PDF §4, с. 81; CORE-051</t>
  </si>
  <si>
    <t xml:space="preserve">ITM-ARM-004</t>
  </si>
  <si>
    <t xml:space="preserve">CORE-052</t>
  </si>
  <si>
    <t xml:space="preserve">Латы</t>
  </si>
  <si>
    <t xml:space="preserve">PDF §4, с. 82; CORE-052</t>
  </si>
  <si>
    <t xml:space="preserve">ITM-ARM-005</t>
  </si>
  <si>
    <t xml:space="preserve">CORE-053</t>
  </si>
  <si>
    <t xml:space="preserve">Цельный костюм</t>
  </si>
  <si>
    <t xml:space="preserve">PDF §4, с. 82; CORE-053</t>
  </si>
  <si>
    <t xml:space="preserve">ITM-ARM-006</t>
  </si>
  <si>
    <t xml:space="preserve">CORE-054</t>
  </si>
  <si>
    <t xml:space="preserve">Кастелькросс</t>
  </si>
  <si>
    <t xml:space="preserve">Цельный доспех</t>
  </si>
  <si>
    <t xml:space="preserve">PDF §4, с. 82; CORE-054</t>
  </si>
  <si>
    <t xml:space="preserve">ITM-ARM-007</t>
  </si>
  <si>
    <t xml:space="preserve">CORE-055</t>
  </si>
  <si>
    <t xml:space="preserve">Цесмор</t>
  </si>
  <si>
    <t xml:space="preserve">PDF §4, с. 82; CORE-055</t>
  </si>
  <si>
    <t xml:space="preserve">ITM-ARM-008</t>
  </si>
  <si>
    <t xml:space="preserve">CORE-056</t>
  </si>
  <si>
    <t xml:space="preserve">Гленхейм</t>
  </si>
  <si>
    <t xml:space="preserve">PDF §4, с. 83; CORE-056</t>
  </si>
  <si>
    <t xml:space="preserve">ITM-PHA-001</t>
  </si>
  <si>
    <t xml:space="preserve">CORE-059</t>
  </si>
  <si>
    <t xml:space="preserve">Антисептик</t>
  </si>
  <si>
    <t xml:space="preserve">Отвар/средство</t>
  </si>
  <si>
    <t xml:space="preserve">доза</t>
  </si>
  <si>
    <t xml:space="preserve">PDF §4, с. 83; CORE-059</t>
  </si>
  <si>
    <t xml:space="preserve">ITM-PHA-002</t>
  </si>
  <si>
    <t xml:space="preserve">CORE-060</t>
  </si>
  <si>
    <t xml:space="preserve">Отвар, приводящий в сознание</t>
  </si>
  <si>
    <t xml:space="preserve">PDF §4, с. 83; CORE-060</t>
  </si>
  <si>
    <t xml:space="preserve">ITM-PHA-003</t>
  </si>
  <si>
    <t xml:space="preserve">CORE-061</t>
  </si>
  <si>
    <t xml:space="preserve">Снотворное</t>
  </si>
  <si>
    <t xml:space="preserve">PDF §4, с. 84; CORE-061</t>
  </si>
  <si>
    <t xml:space="preserve">ITM-PHA-004</t>
  </si>
  <si>
    <t xml:space="preserve">CORE-062</t>
  </si>
  <si>
    <t xml:space="preserve">Отвар-паралитик</t>
  </si>
  <si>
    <t xml:space="preserve">PDF §4, с. 84; CORE-062</t>
  </si>
  <si>
    <t xml:space="preserve">ITM-PHA-005</t>
  </si>
  <si>
    <t xml:space="preserve">CORE-063</t>
  </si>
  <si>
    <t xml:space="preserve">Кровоостанавливающий отвар</t>
  </si>
  <si>
    <t xml:space="preserve">PDF §4, с. 84; CORE-063</t>
  </si>
  <si>
    <t xml:space="preserve">ITM-PHA-006</t>
  </si>
  <si>
    <t xml:space="preserve">CORE-064</t>
  </si>
  <si>
    <t xml:space="preserve">Восстанавливающий отвар</t>
  </si>
  <si>
    <t xml:space="preserve">PDF §4, с. 84; CORE-064</t>
  </si>
  <si>
    <t xml:space="preserve">ITM-PHA-007</t>
  </si>
  <si>
    <t xml:space="preserve">CORE-065</t>
  </si>
  <si>
    <t xml:space="preserve">Симбиотический отвар</t>
  </si>
  <si>
    <t xml:space="preserve">PDF §4, с. 84; CORE-065</t>
  </si>
  <si>
    <t xml:space="preserve">ITM-PHA-008</t>
  </si>
  <si>
    <t xml:space="preserve">CORE-066</t>
  </si>
  <si>
    <t xml:space="preserve">Таблетка ночного зрения</t>
  </si>
  <si>
    <t xml:space="preserve">Таблетка</t>
  </si>
  <si>
    <t xml:space="preserve">PDF §4, с. 84; CORE-066</t>
  </si>
  <si>
    <t xml:space="preserve">ITM-PHA-009</t>
  </si>
  <si>
    <t xml:space="preserve">CORE-067</t>
  </si>
  <si>
    <t xml:space="preserve">Таблетка бритвенных рефлексов</t>
  </si>
  <si>
    <t xml:space="preserve">PDF §4, с. 84; CORE-067</t>
  </si>
  <si>
    <t xml:space="preserve">ITM-PHA-010</t>
  </si>
  <si>
    <t xml:space="preserve">CORE-068</t>
  </si>
  <si>
    <t xml:space="preserve">Таблетка ледяного спокойствия</t>
  </si>
  <si>
    <t xml:space="preserve">PDF §4, с. 84; CORE-068</t>
  </si>
  <si>
    <t xml:space="preserve">ITM-PHA-011</t>
  </si>
  <si>
    <t xml:space="preserve">CORE-069</t>
  </si>
  <si>
    <t xml:space="preserve">Таблетка взрывной мощи</t>
  </si>
  <si>
    <t xml:space="preserve">PDF §4, с. 84; CORE-069</t>
  </si>
  <si>
    <t xml:space="preserve">ITM-PHA-012</t>
  </si>
  <si>
    <t xml:space="preserve">CORE-070</t>
  </si>
  <si>
    <t xml:space="preserve">Таблетка куража</t>
  </si>
  <si>
    <t xml:space="preserve">PDF §4, с. 84; CORE-070</t>
  </si>
  <si>
    <t xml:space="preserve">ITM-PHA-013</t>
  </si>
  <si>
    <t xml:space="preserve">CORE-071</t>
  </si>
  <si>
    <t xml:space="preserve">Восстанавливающая таблетка</t>
  </si>
  <si>
    <t xml:space="preserve">PDF §4, с. 84; CORE-071</t>
  </si>
  <si>
    <t xml:space="preserve">ITM-PHA-014</t>
  </si>
  <si>
    <t xml:space="preserve">CORE-072</t>
  </si>
  <si>
    <t xml:space="preserve">Таблетка неудержимости</t>
  </si>
  <si>
    <t xml:space="preserve">PDF §4, с. 84; CORE-072</t>
  </si>
  <si>
    <t xml:space="preserve">RES-AMM-001</t>
  </si>
  <si>
    <t xml:space="preserve">CORE-125; AQA-011</t>
  </si>
  <si>
    <t xml:space="preserve">Арбалетный болт</t>
  </si>
  <si>
    <t xml:space="preserve">Боеприпасы</t>
  </si>
  <si>
    <t xml:space="preserve">B_EXPLICIT</t>
  </si>
  <si>
    <t xml:space="preserve">PARTIAL</t>
  </si>
  <si>
    <t xml:space="preserve">штука</t>
  </si>
  <si>
    <t xml:space="preserve">MASTER_DEFINED_OR_PARTIAL</t>
  </si>
  <si>
    <t xml:space="preserve">TEMPLATE_OR_DESCRIPTION_ONLY</t>
  </si>
  <si>
    <t xml:space="preserve">PDF с. 69, 102; CORE-125; AQA-011</t>
  </si>
  <si>
    <t xml:space="preserve">Расходуется при атаке; совместимость с конкретными арбалетами не формализована.</t>
  </si>
  <si>
    <t xml:space="preserve">RES-MAG-001</t>
  </si>
  <si>
    <t xml:space="preserve">Магазин Кенси</t>
  </si>
  <si>
    <t xml:space="preserve">UNKNOWN</t>
  </si>
  <si>
    <t xml:space="preserve">магазин</t>
  </si>
  <si>
    <t xml:space="preserve">PDF с. 69; CORE-023</t>
  </si>
  <si>
    <t xml:space="preserve">Ёмкость 8 болтов; неясно, отдельный ли это инвентарный предмет.</t>
  </si>
  <si>
    <t xml:space="preserve">RES-MAG-002</t>
  </si>
  <si>
    <t xml:space="preserve">Магазин Эривела</t>
  </si>
  <si>
    <t xml:space="preserve">PDF с. 69; CORE-024</t>
  </si>
  <si>
    <t xml:space="preserve">Ёмкость 4 болта; неясно, отдельный ли это инвентарный предмет.</t>
  </si>
  <si>
    <t xml:space="preserve">RES-AMM-002</t>
  </si>
  <si>
    <t xml:space="preserve">CORE-125; SYM-183</t>
  </si>
  <si>
    <t xml:space="preserve">Стрела</t>
  </si>
  <si>
    <t xml:space="preserve">PDF с. 98–102, 119, 128; CORE-125; SYM-183</t>
  </si>
  <si>
    <t xml:space="preserve">Расходуется при атаке; может иметь покрытие.</t>
  </si>
  <si>
    <t xml:space="preserve">RES-EQP-001</t>
  </si>
  <si>
    <t xml:space="preserve">CORE-112; MON-072</t>
  </si>
  <si>
    <t xml:space="preserve">Одежда</t>
  </si>
  <si>
    <t xml:space="preserve">PDF с. 97, 110, 116, 128; CORE-112; MON-072</t>
  </si>
  <si>
    <t xml:space="preserve">Общий тип; зоны, герметичность и горючесть задаются экземпляром/мастером.</t>
  </si>
  <si>
    <t xml:space="preserve">RES-CON-001</t>
  </si>
  <si>
    <t xml:space="preserve">AQ2-005</t>
  </si>
  <si>
    <t xml:space="preserve">Рюкзак</t>
  </si>
  <si>
    <t xml:space="preserve">Контейнер</t>
  </si>
  <si>
    <t xml:space="preserve">PDF с. 94, 97, 128; AQ2-005</t>
  </si>
  <si>
    <t xml:space="preserve">Вместимость и масса не заданы; вложенные бонусные customItem действуют только внутри рюкзака.</t>
  </si>
  <si>
    <t xml:space="preserve">RES-RES-001</t>
  </si>
  <si>
    <t xml:space="preserve">Железные кандалы</t>
  </si>
  <si>
    <t xml:space="preserve">Ограничивающий предмет</t>
  </si>
  <si>
    <t xml:space="preserve">PDF с. 92</t>
  </si>
  <si>
    <t xml:space="preserve">Связь с конкретным замком/ключом должна храниться у экземпляра; отдельная карточка v1.2 не найдена.</t>
  </si>
  <si>
    <t xml:space="preserve">RES-KEY-001</t>
  </si>
  <si>
    <t xml:space="preserve">Ключ от замка кандалов</t>
  </si>
  <si>
    <t xml:space="preserve">Ключ</t>
  </si>
  <si>
    <t xml:space="preserve">С ключом освобождение: R20+D против 35; схема идентификатора замка не определена.</t>
  </si>
  <si>
    <t xml:space="preserve">RES-CON-002</t>
  </si>
  <si>
    <t xml:space="preserve">Крепкий алкоголь, 100 мл</t>
  </si>
  <si>
    <t xml:space="preserve">Расходник</t>
  </si>
  <si>
    <t xml:space="preserve">порция</t>
  </si>
  <si>
    <t xml:space="preserve">PDF с. 91</t>
  </si>
  <si>
    <t xml:space="preserve">Участвует в механике опьянения; отдельная карточка v1.2 не найдена.</t>
  </si>
  <si>
    <t xml:space="preserve">RES-CON-003</t>
  </si>
  <si>
    <t xml:space="preserve">Слабоалкогольный напиток, 1 л</t>
  </si>
  <si>
    <t xml:space="preserve">Участвует в той же механике опьянения; отдельная карточка v1.2 не найдена.</t>
  </si>
  <si>
    <t xml:space="preserve">RES-TOL-001</t>
  </si>
  <si>
    <t xml:space="preserve">Медицинское оборудование</t>
  </si>
  <si>
    <t xml:space="preserve">Инструмент</t>
  </si>
  <si>
    <t xml:space="preserve">комплект</t>
  </si>
  <si>
    <t xml:space="preserve">Требуется для устранения травмы; состав и бонусы не заданы; отдельная карточка v1.2 не найдена.</t>
  </si>
  <si>
    <t xml:space="preserve">RES-CUR-000</t>
  </si>
  <si>
    <t xml:space="preserve">AQA-011; AQ2-004</t>
  </si>
  <si>
    <t xml:space="preserve">Деньги</t>
  </si>
  <si>
    <t xml:space="preserve">Валюта/ресурс</t>
  </si>
  <si>
    <t xml:space="preserve">единица</t>
  </si>
  <si>
    <t xml:space="preserve">PDF с. 39, 110; AQA-011; AQ2-004</t>
  </si>
  <si>
    <t xml:space="preserve">Рекомендуется хранить ресурсом, а не экипируемым предметом.</t>
  </si>
  <si>
    <t xml:space="preserve">RES-CUR-001</t>
  </si>
  <si>
    <t xml:space="preserve">Медная монета</t>
  </si>
  <si>
    <t xml:space="preserve">монета</t>
  </si>
  <si>
    <t xml:space="preserve">PDF с. 39</t>
  </si>
  <si>
    <t xml:space="preserve">Курс обмена не задан.</t>
  </si>
  <si>
    <t xml:space="preserve">RES-CUR-002</t>
  </si>
  <si>
    <t xml:space="preserve">Серебряная монета</t>
  </si>
  <si>
    <t xml:space="preserve">RES-CUR-003</t>
  </si>
  <si>
    <t xml:space="preserve">Золотая монета</t>
  </si>
  <si>
    <t xml:space="preserve">Профили оружия и щитов — исходные выражения</t>
  </si>
  <si>
    <t xml:space="preserve">Столбцы I–J сохраняют канонический шаблон. Исполняемая база и модификатор характеристики разделены на 02A. При MASTER_OVERRIDE damage/penetration, statRequirements, rangeMeters и accuracyBonus берутся из активной WeaponProfileVersion; навыки, ёмкость, перезарядка, HP и особые правила остаются шаблонными.</t>
  </si>
  <si>
    <t xml:space="preserve">Руки</t>
  </si>
  <si>
    <t xml:space="preserve">Требования</t>
  </si>
  <si>
    <t xml:space="preserve">Стат точности</t>
  </si>
  <si>
    <t xml:space="preserve">Навык/класс</t>
  </si>
  <si>
    <t xml:space="preserve">Штраф без навыка/класса</t>
  </si>
  <si>
    <t xml:space="preserve">Урон: исходное выражение</t>
  </si>
  <si>
    <t xml:space="preserve">Пробитие: исходное выражение</t>
  </si>
  <si>
    <t xml:space="preserve">Дальность, м</t>
  </si>
  <si>
    <t xml:space="preserve">Ёмкость</t>
  </si>
  <si>
    <t xml:space="preserve">Перезарядка, действий</t>
  </si>
  <si>
    <t xml:space="preserve">Перезарядка атомарна</t>
  </si>
  <si>
    <t xml:space="preserve">Блок</t>
  </si>
  <si>
    <t xml:space="preserve">Парирование</t>
  </si>
  <si>
    <t xml:space="preserve">Shield max HP</t>
  </si>
  <si>
    <t xml:space="preserve">Можно метать</t>
  </si>
  <si>
    <t xml:space="preserve">Штраф метания</t>
  </si>
  <si>
    <t xml:space="preserve">Особое правило</t>
  </si>
  <si>
    <t xml:space="preserve">PDF, с.</t>
  </si>
  <si>
    <t xml:space="preserve">PROFILE: statRequirements{S:Rs,D:Rd}; instanceDamage=Dm; rangeMeters=Rn</t>
  </si>
  <si>
    <t xml:space="preserve">D</t>
  </si>
  <si>
    <t xml:space="preserve">Стрельба или Сталкер/Солдат ПР</t>
  </si>
  <si>
    <t xml:space="preserve">−5</t>
  </si>
  <si>
    <t xml:space="preserve">Dm</t>
  </si>
  <si>
    <t xml:space="preserve">R12</t>
  </si>
  <si>
    <t xml:space="preserve">Rn</t>
  </si>
  <si>
    <t xml:space="preserve">Формульная допустимость по F-WPN-001; ёмкость не задана; боеприпас при объявлении расходуется.</t>
  </si>
  <si>
    <t xml:space="preserve">68</t>
  </si>
  <si>
    <t xml:space="preserve">R20</t>
  </si>
  <si>
    <t xml:space="preserve">Формульная допустимость по F-WPN-002; ёмкость не задана.</t>
  </si>
  <si>
    <t xml:space="preserve">69</t>
  </si>
  <si>
    <t xml:space="preserve">S8; D19</t>
  </si>
  <si>
    <t xml:space="preserve">Стрельба; класс Сталкер/Солдат ПР</t>
  </si>
  <si>
    <t xml:space="preserve">−15 без класса</t>
  </si>
  <si>
    <t xml:space="preserve">10</t>
  </si>
  <si>
    <t xml:space="preserve">20</t>
  </si>
  <si>
    <t xml:space="preserve">Высокая Стрельба: один раз за личный ход за 1 действие особая атака двумя Кенси; каждый выстрел разрешается отдельно. Совершенная: можно назначить отдельные цели.</t>
  </si>
  <si>
    <t xml:space="preserve">S16; D12</t>
  </si>
  <si>
    <t xml:space="preserve">2×R20 (один бросок)</t>
  </si>
  <si>
    <t xml:space="preserve">R20 (независимый)</t>
  </si>
  <si>
    <t xml:space="preserve">30</t>
  </si>
  <si>
    <t xml:space="preserve">S19; D14</t>
  </si>
  <si>
    <t xml:space="preserve">16</t>
  </si>
  <si>
    <t xml:space="preserve">Ёмкость не задана.</t>
  </si>
  <si>
    <t xml:space="preserve">70</t>
  </si>
  <si>
    <t xml:space="preserve">S22; D22; I12; Стрельба ≥ средняя</t>
  </si>
  <si>
    <t xml:space="preserve">R20+30</t>
  </si>
  <si>
    <t xml:space="preserve">R20+20 (независимый)</t>
  </si>
  <si>
    <t xml:space="preserve">100</t>
  </si>
  <si>
    <t xml:space="preserve">Ёмкость не задана. Абсолютная Стрельба: R6&gt;2 — точная заявленная зона.</t>
  </si>
  <si>
    <t xml:space="preserve">Стрельба из лука</t>
  </si>
  <si>
    <t xml:space="preserve">Высокий навык: перезарядка 0; абсолютный: R6&gt;2 — точная зона.</t>
  </si>
  <si>
    <t xml:space="preserve">71</t>
  </si>
  <si>
    <t xml:space="preserve">Дальность может иметь шаг 0,5. Высокий навык: перезарядка 0; абсолютный: R6&gt;2 — точная зона.</t>
  </si>
  <si>
    <t xml:space="preserve">72</t>
  </si>
  <si>
    <t xml:space="preserve">PROFILE: statRequirements{S:Rs,D:Rd}</t>
  </si>
  <si>
    <t xml:space="preserve">Владение грубым оружием</t>
  </si>
  <si>
    <t xml:space="preserve">−3</t>
  </si>
  <si>
    <t xml:space="preserve">+S к R12</t>
  </si>
  <si>
    <t xml:space="preserve">При непробитии проходит половина финального урона; урон ≥3×Z: D20&lt;10 — пропуск 3 раундов.</t>
  </si>
  <si>
    <t xml:space="preserve">73</t>
  </si>
  <si>
    <t xml:space="preserve">Фехтование</t>
  </si>
  <si>
    <t xml:space="preserve">R20+S</t>
  </si>
  <si>
    <t xml:space="preserve">1 или 2, фиксировано</t>
  </si>
  <si>
    <t xml:space="preserve">PROFILE: statRequirements{S:Rs(хват),D:Rd}; gripMode фиксирован</t>
  </si>
  <si>
    <t xml:space="preserve">Хват задаётся в заявке/выдаче и не меняется.</t>
  </si>
  <si>
    <t xml:space="preserve">R20+5+S</t>
  </si>
  <si>
    <t xml:space="preserve">R20+5</t>
  </si>
  <si>
    <t xml:space="preserve">−10</t>
  </si>
  <si>
    <t xml:space="preserve">74</t>
  </si>
  <si>
    <t xml:space="preserve">R12+D</t>
  </si>
  <si>
    <t xml:space="preserve">Владение копьём</t>
  </si>
  <si>
    <t xml:space="preserve">−2</t>
  </si>
  <si>
    <t xml:space="preserve">R12+S</t>
  </si>
  <si>
    <t xml:space="preserve">+3 к упреждающему удару.</t>
  </si>
  <si>
    <t xml:space="preserve">Владение коротким оружием</t>
  </si>
  <si>
    <t xml:space="preserve">R12+D; proc: 20+D</t>
  </si>
  <si>
    <t xml:space="preserve">R6</t>
  </si>
  <si>
    <t xml:space="preserve">Итог меткости ≥40 и пробитие: база урона 20; высокий навык с двумя кинжалами — 2 атаки 1/ход.</t>
  </si>
  <si>
    <t xml:space="preserve">R6+D; proc: 20+D</t>
  </si>
  <si>
    <t xml:space="preserve">Итог меткости ≥40: игнорировать броню, база урона 20.</t>
  </si>
  <si>
    <t xml:space="preserve">75</t>
  </si>
  <si>
    <t xml:space="preserve">Владение топорами</t>
  </si>
  <si>
    <t xml:space="preserve">R12+S; proc: 20+S</t>
  </si>
  <si>
    <t xml:space="preserve">Итог меткости ≥41: игнорировать броню, база урона 20.</t>
  </si>
  <si>
    <t xml:space="preserve">R6+S; proc: 20+S</t>
  </si>
  <si>
    <t xml:space="preserve">Итог меткости ≥35: игнорировать броню, база урона 20.</t>
  </si>
  <si>
    <t xml:space="preserve">R20+S; proc: 20+S</t>
  </si>
  <si>
    <t xml:space="preserve">R20+10</t>
  </si>
  <si>
    <t xml:space="preserve">Итог меткости ≥37: игнорировать броню, база урона 20.</t>
  </si>
  <si>
    <t xml:space="preserve">Рукопашный бой; Солдат</t>
  </si>
  <si>
    <t xml:space="preserve">−5 без обоих; Солдат +3 к точности</t>
  </si>
  <si>
    <t xml:space="preserve">R6+S</t>
  </si>
  <si>
    <t xml:space="preserve">Высокий+: два отдельно разрешаемых удара за действие не чаще 1 раза за личный ход; абсолютный: также удар ногой без пробития.</t>
  </si>
  <si>
    <t xml:space="preserve">76</t>
  </si>
  <si>
    <t xml:space="preserve">Владение щитом</t>
  </si>
  <si>
    <t xml:space="preserve">60</t>
  </si>
  <si>
    <t xml:space="preserve">Меткость ≥30: −1 к следующей серии цели.</t>
  </si>
  <si>
    <t xml:space="preserve">77</t>
  </si>
  <si>
    <t xml:space="preserve">R6+3+S</t>
  </si>
  <si>
    <t xml:space="preserve">80</t>
  </si>
  <si>
    <t xml:space="preserve">78</t>
  </si>
  <si>
    <t xml:space="preserve">130</t>
  </si>
  <si>
    <t xml:space="preserve">S22; D16</t>
  </si>
  <si>
    <t xml:space="preserve">Солдат ПР; Фехтование; Владение щитом</t>
  </si>
  <si>
    <t xml:space="preserve">−15 ко всем ролам без класса</t>
  </si>
  <si>
    <t xml:space="preserve">меч R20+S</t>
  </si>
  <si>
    <t xml:space="preserve">меч R20</t>
  </si>
  <si>
    <t xml:space="preserve">400</t>
  </si>
  <si>
    <t xml:space="preserve">Защита ≥40: немедленная контратака; меч/щит можно метать отдельно.</t>
  </si>
  <si>
    <t xml:space="preserve">79</t>
  </si>
  <si>
    <t xml:space="preserve">S15; D22</t>
  </si>
  <si>
    <t xml:space="preserve">щит R12+S; шпага R12+D</t>
  </si>
  <si>
    <t xml:space="preserve">щит R12; шпага R20</t>
  </si>
  <si>
    <t xml:space="preserve">200</t>
  </si>
  <si>
    <t xml:space="preserve">Щит при меткости ≥30: −1 к следующей серии цели. После разрешения атаки щитом независимо от попадания следующая атака шпагой той же Бларадэ в этом личном ходу получает +5 к меткости/урону/пробитию; бонус расходуется атакой или сгорает в конце хода.</t>
  </si>
  <si>
    <t xml:space="preserve">Профили брони — исходные выражения</t>
  </si>
  <si>
    <t xml:space="preserve">Столбец G сохраняет каноническую запись правил. Машинооднозначная семантика находится на листе 02A_Семантика_Runtime: каждый дайс брони вычисляется заново для каждой отдельно разрешаемой атаки; результат не сохраняется в экземпляре брони.</t>
  </si>
  <si>
    <t xml:space="preserve">Модель покрытия</t>
  </si>
  <si>
    <t xml:space="preserve">Зоны</t>
  </si>
  <si>
    <t xml:space="preserve">Требование S</t>
  </si>
  <si>
    <t xml:space="preserve">Броня: исходное выражение</t>
  </si>
  <si>
    <t xml:space="preserve">Физическая броня</t>
  </si>
  <si>
    <t xml:space="preserve">Допускает слои</t>
  </si>
  <si>
    <t xml:space="preserve">Герметичен</t>
  </si>
  <si>
    <t xml:space="preserve">Твёрдая шея</t>
  </si>
  <si>
    <t xml:space="preserve">Бег</t>
  </si>
  <si>
    <t xml:space="preserve">Акробатика</t>
  </si>
  <si>
    <t xml:space="preserve">Уклонение</t>
  </si>
  <si>
    <t xml:space="preserve">M</t>
  </si>
  <si>
    <t xml:space="preserve">Защиты/иммунитеты</t>
  </si>
  <si>
    <t xml:space="preserve">Условие/ограничение</t>
  </si>
  <si>
    <t xml:space="preserve">ZONE_ELEMENT</t>
  </si>
  <si>
    <t xml:space="preserve">Одна из 6</t>
  </si>
  <si>
    <t xml:space="preserve">2 за элемент</t>
  </si>
  <si>
    <t xml:space="preserve">Шлем не закрывает лицо.</t>
  </si>
  <si>
    <t xml:space="preserve">81</t>
  </si>
  <si>
    <t xml:space="preserve">3 за элемент</t>
  </si>
  <si>
    <t xml:space="preserve">−1 за элемент</t>
  </si>
  <si>
    <t xml:space="preserve">−3 при &gt;2</t>
  </si>
  <si>
    <t xml:space="preserve">Голова+корпус: твёрдая защита шеи; иммунитет удушению.</t>
  </si>
  <si>
    <t xml:space="preserve">Каждый релевантный слой отдельно уменьшает электрический урон на R12; результаты слоёв складываются.</t>
  </si>
  <si>
    <t xml:space="preserve">4 за элемент</t>
  </si>
  <si>
    <t xml:space="preserve">−2 за элемент</t>
  </si>
  <si>
    <t xml:space="preserve">−5 при &gt;2</t>
  </si>
  <si>
    <t xml:space="preserve">Голова+корпус: твёрдая защита шеи.</t>
  </si>
  <si>
    <t xml:space="preserve">82</t>
  </si>
  <si>
    <t xml:space="preserve">FULL_SUIT</t>
  </si>
  <si>
    <t xml:space="preserve">Все 6</t>
  </si>
  <si>
    <t xml:space="preserve">—</t>
  </si>
  <si>
    <t xml:space="preserve">Пока герметичен: +20 к проверкам против заражения симбионтом, болезни, внешней химии и ядовитых испарений; −20 от каждой порции электрического, ментального, химического урона или урона от ядовитых испарений; +20 во встречных проверках против недамажащего электрического/пси-контроля; полностью блокирует вдыхаемые феромоны и заражённые испарения.</t>
  </si>
  <si>
    <t xml:space="preserve">При потере ≥1 HP носителем или отдельном режущем/колющем/огненном/разъедающем повреждении костюма теряет все свойства; не защищает от проглоченного/введённого/внутреннего яда и не снимает прежний эффект; ремонт не формализован.</t>
  </si>
  <si>
    <t xml:space="preserve">−6</t>
  </si>
  <si>
    <t xml:space="preserve">Ментальный урон −5/порция; +5 против пси-контроля; твёрдая защита шеи.</t>
  </si>
  <si>
    <t xml:space="preserve">Слои разрешены CORE-151, физическая совместимость подтверждается мастером. Без Солдата ПР −15 к перемещениям; не защищает от химических феромонов.</t>
  </si>
  <si>
    <t xml:space="preserve">14</t>
  </si>
  <si>
    <t xml:space="preserve">Слои разрешены CORE-151, физическая совместимость подтверждается мастером. Без Сталкера/Солдата ПР −15 к перемещениям.</t>
  </si>
  <si>
    <t xml:space="preserve">24</t>
  </si>
  <si>
    <t xml:space="preserve">2×R20+5 (тот же бросок)</t>
  </si>
  <si>
    <t xml:space="preserve">−12</t>
  </si>
  <si>
    <t xml:space="preserve">Иммунитет травмирующим и удушающим приёмам.</t>
  </si>
  <si>
    <t xml:space="preserve">Слои разрешены CORE-151, физическая совместимость подтверждается мастером. Без Солдата ПР −15 к перемещениям.</t>
  </si>
  <si>
    <t xml:space="preserve">83</t>
  </si>
  <si>
    <t xml:space="preserve">Профили фармацевтики</t>
  </si>
  <si>
    <t xml:space="preserve">Хранение и передача Pure-only препаратов разрешены любой расе; блокируется только применение к недопустимой расе. Лимиты считаются по скользящим 24 часам. Одноимённые продолжающиеся эффекты не складываются: повтор обновляет срок/условие, но не усиливает значение.</t>
  </si>
  <si>
    <t xml:space="preserve">Ограничение расы</t>
  </si>
  <si>
    <t xml:space="preserve">Макс. доз/24ч</t>
  </si>
  <si>
    <t xml:space="preserve">Эффект</t>
  </si>
  <si>
    <t xml:space="preserve">Длительность</t>
  </si>
  <si>
    <t xml:space="preserve">Стоимость в бою</t>
  </si>
  <si>
    <t xml:space="preserve">Политика отказа</t>
  </si>
  <si>
    <t xml:space="preserve">Любая</t>
  </si>
  <si>
    <t xml:space="preserve">не задан</t>
  </si>
  <si>
    <t xml:space="preserve">Следующая попытка болезни через обработанную рану: −10; затем эффект заканчивается.</t>
  </si>
  <si>
    <t xml:space="preserve">До срабатывания</t>
  </si>
  <si>
    <t xml:space="preserve">1 действие</t>
  </si>
  <si>
    <t xml:space="preserve">NOT_DEFINED</t>
  </si>
  <si>
    <t xml:space="preserve">Одна доза на одну рану по поздней нормализации.</t>
  </si>
  <si>
    <t xml:space="preserve">Снять тяжёлое ранение; HP=1; отменить сон/паралич; остановить таймер смерти.</t>
  </si>
  <si>
    <t xml:space="preserve">Мгновенно</t>
  </si>
  <si>
    <t xml:space="preserve">BLOCK_AT_LIMIT</t>
  </si>
  <si>
    <t xml:space="preserve">Не отменяет окончательную смерть.</t>
  </si>
  <si>
    <t xml:space="preserve">(R20_effect+5)×K должно строго превысить R20_target+Z+модификаторы цели; дайсы независимы, равенство = провал; при успехе сон.</t>
  </si>
  <si>
    <t xml:space="preserve">1 час; любой урон или отвар завершает</t>
  </si>
  <si>
    <t xml:space="preserve">K доз одновременно; каждая считается в лимит.</t>
  </si>
  <si>
    <t xml:space="preserve">(R20_effect+5)×K должно строго превысить R20_target+Z+модификаторы цели; дайсы независимы, равенство = провал; при успехе паралич.</t>
  </si>
  <si>
    <t xml:space="preserve">1 час или до отвара; урон не завершает</t>
  </si>
  <si>
    <t xml:space="preserve">K доз одновременно; жизненные процессы не прекращаются.</t>
  </si>
  <si>
    <t xml:space="preserve">Остановить все текущие кровотечения.</t>
  </si>
  <si>
    <t xml:space="preserve">Восстановить 25 HP, не выше максимума.</t>
  </si>
  <si>
    <t xml:space="preserve">Не выводит из тяжёлого ранения/окончательной смерти.</t>
  </si>
  <si>
    <t xml:space="preserve">Восстановить 50 ОЭ одному выбранному симбионту, не выше максимума.</t>
  </si>
  <si>
    <t xml:space="preserve">Только Чистые</t>
  </si>
  <si>
    <t xml:space="preserve">Видеть в темноте как днём.</t>
  </si>
  <si>
    <t xml:space="preserve">2 часа</t>
  </si>
  <si>
    <t xml:space="preserve">BLOCK_WRONG_RACE_OR_LIMIT</t>
  </si>
  <si>
    <t xml:space="preserve">Хранить/передавать может любая раса.</t>
  </si>
  <si>
    <t xml:space="preserve">+3 к уклонению и парированию.</t>
  </si>
  <si>
    <t xml:space="preserve">max(1, round(R20/3)) личных ходов</t>
  </si>
  <si>
    <t xml:space="preserve">Повтор не складывается; обновляет срок.</t>
  </si>
  <si>
    <t xml:space="preserve">+3 к меткости; безэмоциональность — нарративно.</t>
  </si>
  <si>
    <t xml:space="preserve">Следующая проверка S: +6; сохраняет дееспособность при тяжёлом ранении до конца боя.</t>
  </si>
  <si>
    <t xml:space="preserve">До следующей проверки S / до конца боя</t>
  </si>
  <si>
    <t xml:space="preserve">Обычное добивание сохраняется.</t>
  </si>
  <si>
    <t xml:space="preserve">+1 к серии/числу действий до конца боя.</t>
  </si>
  <si>
    <t xml:space="preserve">До конца боя</t>
  </si>
  <si>
    <t xml:space="preserve">Первая доза в текущем ходу сразу добавляет 1 оставшееся действие.</t>
  </si>
  <si>
    <t xml:space="preserve">В конце каждого личного хода цели +5 HP, не выше максимума.</t>
  </si>
  <si>
    <t xml:space="preserve">Не действует в тяжёлом ранении.</t>
  </si>
  <si>
    <t xml:space="preserve">+5 к сопротивлению/освобождению от эффектов с тегом контроля.</t>
  </si>
  <si>
    <t xml:space="preserve">Формулы допустимости заявки игрока</t>
  </si>
  <si>
    <t xml:space="preserve">executionMode=VALIDATION_ONLY. Производственные дайсы относятся только к validationWitness. По CORE-185 переменные L/Lw/Ls — целые неотрицательные; Lw&gt;0 там, где является делителем. Игрок вводит только выходы формулы; runtime-выражения и специальные свойства не меняются.</t>
  </si>
  <si>
    <t xml:space="preserve">FormulaID</t>
  </si>
  <si>
    <t xml:space="preserve">Вариант</t>
  </si>
  <si>
    <t xml:space="preserve">Rs</t>
  </si>
  <si>
    <t xml:space="preserve">Rd</t>
  </si>
  <si>
    <t xml:space="preserve">Независимые дайсы</t>
  </si>
  <si>
    <t xml:space="preserve">Общие переменные</t>
  </si>
  <si>
    <t xml:space="preserve">Порядок/заметка</t>
  </si>
  <si>
    <t xml:space="preserve">Домен</t>
  </si>
  <si>
    <t xml:space="preserve">Execution mode</t>
  </si>
  <si>
    <t xml:space="preserve">GM override</t>
  </si>
  <si>
    <t xml:space="preserve">Контракт проверки</t>
  </si>
  <si>
    <t xml:space="preserve">DEFAULT</t>
  </si>
  <si>
    <t xml:space="preserve">Dm = R12_DMG+L</t>
  </si>
  <si>
    <t xml:space="preserve">Rn = R12_RANGE+Dm+L</t>
  </si>
  <si>
    <t xml:space="preserve">Rs = MAX(1,CEIL(Dm×Rn/(R20_RS+3×Lw)))</t>
  </si>
  <si>
    <t xml:space="preserve">Rd = MAX(1,CEIL(2×Rn/Lw))</t>
  </si>
  <si>
    <t xml:space="preserve">R12_DMG,R12_RANGE,R20_RS</t>
  </si>
  <si>
    <t xml:space="preserve">L,Lw</t>
  </si>
  <si>
    <t xml:space="preserve">Dm→Rn→Rs→Rd</t>
  </si>
  <si>
    <t xml:space="preserve">L,Lw,Ls∈Z≥0; Lw&gt;0 там, где является делителем; каждое вхождение R4/R6/R12/R20 независимо; вычисленные поля переиспользуются по порядку формулы</t>
  </si>
  <si>
    <t xml:space="preserve">VALIDATION_ONLY</t>
  </si>
  <si>
    <t xml:space="preserve">BYPASS_FORMULA_BOUNDS; CORE-187/188</t>
  </si>
  <si>
    <t xml:space="preserve">EXISTS one joint witness; сохранить formulaId, formulaVersion=ITEM_FORMULAS_V1.2 и весь witness</t>
  </si>
  <si>
    <t xml:space="preserve">Dm = R20_DMG+L</t>
  </si>
  <si>
    <t xml:space="preserve">Rs = MAX(1,CEIL(Dm×Rn/(R20_RS+2×Lw)))</t>
  </si>
  <si>
    <t xml:space="preserve">R20_DMG,R12_RANGE,R20_RS</t>
  </si>
  <si>
    <t xml:space="preserve">Dm = R6_DMG+L</t>
  </si>
  <si>
    <t xml:space="preserve">Rs = MAX(5,CEIL(Dm×Rn/(R20_RS+2.5×Lw)))</t>
  </si>
  <si>
    <t xml:space="preserve">Rd = MAX(5,CEIL(3×Rn/(Lw+R6_RD)))</t>
  </si>
  <si>
    <t xml:space="preserve">R6_DMG,R12_RANGE,R20_RS,R6_RD</t>
  </si>
  <si>
    <t xml:space="preserve">Rs = MAX(6,CEIL(Dm×Rn/(R20_RS+2×Lw)))</t>
  </si>
  <si>
    <t xml:space="preserve">Rd = MAX(7,CEIL(4×Rn/(Lw+R6_RD)))</t>
  </si>
  <si>
    <t xml:space="preserve">R12_DMG,R12_RANGE,R20_RS,R6_RD</t>
  </si>
  <si>
    <t xml:space="preserve">Rn = R20_RANGE+Dm+1.5×L</t>
  </si>
  <si>
    <t xml:space="preserve">Rs = MAX(8,CEIL(Dm×Rn/(R20_RS+1.5×Lw)))</t>
  </si>
  <si>
    <t xml:space="preserve">Rd = MAX(9,CEIL(5×Rn/(Lw+R6_RD)))</t>
  </si>
  <si>
    <t xml:space="preserve">R20_DMG,R20_RANGE,R20_RS,R6_RD</t>
  </si>
  <si>
    <t xml:space="preserve">Rs = MAX(11,CEIL((80−Lw)/(R4_RS+L)))</t>
  </si>
  <si>
    <t xml:space="preserve">Rd = MAX(6,CEIL((40−Lw)/(R4_RD+L)))</t>
  </si>
  <si>
    <t xml:space="preserve">R4_RS,R4_RD</t>
  </si>
  <si>
    <t xml:space="preserve">Rs,Rd независимо по дайсам</t>
  </si>
  <si>
    <t xml:space="preserve">Rs = MAX(9,CEIL((80−(Lw+Ls)/2)/(R6_RS+L)))</t>
  </si>
  <si>
    <t xml:space="preserve">Rd = MAX(9,CEIL((80−(Lw+Ls)/2)/(R6_RD+L)))</t>
  </si>
  <si>
    <t xml:space="preserve">R6_RS,R6_RD</t>
  </si>
  <si>
    <t xml:space="preserve">L,Lw,Ls</t>
  </si>
  <si>
    <t xml:space="preserve">F-WPN-008A</t>
  </si>
  <si>
    <t xml:space="preserve">ONE_HAND</t>
  </si>
  <si>
    <t xml:space="preserve">Rs = MAX(13,CEIL((100−(Lw+Ls)/2)/(R4_RS+L)))</t>
  </si>
  <si>
    <t xml:space="preserve">Rd = MAX(9,CEIL((50−(Lw+Ls)/2)/(R4_RD+L)))</t>
  </si>
  <si>
    <t xml:space="preserve">Хват фиксируется</t>
  </si>
  <si>
    <t xml:space="preserve">F-WPN-008B</t>
  </si>
  <si>
    <t xml:space="preserve">TWO_HAND</t>
  </si>
  <si>
    <t xml:space="preserve">Rs = MAX(9,CEIL((60−(Lw+Ls)/2)/(R4_RS+L)))</t>
  </si>
  <si>
    <t xml:space="preserve">Rs = MAX(12,CEIL((100−(Lw+Ls)/2)/(R4_RS+L)))</t>
  </si>
  <si>
    <t xml:space="preserve">R4_RS,R6_RD</t>
  </si>
  <si>
    <t xml:space="preserve">Rs = MAX(5,CEIL((50−(Lw+Ls)/2)/(R6_RS+L)))</t>
  </si>
  <si>
    <t xml:space="preserve">Rd = MAX(12,CEIL((100−(Lw+Ls)/2)/(R4_RD+L)))</t>
  </si>
  <si>
    <t xml:space="preserve">R6_RS,R4_RD</t>
  </si>
  <si>
    <t xml:space="preserve">Rs = MAX(7,CEIL((70−(Lw+Ls)/2)/(R6_RS+L)))</t>
  </si>
  <si>
    <t xml:space="preserve">Rd = MAX(6,CEIL((70−(Lw+Ls)/2)/(R6_RD+L)))</t>
  </si>
  <si>
    <t xml:space="preserve">Rs = MAX(6,CEIL((50−(Lw+Ls)/2)/(R6_RS+L)))</t>
  </si>
  <si>
    <t xml:space="preserve">Rd = MAX(11,CEIL((80−(Lw+Ls)/2)/(R4_RD+L)))</t>
  </si>
  <si>
    <t xml:space="preserve">Rs = MAX(7,CEIL((60−(Lw+Ls)/2)/(R6_RS+L)))</t>
  </si>
  <si>
    <t xml:space="preserve">Rs = MAX(10,CEIL((90−(Lw+Ls)/2)/(R6_RS+L)))</t>
  </si>
  <si>
    <t xml:space="preserve">Rs = MAX(12,CEIL((100−(Lw+Ls)/2)/(R6_RS+L)))</t>
  </si>
  <si>
    <t xml:space="preserve">Rd = MAX(9,CEIL((90−(Lw+Ls)/2)/(R6_RD+L)))</t>
  </si>
  <si>
    <t xml:space="preserve">Rs = MAX(14,CEIL((100−(Lw+Ls)/2)/(R4_RS+L)))</t>
  </si>
  <si>
    <t xml:space="preserve">Rd = MAX(9,CEIL((80−(Lw+Ls)/2)/(R4_RD+L)))</t>
  </si>
  <si>
    <t xml:space="preserve">Rd = MAX(12,CEIL((80−(Lw+Ls)/2)/(R4_RD+L)))</t>
  </si>
  <si>
    <t xml:space="preserve">Rs = MAX(10,CEIL((90−Lw)/(R6_RS+L)))</t>
  </si>
  <si>
    <t xml:space="preserve">Rd = MAX(9,CEIL((80−Lw)/(R6_RD+L)))</t>
  </si>
  <si>
    <t xml:space="preserve">Rs = MAX(11,CEIL((100−Lw)/(R4_RS+L)))</t>
  </si>
  <si>
    <t xml:space="preserve">Rs = MAX(14,CEIL((120−Lw)/(R4_RS+L)))</t>
  </si>
  <si>
    <t xml:space="preserve">Необходимые диапазоны для быстрого pre-check</t>
  </si>
  <si>
    <t xml:space="preserve">Только быстрый отсев для PLAYER_FORMULA_VALIDATED. PASS по min/max не заменяет joint witness. Границы рассчитаны для L/Lw/Ls∈Z≥0 и Lw&gt;0 при делении; MASTER_OVERRIDE полностью их обходит.</t>
  </si>
  <si>
    <t xml:space="preserve">Dm min</t>
  </si>
  <si>
    <t xml:space="preserve">Dm max</t>
  </si>
  <si>
    <t xml:space="preserve">Rn min</t>
  </si>
  <si>
    <t xml:space="preserve">Rn max</t>
  </si>
  <si>
    <t xml:space="preserve">Rs min</t>
  </si>
  <si>
    <t xml:space="preserve">Rs max</t>
  </si>
  <si>
    <t xml:space="preserve">Rd min</t>
  </si>
  <si>
    <t xml:space="preserve">Rd max</t>
  </si>
  <si>
    <t xml:space="preserve">Шаг Rn</t>
  </si>
  <si>
    <t xml:space="preserve">Интерпретация</t>
  </si>
  <si>
    <t xml:space="preserve">∞</t>
  </si>
  <si>
    <t xml:space="preserve">Необходимые границы при CORE-185; joint witness обязателен</t>
  </si>
  <si>
    <t xml:space="preserve">Необходимые границы при CORE-185; Rn имеет шаг 0,5; joint witness обязателен</t>
  </si>
  <si>
    <t xml:space="preserve">Необходимый прямоугольник при CORE-185; пара Rs/Rd проверяется одной формулой</t>
  </si>
  <si>
    <t xml:space="preserve">Контракт физического экземпляра предмета</t>
  </si>
  <si>
    <t xml:space="preserve">ItemInstance хранит владение и физическое состояние. Числовой профиль оружия вынесен в неизменяемые WeaponProfileVersion на 07B; instanceDamage не является результатом боевого броска, instancePenetration не существует.</t>
  </si>
  <si>
    <t xml:space="preserve">Field</t>
  </si>
  <si>
    <t xml:space="preserve">Scope</t>
  </si>
  <si>
    <t xml:space="preserve">Data type</t>
  </si>
  <si>
    <t xml:space="preserve">Required</t>
  </si>
  <si>
    <t xml:space="preserve">Default</t>
  </si>
  <si>
    <t xml:space="preserve">Validation / constraint</t>
  </si>
  <si>
    <t xml:space="preserve">Purpose</t>
  </si>
  <si>
    <t xml:space="preserve">itemInstanceId</t>
  </si>
  <si>
    <t xml:space="preserve">ITEM_INSTANCE</t>
  </si>
  <si>
    <t xml:space="preserve">UUID</t>
  </si>
  <si>
    <t xml:space="preserve">Уникален; неизменяем</t>
  </si>
  <si>
    <t xml:space="preserve">Идентичность физического экземпляра</t>
  </si>
  <si>
    <t xml:space="preserve">itemTypeId</t>
  </si>
  <si>
    <t xml:space="preserve">ID</t>
  </si>
  <si>
    <t xml:space="preserve">FK → 01_Каталог.ItemTypeID; после создания экземпляра не изменяется</t>
  </si>
  <si>
    <t xml:space="preserve">Канонический механический тип</t>
  </si>
  <si>
    <t xml:space="preserve">activeWeaponProfileVersionIdByVariant</t>
  </si>
  <si>
    <t xml:space="preserve">MAP&lt;ATTACK_VARIANT,UUID&gt;</t>
  </si>
  <si>
    <t xml:space="preserve">CONDITIONAL</t>
  </si>
  <si>
    <t xml:space="preserve">{}</t>
  </si>
  <si>
    <t xml:space="preserve">Обязательно для оружия; DEFAULT для обычного, ONE_HAND/TWO_HAND для полуторного, SWORD/SHIELD/RAPIER для составного; FK → 07B</t>
  </si>
  <si>
    <t xml:space="preserve">Активные версии эффективного профиля</t>
  </si>
  <si>
    <t xml:space="preserve">massKg</t>
  </si>
  <si>
    <t xml:space="preserve">TEMPLATE_OR_INSTANCE</t>
  </si>
  <si>
    <t xml:space="preserve">DECIMAL</t>
  </si>
  <si>
    <t xml:space="preserve">Конечное число ≥0; если не задано в PDF — ввод мастера</t>
  </si>
  <si>
    <t xml:space="preserve">Метание, переносимый груз и будущая нагрузка</t>
  </si>
  <si>
    <t xml:space="preserve">heldSizeClass</t>
  </si>
  <si>
    <t xml:space="preserve">ENUM</t>
  </si>
  <si>
    <t xml:space="preserve">FITS_IN_FIST | LARGE | UNKNOWN</t>
  </si>
  <si>
    <t xml:space="preserve">Взаимодействия удержания</t>
  </si>
  <si>
    <t xml:space="preserve">armorWeightClass</t>
  </si>
  <si>
    <t xml:space="preserve">TEMPLATE</t>
  </si>
  <si>
    <t xml:space="preserve">LIGHT | OTHER | UNKNOWN</t>
  </si>
  <si>
    <t xml:space="preserve">Эффекты лёгкой брони</t>
  </si>
  <si>
    <t xml:space="preserve">flammability</t>
  </si>
  <si>
    <t xml:space="preserve">COMBUSTIBLE | NONCOMBUSTIBLE | UNKNOWN</t>
  </si>
  <si>
    <t xml:space="preserve">Явные эффекты; предметное горение не автоматизируется</t>
  </si>
  <si>
    <t xml:space="preserve">isIgnitionSource</t>
  </si>
  <si>
    <t xml:space="preserve">BOOLEAN</t>
  </si>
  <si>
    <t xml:space="preserve">Огниво=true; custom item — по решению мастера</t>
  </si>
  <si>
    <t xml:space="preserve">Воспламенение покрытия</t>
  </si>
  <si>
    <t xml:space="preserve">isFood</t>
  </si>
  <si>
    <t xml:space="preserve">true для конкретного пищевого custom item</t>
  </si>
  <si>
    <t xml:space="preserve">Допустимая цель пищевого яда</t>
  </si>
  <si>
    <t xml:space="preserve">canReceivePoison</t>
  </si>
  <si>
    <t xml:space="preserve">true для подходящего оружия, снаряда или пищи; каждый профиль покрытия обязан иметь effectFamily=POISON и poisonSourceKind.</t>
  </si>
  <si>
    <t xml:space="preserve">Допустимость типизированного ядовитого покрытия; ALL_POISON проверяется до payload.</t>
  </si>
  <si>
    <t xml:space="preserve">canReceiveFlammableCoating</t>
  </si>
  <si>
    <t xml:space="preserve">true для подходящего оружия или снаряда</t>
  </si>
  <si>
    <t xml:space="preserve">Допустимость горючего покрытия</t>
  </si>
  <si>
    <t xml:space="preserve">gripMode</t>
  </si>
  <si>
    <t xml:space="preserve">ONE_HAND | TWO_HAND; обязателен для полуторного меча; после выдачи не меняется CORE-188</t>
  </si>
  <si>
    <t xml:space="preserve">Фиксированный хват и формульный вариант</t>
  </si>
  <si>
    <t xml:space="preserve">ownerType</t>
  </si>
  <si>
    <t xml:space="preserve">OWNERSHIP</t>
  </si>
  <si>
    <t xml:space="preserve">CHARACTER</t>
  </si>
  <si>
    <t xml:space="preserve">CHARACTER | CORPSE | BATTLE_SCENE; доступ к CORPSE разрешается только при внешнем lootPolicy=LOOTABLE.</t>
  </si>
  <si>
    <t xml:space="preserve">Ровно один владелец или сцена</t>
  </si>
  <si>
    <t xml:space="preserve">ownerId</t>
  </si>
  <si>
    <t xml:space="preserve">Согласован с ownerType; CHARACTER включает игрока и НПС</t>
  </si>
  <si>
    <t xml:space="preserve">Текущий владелец</t>
  </si>
  <si>
    <t xml:space="preserve">battleSceneId</t>
  </si>
  <si>
    <t xml:space="preserve">Обязателен при ownerType=BATTLE_SCENE</t>
  </si>
  <si>
    <t xml:space="preserve">Боевая сцена</t>
  </si>
  <si>
    <t xml:space="preserve">scenePointId</t>
  </si>
  <si>
    <t xml:space="preserve">Положение брошенного предмета</t>
  </si>
  <si>
    <t xml:space="preserve">originalThrowerId</t>
  </si>
  <si>
    <t xml:space="preserve">Сохраняется для условного возврата после боя</t>
  </si>
  <si>
    <t xml:space="preserve">Исходный метатель</t>
  </si>
  <si>
    <t xml:space="preserve">containerId</t>
  </si>
  <si>
    <t xml:space="preserve">FK на контейнер. Для CANONICAL_MONSTER/CUSTOM_MONSTER контейнер не создаётся; LOOT guard выполняется раньше.</t>
  </si>
  <si>
    <t xml:space="preserve">quantity</t>
  </si>
  <si>
    <t xml:space="preserve">STACK</t>
  </si>
  <si>
    <t xml:space="preserve">INTEGER</t>
  </si>
  <si>
    <t xml:space="preserve">≥1; изменение атомарно</t>
  </si>
  <si>
    <t xml:space="preserve">Количество</t>
  </si>
  <si>
    <t xml:space="preserve">stackKey</t>
  </si>
  <si>
    <t xml:space="preserve">STRING</t>
  </si>
  <si>
    <t xml:space="preserve">Учитывает itemType, активный effective profile, качество, покрытия, HP и sealed state</t>
  </si>
  <si>
    <t xml:space="preserve">Группировка идентичных экземпляров</t>
  </si>
  <si>
    <t xml:space="preserve">qualityRoll</t>
  </si>
  <si>
    <t xml:space="preserve">1..20; рекомендация, не меняет механику автоматически</t>
  </si>
  <si>
    <t xml:space="preserve">Стартовая оценка</t>
  </si>
  <si>
    <t xml:space="preserve">qualityTier</t>
  </si>
  <si>
    <t xml:space="preserve">По шкале PDF; финализирует мастер</t>
  </si>
  <si>
    <t xml:space="preserve">equipped</t>
  </si>
  <si>
    <t xml:space="preserve">EQUIPMENT</t>
  </si>
  <si>
    <t xml:space="preserve">Выданный предмет не экипируется автоматически</t>
  </si>
  <si>
    <t xml:space="preserve">Состояние экипировки</t>
  </si>
  <si>
    <t xml:space="preserve">equippedSlots</t>
  </si>
  <si>
    <t xml:space="preserve">ARRAY&lt;ENUM&gt;</t>
  </si>
  <si>
    <t xml:space="preserve">[]</t>
  </si>
  <si>
    <t xml:space="preserve">Руки или зоны тела</t>
  </si>
  <si>
    <t xml:space="preserve">Занятые слоты</t>
  </si>
  <si>
    <t xml:space="preserve">bodyZone</t>
  </si>
  <si>
    <t xml:space="preserve">HEAD|TORSO|ARM_L|ARM_R|LEG_L|LEG_R</t>
  </si>
  <si>
    <t xml:space="preserve">Зона брони</t>
  </si>
  <si>
    <t xml:space="preserve">currentAmmo</t>
  </si>
  <si>
    <t xml:space="preserve">WEAPON_STATE</t>
  </si>
  <si>
    <t xml:space="preserve">0..magazineCapacity; ёмкость не меняется CORE-188</t>
  </si>
  <si>
    <t xml:space="preserve">Заряженный боезапас</t>
  </si>
  <si>
    <t xml:space="preserve">shieldCurrentHP</t>
  </si>
  <si>
    <t xml:space="preserve">0..shieldMaxHP; max HP не меняется CORE-188</t>
  </si>
  <si>
    <t xml:space="preserve">Текущее HP щита</t>
  </si>
  <si>
    <t xml:space="preserve">broken</t>
  </si>
  <si>
    <t xml:space="preserve">ITEM_STATE</t>
  </si>
  <si>
    <t xml:space="preserve">При 0 HP щит не даёт бонусов; ремонт MANUAL_ONLY</t>
  </si>
  <si>
    <t xml:space="preserve">Неисправность</t>
  </si>
  <si>
    <t xml:space="preserve">sealed</t>
  </si>
  <si>
    <t xml:space="preserve">Только Нэйт; true при выдаче</t>
  </si>
  <si>
    <t xml:space="preserve">Герметичность</t>
  </si>
  <si>
    <t xml:space="preserve">linkedSetInstanceId</t>
  </si>
  <si>
    <t xml:space="preserve">COMPOSITE</t>
  </si>
  <si>
    <t xml:space="preserve">Обязателен для компонентов Корнадоры/Бларадэ</t>
  </si>
  <si>
    <t xml:space="preserve">Связанный комплект</t>
  </si>
  <si>
    <t xml:space="preserve">componentRole</t>
  </si>
  <si>
    <t xml:space="preserve">SWORD | RAPIER | SHIELD</t>
  </si>
  <si>
    <t xml:space="preserve">Роль компонента</t>
  </si>
  <si>
    <t xml:space="preserve">activeCoatings</t>
  </si>
  <si>
    <t xml:space="preserve">ARRAY&lt;OBJECT&gt;</t>
  </si>
  <si>
    <t xml:space="preserve">Каждый объект: effectFamily, poisonSourceKind, sourceAbilityId/sourceItemId, payload, appliedAt, expiry/consumeCondition. Для яда effectFamily=POISON обязателен.</t>
  </si>
  <si>
    <t xml:space="preserve">Яд/горючая слюна; любой ALL_POISON иммунитет блокирует обычный и симбиотический poison payload.</t>
  </si>
  <si>
    <t xml:space="preserve">customBonusStat</t>
  </si>
  <si>
    <t xml:space="preserve">CUSTOM_ITEM</t>
  </si>
  <si>
    <t xml:space="preserve">S|D|I|W|M|Z|C</t>
  </si>
  <si>
    <t xml:space="preserve">Одна характеристика custom item</t>
  </si>
  <si>
    <t xml:space="preserve">customBonusValue</t>
  </si>
  <si>
    <t xml:space="preserve">&gt;0; только структурированный custom item</t>
  </si>
  <si>
    <t xml:space="preserve">Бонус</t>
  </si>
  <si>
    <t xml:space="preserve">activeOnlyInBackpack</t>
  </si>
  <si>
    <t xml:space="preserve">Для бонусного custom item всегда true</t>
  </si>
  <si>
    <t xml:space="preserve">Условие бонуса</t>
  </si>
  <si>
    <t xml:space="preserve">provenance</t>
  </si>
  <si>
    <t xml:space="preserve">AUDIT</t>
  </si>
  <si>
    <t xml:space="preserve">JSON</t>
  </si>
  <si>
    <t xml:space="preserve">source, previousOwner, operationId; при клонировании: templateOrigin, templateId, templateVersionId|catalogVersion, sourceItemKey, cloneGraphId.</t>
  </si>
  <si>
    <t xml:space="preserve">Происхождение, deep-clone и доказательство отсутствия write-back.</t>
  </si>
  <si>
    <t xml:space="preserve">issuedBy</t>
  </si>
  <si>
    <t xml:space="preserve">Мастер либо процесс согласования</t>
  </si>
  <si>
    <t xml:space="preserve">Кто выдал</t>
  </si>
  <si>
    <t xml:space="preserve">issueReason</t>
  </si>
  <si>
    <t xml:space="preserve">Не пусто для мастерской операции</t>
  </si>
  <si>
    <t xml:space="preserve">Причина выдачи</t>
  </si>
  <si>
    <t xml:space="preserve">createdAt</t>
  </si>
  <si>
    <t xml:space="preserve">DATETIME</t>
  </si>
  <si>
    <t xml:space="preserve">Неизменяемо после создания</t>
  </si>
  <si>
    <t xml:space="preserve">Время создания экземпляра</t>
  </si>
  <si>
    <t xml:space="preserve">updatedAt</t>
  </si>
  <si>
    <t xml:space="preserve">Меняется при операции с состоянием; не подменяет аудит профиля</t>
  </si>
  <si>
    <t xml:space="preserve">Последнее изменение состояния</t>
  </si>
  <si>
    <t xml:space="preserve">cloneGraphId</t>
  </si>
  <si>
    <t xml:space="preserve">Обязателен для имущества инстанцированного SentientEnemy; новый на каждое добавление.</t>
  </si>
  <si>
    <t xml:space="preserve">Граница независимого item graph</t>
  </si>
  <si>
    <t xml:space="preserve">sourceItemKey</t>
  </si>
  <si>
    <t xml:space="preserve">Стабильный ключ предмета внутри template version; не является runtime UUID.</t>
  </si>
  <si>
    <t xml:space="preserve">Сопоставление clone provenance</t>
  </si>
  <si>
    <t xml:space="preserve">cloneSourceItemInstanceId</t>
  </si>
  <si>
    <t xml:space="preserve">Только аудит миграции/клона; новый itemInstanceId всегда отличен.</t>
  </si>
  <si>
    <t xml:space="preserve">Трассировка источника без shared mutable state</t>
  </si>
  <si>
    <t xml:space="preserve">templateOrigin</t>
  </si>
  <si>
    <t xml:space="preserve">CAMPAIGN_CUSTOM | SYSTEM_DEFAULT_SENTIENT; для обычной выдачи может отсутствовать.</t>
  </si>
  <si>
    <t xml:space="preserve">Источник врага-мыслящего</t>
  </si>
  <si>
    <t xml:space="preserve">templateVersionRef</t>
  </si>
  <si>
    <t xml:space="preserve">campaign versionId либо system catalogVersion; неизменяемая ссылка.</t>
  </si>
  <si>
    <t xml:space="preserve">Воспроизводимость клона</t>
  </si>
  <si>
    <t xml:space="preserve">cloneWriteBack</t>
  </si>
  <si>
    <t xml:space="preserve">NONE</t>
  </si>
  <si>
    <t xml:space="preserve">Единственное допустимое значение NONE.</t>
  </si>
  <si>
    <t xml:space="preserve">Запрет изменения шаблона из экземпляра</t>
  </si>
  <si>
    <t xml:space="preserve">Команды и пользовательские пути предметов</t>
  </si>
  <si>
    <t xml:space="preserve">Команды предметов и междоменный combat dispatch. ItemInstance создаётся только для предметных source; труп/лут и deep-clone SentientEnemy имеют явные guard/UUID-контракты.</t>
  </si>
  <si>
    <t xml:space="preserve">OperationID</t>
  </si>
  <si>
    <t xml:space="preserve">Command</t>
  </si>
  <si>
    <t xml:space="preserve">Actor</t>
  </si>
  <si>
    <t xml:space="preserve">Context</t>
  </si>
  <si>
    <t xml:space="preserve">Input / action</t>
  </si>
  <si>
    <t xml:space="preserve">Preconditions / validation</t>
  </si>
  <si>
    <t xml:space="preserve">State transition / result</t>
  </si>
  <si>
    <t xml:space="preserve">Rule IDs / source</t>
  </si>
  <si>
    <t xml:space="preserve">OP-REQ-PLAYER</t>
  </si>
  <si>
    <t xml:space="preserve">PLAYER_REQUEST_ITEM</t>
  </si>
  <si>
    <t xml:space="preserve">Только незавершённое создание собственного персонажа</t>
  </si>
  <si>
    <t xml:space="preserve">Выбрать тип/вариант и формульно выводимые поля не-Чистого оружия; оружие Чистых — только неизменный шаблон</t>
  </si>
  <si>
    <t xml:space="preserve">Не-Чистое: CORE-185 exact joint witness. Чистое: PURE_WEAPON_PROFILE_LOCKED при любом расхождении. После создания редактирование запрещено</t>
  </si>
  <si>
    <t xml:space="preserve">Локальная заявка; после успеха WeaponProfileVersion со statSource PLAYER_FORMULA_VALIDATED либо TEMPLATE_FIXED</t>
  </si>
  <si>
    <t xml:space="preserve">CORE-184; CORE-185; CORE-186; CORE-190</t>
  </si>
  <si>
    <t xml:space="preserve">OP-REQ-VALIDATE</t>
  </si>
  <si>
    <t xml:space="preserve">VALIDATE_PLAYER_WEAPON_PROFILE</t>
  </si>
  <si>
    <t xml:space="preserve">Система</t>
  </si>
  <si>
    <t xml:space="preserve">Отправка заявки при создании</t>
  </si>
  <si>
    <t xml:space="preserve">Проверить один общий witness L/Lw/Ls и независимые производственные дайсы</t>
  </si>
  <si>
    <t xml:space="preserve">FORMULA_MODE=VALIDATION_ONLY; все заявленные выходы совпадают одновременно; min/max только быстрый отказ</t>
  </si>
  <si>
    <t xml:space="preserve">VALID или INVALID; сохранить formulaId/formulaVersion/witness; без бросков и без создания предмета</t>
  </si>
  <si>
    <t xml:space="preserve">CORE-183; CORE-184; CORE-185; CORE-190</t>
  </si>
  <si>
    <t xml:space="preserve">OP-REQ-GM</t>
  </si>
  <si>
    <t xml:space="preserve">GM_FINALIZE_REQUEST</t>
  </si>
  <si>
    <t xml:space="preserve">До завершения создания персонажа</t>
  </si>
  <si>
    <t xml:space="preserve">Утвердить валидированный профиль либо применить разрешённый instanceProfilePatch</t>
  </si>
  <si>
    <t xml:space="preserve">Роль и причина; структурная валидация; itemTypeId существующего экземпляра неизменяем</t>
  </si>
  <si>
    <t xml:space="preserve">Создать полную WeaponProfileVersion; итоговый предмет не экипирован; MASTER_OVERRIDE при изменении профиля</t>
  </si>
  <si>
    <t xml:space="preserve">CORE-183; CORE-187; CORE-188; CORE-190</t>
  </si>
  <si>
    <t xml:space="preserve">OP-GM-GIVE</t>
  </si>
  <si>
    <t xml:space="preserve">GM_GIVE_READY_ITEM</t>
  </si>
  <si>
    <t xml:space="preserve">Любое допустимое состояние</t>
  </si>
  <si>
    <t xml:space="preserve">Выдать готовый экземпляр известного типа владельцу PLAYER/NPC</t>
  </si>
  <si>
    <t xml:space="preserve">Полный effective profile; неизменный шаблон может остаться TEMPLATE_FIXED, иной профиль — MASTER_OVERRIDE; reason обязателен</t>
  </si>
  <si>
    <t xml:space="preserve">Создать ItemInstance и начальную WeaponProfileVersion; provenance/audit</t>
  </si>
  <si>
    <t xml:space="preserve">CORE-183; CORE-187; CORE-188; CORE-190; AQA-032</t>
  </si>
  <si>
    <t xml:space="preserve">OP-GM-REMOVE</t>
  </si>
  <si>
    <t xml:space="preserve">GM_REMOVE_ITEM</t>
  </si>
  <si>
    <t xml:space="preserve">Изъять экземпляр/часть стека</t>
  </si>
  <si>
    <t xml:space="preserve">Причина обязательна</t>
  </si>
  <si>
    <t xml:space="preserve">Удалить у владельца; сохранить аудит</t>
  </si>
  <si>
    <t xml:space="preserve">AQA-032</t>
  </si>
  <si>
    <t xml:space="preserve">OP-GM-DESTROY</t>
  </si>
  <si>
    <t xml:space="preserve">GM_DESTROY_ITEM</t>
  </si>
  <si>
    <t xml:space="preserve">Уничтожить экземпляр</t>
  </si>
  <si>
    <t xml:space="preserve">Экземпляр более недоступен; сохранить аудит</t>
  </si>
  <si>
    <t xml:space="preserve">OP-GM-STORY</t>
  </si>
  <si>
    <t xml:space="preserve">GM_TRANSFORM_TO_STORY_ITEM</t>
  </si>
  <si>
    <t xml:space="preserve">Вне/в бою по мастерскому решению</t>
  </si>
  <si>
    <t xml:space="preserve">Преобразовать в сюжетный предмет</t>
  </si>
  <si>
    <t xml:space="preserve">Свободный текст не даёт механику без структуры</t>
  </si>
  <si>
    <t xml:space="preserve">Обновить тип/эффект и аудит</t>
  </si>
  <si>
    <t xml:space="preserve">AQA-032; AQ2-005</t>
  </si>
  <si>
    <t xml:space="preserve">OP-EQUIP</t>
  </si>
  <si>
    <t xml:space="preserve">EQUIP</t>
  </si>
  <si>
    <t xml:space="preserve">Игрок/мастер НПС</t>
  </si>
  <si>
    <t xml:space="preserve">Вне боя или бой</t>
  </si>
  <si>
    <t xml:space="preserve">Экипировать из инвентаря</t>
  </si>
  <si>
    <t xml:space="preserve">В бою 1 действие; требования S/D/навыка не блокируют</t>
  </si>
  <si>
    <t xml:space="preserve">Занять руки/зоны; посчитать штрафы</t>
  </si>
  <si>
    <t xml:space="preserve">AQA-014; AQA-032; CORE-016; CORE-177</t>
  </si>
  <si>
    <t xml:space="preserve">OP-UNEQUIP</t>
  </si>
  <si>
    <t xml:space="preserve">UNEQUIP</t>
  </si>
  <si>
    <t xml:space="preserve">Снять предмет</t>
  </si>
  <si>
    <t xml:space="preserve">В бою 1 действие</t>
  </si>
  <si>
    <t xml:space="preserve">Освободить слот; вернуть в инвентарь</t>
  </si>
  <si>
    <t xml:space="preserve">OP-TRANSFER</t>
  </si>
  <si>
    <t xml:space="preserve">TRANSFER</t>
  </si>
  <si>
    <t xml:space="preserve">Вне боя</t>
  </si>
  <si>
    <t xml:space="preserve">Передать согласному персонажу той же локации</t>
  </si>
  <si>
    <t xml:space="preserve">Атомарно; не допускает двойного владельца</t>
  </si>
  <si>
    <t xml:space="preserve">Сменить ownerId; покрытия/бонусы следуют за экземпляром</t>
  </si>
  <si>
    <t xml:space="preserve">AQA-032; CORE-180</t>
  </si>
  <si>
    <t xml:space="preserve">OP-SPLIT</t>
  </si>
  <si>
    <t xml:space="preserve">SPLIT_STACK</t>
  </si>
  <si>
    <t xml:space="preserve">Игрок/мастер</t>
  </si>
  <si>
    <t xml:space="preserve">Передача/лут/применение</t>
  </si>
  <si>
    <t xml:space="preserve">Выделить q единиц</t>
  </si>
  <si>
    <t xml:space="preserve">1≤q≤quantity; сохранить stack signature</t>
  </si>
  <si>
    <t xml:space="preserve">Два стека; суммарное количество неизменно</t>
  </si>
  <si>
    <t xml:space="preserve">CQA-061; SYM-183</t>
  </si>
  <si>
    <t xml:space="preserve">OP-MERGE</t>
  </si>
  <si>
    <t xml:space="preserve">MERGE_STACKS</t>
  </si>
  <si>
    <t xml:space="preserve">Инвентарь</t>
  </si>
  <si>
    <t xml:space="preserve">Объединить полностью идентичные стеки</t>
  </si>
  <si>
    <t xml:space="preserve">stackKey совпадает</t>
  </si>
  <si>
    <t xml:space="preserve">Одна строка с суммарным количеством</t>
  </si>
  <si>
    <t xml:space="preserve">AQA-011</t>
  </si>
  <si>
    <t xml:space="preserve">OP-RELOAD</t>
  </si>
  <si>
    <t xml:space="preserve">RELOAD</t>
  </si>
  <si>
    <t xml:space="preserve">Игрок/НПС</t>
  </si>
  <si>
    <t xml:space="preserve">Бой</t>
  </si>
  <si>
    <t xml:space="preserve">Перезарядить/сменить магазин</t>
  </si>
  <si>
    <t xml:space="preserve">Стоимость по профилю; Айнцберн 2 действия атомарно в одном ходу</t>
  </si>
  <si>
    <t xml:space="preserve">Обновить currentAmmo и боезапас; отдельный жизненный цикл магазина не автоматизировать без утверждённого правила</t>
  </si>
  <si>
    <t xml:space="preserve">CORE-125; CORE-126</t>
  </si>
  <si>
    <t xml:space="preserve">OP-CONSUME</t>
  </si>
  <si>
    <t xml:space="preserve">CONSUME_OR_ADMINISTER</t>
  </si>
  <si>
    <t xml:space="preserve">Бой/вне боя</t>
  </si>
  <si>
    <t xml:space="preserve">Принять/передать/принудительно ввести препарат</t>
  </si>
  <si>
    <t xml:space="preserve">1 препарат за ход; раса/лимит 24ч; стоимость по роли</t>
  </si>
  <si>
    <t xml:space="preserve">Списать дозу; создать/обновить эффект</t>
  </si>
  <si>
    <t xml:space="preserve">CORE-101; CORE-156</t>
  </si>
  <si>
    <t xml:space="preserve">OP-COAT</t>
  </si>
  <si>
    <t xml:space="preserve">APPLY_COATING</t>
  </si>
  <si>
    <t xml:space="preserve">Мирно для яда; бой для слюны</t>
  </si>
  <si>
    <t xml:space="preserve">Нанести одно покрытие на конкретный экземпляр/снаряд/еду</t>
  </si>
  <si>
    <t xml:space="preserve">Стек сначала расщепить. Яд: до первого успешного попадания, промах не расходует; пища — до употребления. Слюна: 1 боевое действие, огниво/Зубы-огниво или подтверждение мастера.
Источник и effectFamily типизированы. CustomMonster без inventory не выполняет item-required ветвь; фиктивный предмет/контейнер не создаётся.</t>
  </si>
  <si>
    <t xml:space="preserve">Создать activeCoating. Яд расходуется при первом попадании (на оружии/снаряде половина профиля; в пище полный). Горящая слюна действует 3/6 ходов, не расходуется попаданием/промахом, повтор обновляет срок.
Для яда сохранить effectFamily=POISON и poisonSourceKind; ALL_POISON проверяется до payload.</t>
  </si>
  <si>
    <t xml:space="preserve">SYM-183; SYM-068; CQA-009
CORE-204; CORE-228</t>
  </si>
  <si>
    <t xml:space="preserve">OP-THROW</t>
  </si>
  <si>
    <t xml:space="preserve">THROW_ITEM</t>
  </si>
  <si>
    <t xml:space="preserve">Метнуть конкретный экземпляр</t>
  </si>
  <si>
    <t xml:space="preserve">Экземпляр предмета удаляется из инвентаря при объявлении; масса нужна</t>
  </si>
  <si>
    <t xml:space="preserve">Экземпляр становится объектом боевой сцены в рассчитанной точке; попадание не передаёт владение цели, подбор — отдельное разрешённое действие</t>
  </si>
  <si>
    <t xml:space="preserve">CORE-128; CORE-130; CORE-131</t>
  </si>
  <si>
    <t xml:space="preserve">OP-PICKUP</t>
  </si>
  <si>
    <t xml:space="preserve">PICK_UP_THROWN_ITEM</t>
  </si>
  <si>
    <t xml:space="preserve">Подобрать доступный предмет из соседней точки</t>
  </si>
  <si>
    <t xml:space="preserve">1 действие; предмет существует в сцене, доступен и ещё не подобран</t>
  </si>
  <si>
    <t xml:space="preserve">Удалить scenePoint; ownerType=CHARACTER; ownerId=подобравший</t>
  </si>
  <si>
    <t xml:space="preserve">CORE-128</t>
  </si>
  <si>
    <t xml:space="preserve">OP-RETURN</t>
  </si>
  <si>
    <t xml:space="preserve">RETURN_THROWN_AFTER_VICTORY</t>
  </si>
  <si>
    <t xml:space="preserve">Система/мастер</t>
  </si>
  <si>
    <t xml:space="preserve">Завершение боя победой</t>
  </si>
  <si>
    <t xml:space="preserve">Вернуть исходному метателю его брошенный предмет</t>
  </si>
  <si>
    <t xml:space="preserve">Только если экземпляр остаётся доступным на сцене и никем не подобран</t>
  </si>
  <si>
    <t xml:space="preserve">ownerType=CHARACTER; ownerId=originalThrowerId; иначе владелец не меняется</t>
  </si>
  <si>
    <t xml:space="preserve">CORE-128; Q-CORE-061</t>
  </si>
  <si>
    <t xml:space="preserve">OP-LOOT</t>
  </si>
  <si>
    <t xml:space="preserve">LOOT_PARTIAL_STACK</t>
  </si>
  <si>
    <t xml:space="preserve">Фаза мародерства</t>
  </si>
  <si>
    <t xml:space="preserve">Запросить q единиц из трупа только после проверки corpsePolicy/lootPolicy.</t>
  </si>
  <si>
    <t xml:space="preserve">Сначала: corpsePolicy=PERSIST и lootPolicy=LOOTABLE. Если NOT_LOOTABLE — CORPSE_NOT_LOOTABLE; если NONE — NO_CORPSE. Только затем разрешено читать containerId/ItemInstance; 1≤q≤остатка.</t>
  </si>
  <si>
    <t xml:space="preserve">При guard error состояние не меняется и контейнер не читается. Для обычного трупа мыслящего q меняет владельца, остаток остаётся у трупа.</t>
  </si>
  <si>
    <t xml:space="preserve">CQA-061; CORE-223</t>
  </si>
  <si>
    <t xml:space="preserve">OP-SHIELD</t>
  </si>
  <si>
    <t xml:space="preserve">DAMAGE_SHIELD</t>
  </si>
  <si>
    <t xml:space="preserve">Успешный блок</t>
  </si>
  <si>
    <t xml:space="preserve">Вычесть обычный урон атаки</t>
  </si>
  <si>
    <t xml:space="preserve">Нет броска брони щита; overflow не переносится</t>
  </si>
  <si>
    <t xml:space="preserve">shieldHP=max(0,HP−damage); при 0 нет бонусов</t>
  </si>
  <si>
    <t xml:space="preserve">CORE-018</t>
  </si>
  <si>
    <t xml:space="preserve">OP-SEAL</t>
  </si>
  <si>
    <t xml:space="preserve">BREAK_NAIT_SEAL</t>
  </si>
  <si>
    <t xml:space="preserve">Носитель теряет HP или костюм отдельно повреждён</t>
  </si>
  <si>
    <t xml:space="preserve">Снять герметичность и свойства</t>
  </si>
  <si>
    <t xml:space="preserve">Условие повреждения подтверждено</t>
  </si>
  <si>
    <t xml:space="preserve">sealed=false; эффекты отключены</t>
  </si>
  <si>
    <t xml:space="preserve">OP-REPAIR</t>
  </si>
  <si>
    <t xml:space="preserve">REPAIR_ITEM</t>
  </si>
  <si>
    <t xml:space="preserve">Ручное решение</t>
  </si>
  <si>
    <t xml:space="preserve">Отремонтировать щит/Нэйт</t>
  </si>
  <si>
    <t xml:space="preserve">Стоимость, время и результат нормативно не заданы</t>
  </si>
  <si>
    <t xml:space="preserve">MANUAL_ONLY; приложение лишь фиксирует итог мастера</t>
  </si>
  <si>
    <t xml:space="preserve">CORE-018; CORE-053</t>
  </si>
  <si>
    <t xml:space="preserve">OP-RESOLVE-COMBAT-VALUES</t>
  </si>
  <si>
    <t xml:space="preserve">RESOLVE_COMBAT_VALUES</t>
  </si>
  <si>
    <t xml:space="preserve">Каждая отдельно разрешаемая атака/удар</t>
  </si>
  <si>
    <t xml:space="preserve">Зафиксировать sourceKind/sourceSnapshot; для каждого фактического dice occurrence создать RollOccurrence с уникальным originRollId, rawFace, actorType, rollSource, dieType и rollKind.</t>
  </si>
  <si>
    <t xml:space="preserve">Item-поля обязательны только для ITEM. Каждый rollGroupId бросается заново. DAMAGE/PENETRATION/ARMOR не критические. Только PLAYER_CHARACTER + original D20 + rawFace 1/20 допускает CHARACTER_PROGRESS_COUNTER.</t>
  </si>
  <si>
    <t xml:space="preserve">Создать AttackResolution, rollOccurrences и журнал; передать допустимые события в ROUTE_SYMBIONT_XP_EVENT; writeBack шаблонов NONE.</t>
  </si>
  <si>
    <t xml:space="preserve">CORE-125; CORE-208; CORE-229; SYM-021; CORE-230; CORE-233</t>
  </si>
  <si>
    <t xml:space="preserve">OP-GM-PATCH-WEAPON</t>
  </si>
  <si>
    <t xml:space="preserve">MASTER_PATCH_WEAPON_PROFILE</t>
  </si>
  <si>
    <t xml:space="preserve">Инвентарь любого игрока или НПС</t>
  </si>
  <si>
    <t xml:space="preserve">Передать частичный patch damageDefinition, penetrationDefinition, instanceDamage, statRequirements, rangeMeters, accuracyBonus</t>
  </si>
  <si>
    <t xml:space="preserve">Подтверждён MASTER; выбран точный itemInstanceId (UI-стек при необходимости расщеплён); reason/time; закрытая грамматика; положительность; attackVariantId; после наследования effective profile полон</t>
  </si>
  <si>
    <t xml:space="preserve">Атомарно создать следующую WeaponProfileVersion; глобальный шаблон и другие экземпляры не менять</t>
  </si>
  <si>
    <t xml:space="preserve">CORE-187; CORE-188; CORE-190</t>
  </si>
  <si>
    <t xml:space="preserve">OP-PROFILE-ACTIVATE</t>
  </si>
  <si>
    <t xml:space="preserve">ACTIVATE_WEAPON_PROFILE_VERSION</t>
  </si>
  <si>
    <t xml:space="preserve">Безопасная граница перед следующей отдельно разрешаемой атакой</t>
  </si>
  <si>
    <t xml:space="preserve">Активировать подготовленную версию itemInstanceId+attackVariantId</t>
  </si>
  <si>
    <t xml:space="preserve">Предыдущая атака уже имеет собственный snapshot; одна активная версия на ключ</t>
  </si>
  <si>
    <t xml:space="preserve">Обновить activeWeaponProfileVersionIdByVariant; предыдущую версию и журналы сохранить неизменными</t>
  </si>
  <si>
    <t xml:space="preserve">CORE-190</t>
  </si>
  <si>
    <t xml:space="preserve">OP-CHECK-CORPSE-LOOT</t>
  </si>
  <si>
    <t xml:space="preserve">CHECK_CORPSE_LOOT_POLICY</t>
  </si>
  <si>
    <t xml:space="preserve">До любого LOOT</t>
  </si>
  <si>
    <t xml:space="preserve">Прочитать только corpsePolicy/lootPolicy</t>
  </si>
  <si>
    <t xml:space="preserve">Не обращаться к containerId/ItemInstance до PASS</t>
  </si>
  <si>
    <t xml:space="preserve">LOOTABLE=&gt;continue; NOT_LOOTABLE=&gt;CORPSE_NOT_LOOTABLE; NONE=&gt;NO_CORPSE</t>
  </si>
  <si>
    <t xml:space="preserve">CORE-223</t>
  </si>
  <si>
    <t xml:space="preserve">OP-CLONE-SENTIENT-INVENTORY</t>
  </si>
  <si>
    <t xml:space="preserve">DEEP_CLONE_SENTIENT_INVENTORY</t>
  </si>
  <si>
    <t xml:space="preserve">INSTANTIATE SentientEnemy</t>
  </si>
  <si>
    <t xml:space="preserve">Клонировать item/container/component/profile/coating graph из CAMPAIGN_CUSTOM или SYSTEM_DEFAULT_SENTIENT snapshot</t>
  </si>
  <si>
    <t xml:space="preserve">Каждая mutable entity получает новый UUID; все внутренние ссылки rewired; immutable ItemType/IconAssetKey могут разделяться</t>
  </si>
  <si>
    <t xml:space="preserve">Новый cloneGraphId; disjoint UUID set; cloneWriteBack=NONE</t>
  </si>
  <si>
    <t xml:space="preserve">CORE-225; CORE-227</t>
  </si>
  <si>
    <t xml:space="preserve">OP-REJECT-MONSTER-INVENTORY</t>
  </si>
  <si>
    <t xml:space="preserve">REJECT_MONSTER_ITEM_CONTAINER</t>
  </si>
  <si>
    <t xml:space="preserve">Инстанцирование/выдача/лут</t>
  </si>
  <si>
    <t xml:space="preserve">Проверить EntityKind</t>
  </si>
  <si>
    <t xml:space="preserve">CANONICAL_MONSTER и CUSTOM_MONSTER не имеют inventory/equipment</t>
  </si>
  <si>
    <t xml:space="preserve">Контейнер и ItemInstance не создаются; управляемая ошибка операции</t>
  </si>
  <si>
    <t xml:space="preserve">CORE-204; CORE-223</t>
  </si>
  <si>
    <t xml:space="preserve">OP-ROUTE-SYMBIONT-XP</t>
  </si>
  <si>
    <t xml:space="preserve">ROUTE_SYMBIONT_XP_EVENT</t>
  </si>
  <si>
    <t xml:space="preserve">После фиксации каждого исходного D20</t>
  </si>
  <si>
    <t xml:space="preserve">Передать нормализованный RollOccurrence</t>
  </si>
  <si>
    <t xml:space="preserve">originRollId не обработан; actorType=PLAYER_CHARACTER; rawFace=1|20; original; не confirmation/substitution</t>
  </si>
  <si>
    <t xml:space="preserve">Для DAMAGE/PENETRATION/ARMOR: +1 CHARACTER_PROGRESS_COUNTER; иначе маршрутизацию определяет CORE-230; повтор — NO_OP</t>
  </si>
  <si>
    <t xml:space="preserve">SYM-021; CORE-230; CORE-233</t>
  </si>
  <si>
    <t xml:space="preserve">Открытые классы, модификаторы и нарративные кандидаты</t>
  </si>
  <si>
    <t xml:space="preserve">Эти строки подтверждают наличие понятия/объекта в мире, но не являются готовыми полными механическими карточками. Мастер может оформить конкретный story/custom item.</t>
  </si>
  <si>
    <t xml:space="preserve">RefID</t>
  </si>
  <si>
    <t xml:space="preserve">Название/упоминание</t>
  </si>
  <si>
    <t xml:space="preserve">Класс</t>
  </si>
  <si>
    <t xml:space="preserve">Рекомендуемое представление</t>
  </si>
  <si>
    <t xml:space="preserve">Граница автоматизации</t>
  </si>
  <si>
    <t xml:space="preserve">GEN-001</t>
  </si>
  <si>
    <t xml:space="preserve">Материалы для изготовления</t>
  </si>
  <si>
    <t xml:space="preserve">C_GENERIC</t>
  </si>
  <si>
    <t xml:space="preserve">Не каталогизировать автоматически</t>
  </si>
  <si>
    <t xml:space="preserve">Крафт не автоматизируется; мастер может создать обычные предметы вручную.</t>
  </si>
  <si>
    <t xml:space="preserve">PDF §4.1, с. 67</t>
  </si>
  <si>
    <t xml:space="preserve">GEN-002</t>
  </si>
  <si>
    <t xml:space="preserve">Инструменты для изготовления</t>
  </si>
  <si>
    <t xml:space="preserve">Мастерский/сюжетный предмет</t>
  </si>
  <si>
    <t xml:space="preserve">Закрытого списка и бонусов нет.</t>
  </si>
  <si>
    <t xml:space="preserve">GEN-003</t>
  </si>
  <si>
    <t xml:space="preserve">Острый предмет</t>
  </si>
  <si>
    <t xml:space="preserve">Тег/способность экземпляра</t>
  </si>
  <si>
    <t xml:space="preserve">Позволяет освобождаться обычной проверкой; не отдельный шаблон.</t>
  </si>
  <si>
    <t xml:space="preserve">GEN-004</t>
  </si>
  <si>
    <t xml:space="preserve">Бритва, стамеска и сходные</t>
  </si>
  <si>
    <t xml:space="preserve">C_EXAMPLES</t>
  </si>
  <si>
    <t xml:space="preserve">Примеры коротких подручных предметов без собственного профиля.</t>
  </si>
  <si>
    <t xml:space="preserve">PDF с. 106</t>
  </si>
  <si>
    <t xml:space="preserve">GEN-005</t>
  </si>
  <si>
    <t xml:space="preserve">Тяжёлое подручное средство</t>
  </si>
  <si>
    <t xml:space="preserve">Маппинг на «Грубое оружие» по решению мастера</t>
  </si>
  <si>
    <t xml:space="preserve">Конкретный предмет определяет мастер.</t>
  </si>
  <si>
    <t xml:space="preserve">GEN-006</t>
  </si>
  <si>
    <t xml:space="preserve">Бросаемый предмет</t>
  </si>
  <si>
    <t xml:space="preserve">Поведение любого экземпляра</t>
  </si>
  <si>
    <t xml:space="preserve">Масса и возможность броска задаются мастером.</t>
  </si>
  <si>
    <t xml:space="preserve">PDF с. 100</t>
  </si>
  <si>
    <t xml:space="preserve">GEN-007</t>
  </si>
  <si>
    <t xml:space="preserve">Пища</t>
  </si>
  <si>
    <t xml:space="preserve">Custom/stackable item</t>
  </si>
  <si>
    <t xml:space="preserve">Нет закрытого списка и питательной механики.</t>
  </si>
  <si>
    <t xml:space="preserve">PDF с. 96, 107–108</t>
  </si>
  <si>
    <t xml:space="preserve">GEN-008</t>
  </si>
  <si>
    <t xml:space="preserve">Ингредиент</t>
  </si>
  <si>
    <t xml:space="preserve">Нет перечня и свойств.</t>
  </si>
  <si>
    <t xml:space="preserve">PDF с. 108</t>
  </si>
  <si>
    <t xml:space="preserve">GEN-009</t>
  </si>
  <si>
    <t xml:space="preserve">Некачественный алкоголь</t>
  </si>
  <si>
    <t xml:space="preserve">Custom consumable</t>
  </si>
  <si>
    <t xml:space="preserve">Порог качества не определён.</t>
  </si>
  <si>
    <t xml:space="preserve">PDF с. 96</t>
  </si>
  <si>
    <t xml:space="preserve">GEN-010</t>
  </si>
  <si>
    <t xml:space="preserve">Любой заявленный стартовый предмет</t>
  </si>
  <si>
    <t xml:space="preserve">C_OPEN_CATALOG</t>
  </si>
  <si>
    <t xml:space="preserve">Свободное описание → согласование мастером</t>
  </si>
  <si>
    <t xml:space="preserve">До структурирования не имеет механики.</t>
  </si>
  <si>
    <t xml:space="preserve">PDF с. 110; AQA-012</t>
  </si>
  <si>
    <t xml:space="preserve">GEN-011</t>
  </si>
  <si>
    <t xml:space="preserve">Уникальный артефакт</t>
  </si>
  <si>
    <t xml:space="preserve">Только с согласия мастера</t>
  </si>
  <si>
    <t xml:space="preserve">Именованных артефактов с механикой нет.</t>
  </si>
  <si>
    <t xml:space="preserve">PDF с. 110</t>
  </si>
  <si>
    <t xml:space="preserve">GEN-012</t>
  </si>
  <si>
    <t xml:space="preserve">Броня локтя/колена Химеры</t>
  </si>
  <si>
    <t xml:space="preserve">C_CUSTOMIZATION</t>
  </si>
  <si>
    <t xml:space="preserve">Параметр покрытия зонального элемента</t>
  </si>
  <si>
    <t xml:space="preserve">Не новый тип материала.</t>
  </si>
  <si>
    <t xml:space="preserve">PDF с. 165</t>
  </si>
  <si>
    <t xml:space="preserve">GEN-013</t>
  </si>
  <si>
    <t xml:space="preserve">Огниво</t>
  </si>
  <si>
    <t xml:space="preserve">C_RULE_DERIVED</t>
  </si>
  <si>
    <t xml:space="preserve">Partial custom item / источник воспламенения</t>
  </si>
  <si>
    <t xml:space="preserve">CQA-009 требует инвентарный предмет, но PDF не даёт отдельной карточки или параметров.</t>
  </si>
  <si>
    <t xml:space="preserve">CQA-009</t>
  </si>
  <si>
    <t xml:space="preserve">MOD-001</t>
  </si>
  <si>
    <t xml:space="preserve">Смертельный яд Тайпана</t>
  </si>
  <si>
    <t xml:space="preserve">MODIFIER</t>
  </si>
  <si>
    <t xml:space="preserve">Typed coating: effectFamily=POISON; poisonSourceKind=SYMBIOTIC</t>
  </si>
  <si>
    <t xml:space="preserve">На оружии/снаряде хранится до первого успешного попадания, затем расходуется с половиной профиля; промах не расходует. В пище — до употребления, полный профиль. Не превращать в бутылку.
Крысюк и Гигантская жаба отклоняют весь payload до броска по CORE-228.</t>
  </si>
  <si>
    <t xml:space="preserve">PDF с. 119; SYM-183
CORE-228</t>
  </si>
  <si>
    <t xml:space="preserve">MOD-002</t>
  </si>
  <si>
    <t xml:space="preserve">Ослабляющий яд Тайпана</t>
  </si>
  <si>
    <t xml:space="preserve">MOD-003</t>
  </si>
  <si>
    <t xml:space="preserve">Парализующий яд Тайпана</t>
  </si>
  <si>
    <t xml:space="preserve">PDF с. 120; SYM-183
CORE-228</t>
  </si>
  <si>
    <t xml:space="preserve">MOD-004</t>
  </si>
  <si>
    <t xml:space="preserve">Горючая слюна Дракона</t>
  </si>
  <si>
    <t xml:space="preserve">Покрытие экземпляра</t>
  </si>
  <si>
    <t xml:space="preserve">После воспламенения 3 хода (6 с «Долгим горением»); попадание/промах не расходует; повтор обновляет срок; отдельное хранение как предмет не описано.</t>
  </si>
  <si>
    <t xml:space="preserve">PDF с. 128; CQA-009</t>
  </si>
  <si>
    <t xml:space="preserve">MOD-005</t>
  </si>
  <si>
    <t xml:space="preserve">Паутинная нить Паука</t>
  </si>
  <si>
    <t xml:space="preserve">X_FORBIDDEN_CUSTOM_MONSTER</t>
  </si>
  <si>
    <t xml:space="preserve">CREATION_FORBIDDEN</t>
  </si>
  <si>
    <t xml:space="preserve">CustomMonster не может выполнить SYM-117. Не создавать ItemInstance, SCENE_OBJECT или MapObject; запись хранится только как tombstone трассировки. Боевые SYM-120/121 не создают сохраняемый лут.</t>
  </si>
  <si>
    <t xml:space="preserve">CORE-224; SYM-117</t>
  </si>
  <si>
    <t xml:space="preserve">MOD-006</t>
  </si>
  <si>
    <t xml:space="preserve">Паутинная сеть 2×2 м</t>
  </si>
  <si>
    <t xml:space="preserve">NAR-001</t>
  </si>
  <si>
    <t xml:space="preserve">старая карта</t>
  </si>
  <si>
    <t xml:space="preserve">D_NARRATIVE</t>
  </si>
  <si>
    <t xml:space="preserve">Кандидат мастерского каталога; механика не определена</t>
  </si>
  <si>
    <t xml:space="preserve">Не создавать механический шаблон автоматически</t>
  </si>
  <si>
    <t xml:space="preserve">PDF с. 8</t>
  </si>
  <si>
    <t xml:space="preserve">NAR-002</t>
  </si>
  <si>
    <t xml:space="preserve">сушёная рыба</t>
  </si>
  <si>
    <t xml:space="preserve">PDF с. 9</t>
  </si>
  <si>
    <t xml:space="preserve">NAR-003</t>
  </si>
  <si>
    <t xml:space="preserve">солёная рыба</t>
  </si>
  <si>
    <t xml:space="preserve">NAR-004</t>
  </si>
  <si>
    <t xml:space="preserve">специи</t>
  </si>
  <si>
    <t xml:space="preserve">PDF с. 10</t>
  </si>
  <si>
    <t xml:space="preserve">NAR-005</t>
  </si>
  <si>
    <t xml:space="preserve">шкуры</t>
  </si>
  <si>
    <t xml:space="preserve">NAR-006</t>
  </si>
  <si>
    <t xml:space="preserve">деликатесы</t>
  </si>
  <si>
    <t xml:space="preserve">NAR-007</t>
  </si>
  <si>
    <t xml:space="preserve">украшения</t>
  </si>
  <si>
    <t xml:space="preserve">NAR-008</t>
  </si>
  <si>
    <t xml:space="preserve">растительная пища</t>
  </si>
  <si>
    <t xml:space="preserve">PDF с. 16</t>
  </si>
  <si>
    <t xml:space="preserve">NAR-009</t>
  </si>
  <si>
    <t xml:space="preserve">животная пища</t>
  </si>
  <si>
    <t xml:space="preserve">NAR-010</t>
  </si>
  <si>
    <t xml:space="preserve">южные товары</t>
  </si>
  <si>
    <t xml:space="preserve">PDF с. 18</t>
  </si>
  <si>
    <t xml:space="preserve">NAR-011</t>
  </si>
  <si>
    <t xml:space="preserve">NAR-012</t>
  </si>
  <si>
    <t xml:space="preserve">шатёр</t>
  </si>
  <si>
    <t xml:space="preserve">PDF с. 21</t>
  </si>
  <si>
    <t xml:space="preserve">NAR-013</t>
  </si>
  <si>
    <t xml:space="preserve">снаряжение охотников</t>
  </si>
  <si>
    <t xml:space="preserve">PDF с. 23</t>
  </si>
  <si>
    <t xml:space="preserve">NAR-014</t>
  </si>
  <si>
    <t xml:space="preserve">лекарственные травы</t>
  </si>
  <si>
    <t xml:space="preserve">PDF с. 24</t>
  </si>
  <si>
    <t xml:space="preserve">NAR-015</t>
  </si>
  <si>
    <t xml:space="preserve">грибы</t>
  </si>
  <si>
    <t xml:space="preserve">NAR-016</t>
  </si>
  <si>
    <t xml:space="preserve">привозная еда</t>
  </si>
  <si>
    <t xml:space="preserve">PDF с. 25</t>
  </si>
  <si>
    <t xml:space="preserve">NAR-017</t>
  </si>
  <si>
    <t xml:space="preserve">списанная техника</t>
  </si>
  <si>
    <t xml:space="preserve">PDF с. 28</t>
  </si>
  <si>
    <t xml:space="preserve">NAR-018</t>
  </si>
  <si>
    <t xml:space="preserve">сигнальная ракета</t>
  </si>
  <si>
    <t xml:space="preserve">PDF с. 29</t>
  </si>
  <si>
    <t xml:space="preserve">NAR-019</t>
  </si>
  <si>
    <t xml:space="preserve">найденные редкости</t>
  </si>
  <si>
    <t xml:space="preserve">NAR-020</t>
  </si>
  <si>
    <t xml:space="preserve">одноразовый Нэйт</t>
  </si>
  <si>
    <t xml:space="preserve">NAR-021</t>
  </si>
  <si>
    <t xml:space="preserve">полимеры</t>
  </si>
  <si>
    <t xml:space="preserve">PDF с. 30</t>
  </si>
  <si>
    <t xml:space="preserve">NAR-022</t>
  </si>
  <si>
    <t xml:space="preserve">компоненты герметичных костюмов</t>
  </si>
  <si>
    <t xml:space="preserve">NAR-023</t>
  </si>
  <si>
    <t xml:space="preserve">тетива</t>
  </si>
  <si>
    <t xml:space="preserve">NAR-024</t>
  </si>
  <si>
    <t xml:space="preserve">обшивка дирижабля</t>
  </si>
  <si>
    <t xml:space="preserve">NAR-025</t>
  </si>
  <si>
    <t xml:space="preserve">обувные материалы</t>
  </si>
  <si>
    <t xml:space="preserve">NAR-026</t>
  </si>
  <si>
    <t xml:space="preserve">часы</t>
  </si>
  <si>
    <t xml:space="preserve">NAR-027</t>
  </si>
  <si>
    <t xml:space="preserve">метроном</t>
  </si>
  <si>
    <t xml:space="preserve">NAR-028</t>
  </si>
  <si>
    <t xml:space="preserve">редкие морские материалы</t>
  </si>
  <si>
    <t xml:space="preserve">PDF с. 31</t>
  </si>
  <si>
    <t xml:space="preserve">NAR-029</t>
  </si>
  <si>
    <t xml:space="preserve">кожа броненосного ската</t>
  </si>
  <si>
    <t xml:space="preserve">NAR-030</t>
  </si>
  <si>
    <t xml:space="preserve">железная руда</t>
  </si>
  <si>
    <t xml:space="preserve">PDF с. 32</t>
  </si>
  <si>
    <t xml:space="preserve">NAR-031</t>
  </si>
  <si>
    <t xml:space="preserve">горячебрикетированное железо</t>
  </si>
  <si>
    <t xml:space="preserve">NAR-032</t>
  </si>
  <si>
    <t xml:space="preserve">известняк</t>
  </si>
  <si>
    <t xml:space="preserve">PDF с. 38</t>
  </si>
  <si>
    <t xml:space="preserve">NAR-033</t>
  </si>
  <si>
    <t xml:space="preserve">глина</t>
  </si>
  <si>
    <t xml:space="preserve">NAR-034</t>
  </si>
  <si>
    <t xml:space="preserve">цемент</t>
  </si>
  <si>
    <t xml:space="preserve">NAR-035</t>
  </si>
  <si>
    <t xml:space="preserve">орудия из кости/дерева/камня</t>
  </si>
  <si>
    <t xml:space="preserve">PDF с. 41</t>
  </si>
  <si>
    <t xml:space="preserve">NAR-036</t>
  </si>
  <si>
    <t xml:space="preserve">одежда из шкур</t>
  </si>
  <si>
    <t xml:space="preserve">NAR-037</t>
  </si>
  <si>
    <t xml:space="preserve">бронзовые орудия</t>
  </si>
  <si>
    <t xml:space="preserve">NAR-038</t>
  </si>
  <si>
    <t xml:space="preserve">плоды</t>
  </si>
  <si>
    <t xml:space="preserve">PDF с. 42</t>
  </si>
  <si>
    <t xml:space="preserve">NAR-039</t>
  </si>
  <si>
    <t xml:space="preserve">корнеплоды</t>
  </si>
  <si>
    <t xml:space="preserve">NAR-040</t>
  </si>
  <si>
    <t xml:space="preserve">мясо</t>
  </si>
  <si>
    <t xml:space="preserve">NAR-041</t>
  </si>
  <si>
    <t xml:space="preserve">ракообразные</t>
  </si>
  <si>
    <t xml:space="preserve">NAR-042</t>
  </si>
  <si>
    <t xml:space="preserve">моллюски</t>
  </si>
  <si>
    <t xml:space="preserve">NAR-043</t>
  </si>
  <si>
    <t xml:space="preserve">яйца</t>
  </si>
  <si>
    <t xml:space="preserve">NAR-044</t>
  </si>
  <si>
    <t xml:space="preserve">PDF с. 50</t>
  </si>
  <si>
    <t xml:space="preserve">NAR-045</t>
  </si>
  <si>
    <t xml:space="preserve">примитивные арбалеты</t>
  </si>
  <si>
    <t xml:space="preserve">NAR-046</t>
  </si>
  <si>
    <t xml:space="preserve">простые доспехи</t>
  </si>
  <si>
    <t xml:space="preserve">NAR-047</t>
  </si>
  <si>
    <t xml:space="preserve">компоненты лекарств</t>
  </si>
  <si>
    <t xml:space="preserve">PDF с. 52</t>
  </si>
  <si>
    <t xml:space="preserve">NAR-048</t>
  </si>
  <si>
    <t xml:space="preserve">лекарство</t>
  </si>
  <si>
    <t xml:space="preserve">NAR-049</t>
  </si>
  <si>
    <t xml:space="preserve">снаряжение Гильдии оружейников</t>
  </si>
  <si>
    <t xml:space="preserve">NAR-050</t>
  </si>
  <si>
    <t xml:space="preserve">редкие грибы/травы</t>
  </si>
  <si>
    <t xml:space="preserve">PDF с. 53</t>
  </si>
  <si>
    <t xml:space="preserve">NAR-051</t>
  </si>
  <si>
    <t xml:space="preserve">шкуры/зубы/когти</t>
  </si>
  <si>
    <t xml:space="preserve">NAR-052</t>
  </si>
  <si>
    <t xml:space="preserve">имущество из схронов</t>
  </si>
  <si>
    <t xml:space="preserve">NAR-053</t>
  </si>
  <si>
    <t xml:space="preserve">редкие предметы</t>
  </si>
  <si>
    <t xml:space="preserve">NAR-054</t>
  </si>
  <si>
    <t xml:space="preserve">комплект снаряжения Чистых, переподогнанный Армией зари</t>
  </si>
  <si>
    <t xml:space="preserve">PDF с. 54</t>
  </si>
  <si>
    <t xml:space="preserve">NAR-055</t>
  </si>
  <si>
    <t xml:space="preserve">обломки стрел/копий/рогатин</t>
  </si>
  <si>
    <t xml:space="preserve">PDF с. 57</t>
  </si>
  <si>
    <t xml:space="preserve">NAR-056</t>
  </si>
  <si>
    <t xml:space="preserve">глиняные таблички</t>
  </si>
  <si>
    <t xml:space="preserve">NAR-057</t>
  </si>
  <si>
    <t xml:space="preserve">рукопись</t>
  </si>
  <si>
    <t xml:space="preserve">NAR-058</t>
  </si>
  <si>
    <t xml:space="preserve">рыба</t>
  </si>
  <si>
    <t xml:space="preserve">NAR-059</t>
  </si>
  <si>
    <t xml:space="preserve">рыболовная сеть</t>
  </si>
  <si>
    <t xml:space="preserve">NAR-060</t>
  </si>
  <si>
    <t xml:space="preserve">лекарства</t>
  </si>
  <si>
    <t xml:space="preserve">PDF с. 59</t>
  </si>
  <si>
    <t xml:space="preserve">NAR-061</t>
  </si>
  <si>
    <t xml:space="preserve">армейская фармацевтика</t>
  </si>
  <si>
    <t xml:space="preserve">NAR-062</t>
  </si>
  <si>
    <t xml:space="preserve">примитивное оружие</t>
  </si>
  <si>
    <t xml:space="preserve">PDF с. 175</t>
  </si>
  <si>
    <t xml:space="preserve">NAR-063</t>
  </si>
  <si>
    <t xml:space="preserve">грубые украшения</t>
  </si>
  <si>
    <t xml:space="preserve">NAR-064</t>
  </si>
  <si>
    <t xml:space="preserve">образцы лимфоцитов</t>
  </si>
  <si>
    <t xml:space="preserve">NAR-065</t>
  </si>
  <si>
    <t xml:space="preserve">археологические артефакты</t>
  </si>
  <si>
    <t xml:space="preserve">PDF с. 179</t>
  </si>
  <si>
    <t xml:space="preserve">NAR-066</t>
  </si>
  <si>
    <t xml:space="preserve">предметы быта</t>
  </si>
  <si>
    <t xml:space="preserve">PDF с. 184</t>
  </si>
  <si>
    <t xml:space="preserve">NAR-067</t>
  </si>
  <si>
    <t xml:space="preserve">документы</t>
  </si>
  <si>
    <t xml:space="preserve">NAR-068</t>
  </si>
  <si>
    <t xml:space="preserve">срочное письмо</t>
  </si>
  <si>
    <t xml:space="preserve">PDF с. 190</t>
  </si>
  <si>
    <t xml:space="preserve">NAR-069</t>
  </si>
  <si>
    <t xml:space="preserve">небольшой груз</t>
  </si>
  <si>
    <t xml:space="preserve">NAR-070</t>
  </si>
  <si>
    <t xml:space="preserve">скрепляющий раствор</t>
  </si>
  <si>
    <t xml:space="preserve">NAR-071</t>
  </si>
  <si>
    <t xml:space="preserve">железный меч</t>
  </si>
  <si>
    <t xml:space="preserve">PDF с. 198</t>
  </si>
  <si>
    <t xml:space="preserve">NAR-072</t>
  </si>
  <si>
    <t xml:space="preserve">лекарственные снадобья</t>
  </si>
  <si>
    <t xml:space="preserve">PDF с. 199</t>
  </si>
  <si>
    <t xml:space="preserve">NAR-073</t>
  </si>
  <si>
    <t xml:space="preserve">PDF с. 203</t>
  </si>
  <si>
    <t xml:space="preserve">NAR-074</t>
  </si>
  <si>
    <t xml:space="preserve">содержимое каравана</t>
  </si>
  <si>
    <t xml:space="preserve">PDF с. 207</t>
  </si>
  <si>
    <t xml:space="preserve">NAR-075</t>
  </si>
  <si>
    <t xml:space="preserve">еда</t>
  </si>
  <si>
    <t xml:space="preserve">NAR-076</t>
  </si>
  <si>
    <t xml:space="preserve">алкоголь</t>
  </si>
  <si>
    <t xml:space="preserve">NAR-077</t>
  </si>
  <si>
    <t xml:space="preserve">бочонок вина</t>
  </si>
  <si>
    <t xml:space="preserve">NAR-078</t>
  </si>
  <si>
    <t xml:space="preserve">бочонок эля</t>
  </si>
  <si>
    <t xml:space="preserve">NAR-079</t>
  </si>
  <si>
    <t xml:space="preserve">шкура животного</t>
  </si>
  <si>
    <t xml:space="preserve">PDF с. 209</t>
  </si>
  <si>
    <t xml:space="preserve">NAR-080</t>
  </si>
  <si>
    <t xml:space="preserve">стрела</t>
  </si>
  <si>
    <t xml:space="preserve">NAR-081</t>
  </si>
  <si>
    <t xml:space="preserve">колчан</t>
  </si>
  <si>
    <t xml:space="preserve">X-001</t>
  </si>
  <si>
    <t xml:space="preserve">Симбионты, личинки и споры</t>
  </si>
  <si>
    <t xml:space="preserve">X_EXCLUDED</t>
  </si>
  <si>
    <t xml:space="preserve">Слоты симбионтов</t>
  </si>
  <si>
    <t xml:space="preserve">Не являются предметами инвентаря.</t>
  </si>
  <si>
    <t xml:space="preserve">PDF разделы 7–8</t>
  </si>
  <si>
    <t xml:space="preserve">X-002</t>
  </si>
  <si>
    <t xml:space="preserve">Природная/подкожная броня, органическое оружие и MONSTER_ATTACK</t>
  </si>
  <si>
    <t xml:space="preserve">Анатомия/способность</t>
  </si>
  <si>
    <t xml:space="preserve">Не создавать ItemInstance, ItemTypeID или иконку; использовать monster-domain profile/snapshot.</t>
  </si>
  <si>
    <t xml:space="preserve">PDF разделы 7–9
CORE-208; CORE-210</t>
  </si>
  <si>
    <t xml:space="preserve">X-003</t>
  </si>
  <si>
    <t xml:space="preserve">Шипы, кислотные/кровяные сгустки, бомбы Скунса, регенерон</t>
  </si>
  <si>
    <t xml:space="preserve">Мгновенный результат способности</t>
  </si>
  <si>
    <t xml:space="preserve">Не хранить в инвентаре без отдельного позднего правила.</t>
  </si>
  <si>
    <t xml:space="preserve">PDF разделы 7–9</t>
  </si>
  <si>
    <t xml:space="preserve">X-004</t>
  </si>
  <si>
    <t xml:space="preserve">Природные сети и коконы бестиария</t>
  </si>
  <si>
    <t xml:space="preserve">Объект сцены</t>
  </si>
  <si>
    <t xml:space="preserve">Перенос/повторное использование не определены.</t>
  </si>
  <si>
    <t xml:space="preserve">PDF раздел 9</t>
  </si>
  <si>
    <t xml:space="preserve">X-005</t>
  </si>
  <si>
    <t xml:space="preserve">Встроенная оптика Айнцберна</t>
  </si>
  <si>
    <t xml:space="preserve">Компонент шаблона оружия</t>
  </si>
  <si>
    <t xml:space="preserve">Не отдельный itemType.</t>
  </si>
  <si>
    <t xml:space="preserve">PDF с. 70</t>
  </si>
  <si>
    <t xml:space="preserve">X-006</t>
  </si>
  <si>
    <t xml:space="preserve">Яма/петля как подготовленная ловушка</t>
  </si>
  <si>
    <t xml:space="preserve">Не помещать в инвентарь как готовый предмет.</t>
  </si>
  <si>
    <t xml:space="preserve">PDF с. 215</t>
  </si>
  <si>
    <t xml:space="preserve">Нормализация, конфликты и отсутствующие данные</t>
  </si>
  <si>
    <t xml:space="preserve">Строки OPEN_* не блокируют сам реестр: они явно определяют, где приложение должно оставить поле nullable, запросить мастера или не автоматизировать операцию.</t>
  </si>
  <si>
    <t xml:space="preserve">IssueID</t>
  </si>
  <si>
    <t xml:space="preserve">Severity</t>
  </si>
  <si>
    <t xml:space="preserve">Наблюдение</t>
  </si>
  <si>
    <t xml:space="preserve">Решение для разработки</t>
  </si>
  <si>
    <t xml:space="preserve">Status</t>
  </si>
  <si>
    <t xml:space="preserve">ISS-001</t>
  </si>
  <si>
    <t xml:space="preserve">BLOCKER</t>
  </si>
  <si>
    <t xml:space="preserve">Формульное оружие</t>
  </si>
  <si>
    <t xml:space="preserve">У 21 типа нет канонических готовых чисел.</t>
  </si>
  <si>
    <t xml:space="preserve">Экземпляр получает готовые значения из заявки/решения мастера; приложение не бросает производственные дайсы.</t>
  </si>
  <si>
    <t xml:space="preserve">RESOLVED_BY_MODEL</t>
  </si>
  <si>
    <t xml:space="preserve">ISS-002</t>
  </si>
  <si>
    <t xml:space="preserve">HIGH</t>
  </si>
  <si>
    <t xml:space="preserve">Проверка заявки игрока</t>
  </si>
  <si>
    <t xml:space="preserve">Независимые min/max не доказывают совместную достижимость; ранняя версия использовала L/W/S.</t>
  </si>
  <si>
    <t xml:space="preserve">Требовать exact joint witness по приоритетному CORE-185: L/Lw/Ls∈Z≥0, Lw&gt;0 при делении; каждое вхождение дайса независимо.</t>
  </si>
  <si>
    <t xml:space="preserve">RESOLVED_BY_CORE_185</t>
  </si>
  <si>
    <t xml:space="preserve">ISS-003</t>
  </si>
  <si>
    <t xml:space="preserve">Мастерский override</t>
  </si>
  <si>
    <t xml:space="preserve">Старая модель разрешала произвольные числа без полного контракта.</t>
  </si>
  <si>
    <t xml:space="preserve">Разрешить только поля CORE-188: закрытая грамматика DAMAGE/PENETRATION, MAP требований, rangeMeters, accuracyBonus и условный instanceDamage; formula bounds обходятся, структура — нет.</t>
  </si>
  <si>
    <t xml:space="preserve">RESOLVED_BY_RULES_V1.2</t>
  </si>
  <si>
    <t xml:space="preserve">ISS-004</t>
  </si>
  <si>
    <t xml:space="preserve">CORE-014/015 исключены из runtime.</t>
  </si>
  <si>
    <t xml:space="preserve">Формулы сохраняются только как VALIDATION_ONLY; generationEnabled=false.</t>
  </si>
  <si>
    <t xml:space="preserve">RESOLVED_BY_USER</t>
  </si>
  <si>
    <t xml:space="preserve">ISS-005</t>
  </si>
  <si>
    <t xml:space="preserve">MEDIUM</t>
  </si>
  <si>
    <t xml:space="preserve">Нет массы всех 49 предметов; она нужна для метания/груза.</t>
  </si>
  <si>
    <t xml:space="preserve">massKg nullable/задаётся мастером у экземпляра; не выдумывать.</t>
  </si>
  <si>
    <t xml:space="preserve">OPEN_DATA</t>
  </si>
  <si>
    <t xml:space="preserve">ISS-006</t>
  </si>
  <si>
    <t xml:space="preserve">Нагрузка/ёмкость</t>
  </si>
  <si>
    <t xml:space="preserve">Нет формулы нагрузки и ёмкости рюкзака.</t>
  </si>
  <si>
    <t xml:space="preserve">Не автоматизировать ограничения вместимости/веса.</t>
  </si>
  <si>
    <t xml:space="preserve">OPEN_RULE</t>
  </si>
  <si>
    <t xml:space="preserve">ISS-007</t>
  </si>
  <si>
    <t xml:space="preserve">Экономика</t>
  </si>
  <si>
    <t xml:space="preserve">Нет цен и курсов монет.</t>
  </si>
  <si>
    <t xml:space="preserve">price/currency nullable; операции торговли не проектировать по этому реестру.</t>
  </si>
  <si>
    <t xml:space="preserve">ISS-008</t>
  </si>
  <si>
    <t xml:space="preserve">Не определены совместимость, масса, запас и извлечение.</t>
  </si>
  <si>
    <t xml:space="preserve">Хранить стрелы/болты отдельными ресурсами; совместимость — nullable/мастерская.</t>
  </si>
  <si>
    <t xml:space="preserve">ISS-009</t>
  </si>
  <si>
    <t xml:space="preserve">Магазины</t>
  </si>
  <si>
    <t xml:space="preserve">Неясен статус отдельного предмета и частичная дозарядка.</t>
  </si>
  <si>
    <t xml:space="preserve">Магазины помечены PARTIAL; автоматизировать только capacity/reload профиля оружия.</t>
  </si>
  <si>
    <t xml:space="preserve">ISS-010</t>
  </si>
  <si>
    <t xml:space="preserve">Комплекты</t>
  </si>
  <si>
    <t xml:space="preserve">Корнадора/Бларадэ одновременно комплект и раздельно метаемые компоненты.</t>
  </si>
  <si>
    <t xml:space="preserve">Bundle + два связанных component instances.</t>
  </si>
  <si>
    <t xml:space="preserve">ISS-011</t>
  </si>
  <si>
    <t xml:space="preserve">Стекование</t>
  </si>
  <si>
    <t xml:space="preserve">Точное определение «идентичного» предмета не дано.</t>
  </si>
  <si>
    <t xml:space="preserve">stackKey включает профиль, качество, состояние, покрытия и состав.</t>
  </si>
  <si>
    <t xml:space="preserve">ISS-012</t>
  </si>
  <si>
    <t xml:space="preserve">Щит/Нэйт ремонтируются, но нет цены, времени и результата.</t>
  </si>
  <si>
    <t xml:space="preserve">REPAIR_ITEM = MANUAL_ONLY; мастер фиксирует готовый итог.</t>
  </si>
  <si>
    <t xml:space="preserve">ISS-013</t>
  </si>
  <si>
    <t xml:space="preserve">Щит 0 HP</t>
  </si>
  <si>
    <t xml:space="preserve">CORE-018 говорит «уничтожен» и одновременно «до ремонта».</t>
  </si>
  <si>
    <t xml:space="preserve">При 0 HP бонусы выключены; дальнейшая судьба/ремонт — ручное решение мастера.</t>
  </si>
  <si>
    <t xml:space="preserve">OPEN_CONFLICT</t>
  </si>
  <si>
    <t xml:space="preserve">ISS-014</t>
  </si>
  <si>
    <t xml:space="preserve">Горение экипировки</t>
  </si>
  <si>
    <t xml:space="preserve">Старые карточки описывают предметное горение; поздняя дельта — бинарный статус персонажа.</t>
  </si>
  <si>
    <t xml:space="preserve">Не моделировать послойное/предметное горение автоматически; мастер может уничтожить предмет.</t>
  </si>
  <si>
    <t xml:space="preserve">RESOLVED_BY_PRIORITY</t>
  </si>
  <si>
    <t xml:space="preserve">ISS-015</t>
  </si>
  <si>
    <t xml:space="preserve">Оружейный навык</t>
  </si>
  <si>
    <t xml:space="preserve">Старый текст местами добавляет навык к урону.</t>
  </si>
  <si>
    <t xml:space="preserve">В реестре: skillAppliesTo=ACCURACY_ONLY.</t>
  </si>
  <si>
    <t xml:space="preserve">ISS-016</t>
  </si>
  <si>
    <t xml:space="preserve">Кожаный шлем</t>
  </si>
  <si>
    <t xml:space="preserve">Неясная финальная фраза конфликтует с открытым лицом.</t>
  </si>
  <si>
    <t xml:space="preserve">Не давать защиту лица/глаз; пометить исходную неоднозначность.</t>
  </si>
  <si>
    <t xml:space="preserve">ISS-017</t>
  </si>
  <si>
    <t xml:space="preserve">Кольчуга/электричество</t>
  </si>
  <si>
    <t xml:space="preserve">Поздняя карточка Q-CORE-013 уточняет кратность защитных слоёв.</t>
  </si>
  <si>
    <t xml:space="preserve">Для каждого релевантного слоя отдельно бросить R12 и сложить уменьшения электрического урона.</t>
  </si>
  <si>
    <t xml:space="preserve">RESOLVED_BY_LATE_RULE</t>
  </si>
  <si>
    <t xml:space="preserve">ISS-018</t>
  </si>
  <si>
    <t xml:space="preserve">LOW</t>
  </si>
  <si>
    <t xml:space="preserve">Нет исходного лимита/длительности/единицы.</t>
  </si>
  <si>
    <t xml:space="preserve">Использовать позднюю нормализацию: одна доза на одну рану, до следующей попытки.</t>
  </si>
  <si>
    <t xml:space="preserve">ISS-019</t>
  </si>
  <si>
    <t xml:space="preserve">Покрытия</t>
  </si>
  <si>
    <t xml:space="preserve">SYM-183/CQA-009 определяют хранение, промах, попадание и срок; отдельная бутылка/передаваемая доза не определена.</t>
  </si>
  <si>
    <t xml:space="preserve">Хранить coating на конкретном экземпляре. Яд — до первого успешного попадания/употребления; слюна — 3/6 ходов. Не создавать флаконы.</t>
  </si>
  <si>
    <t xml:space="preserve">ISS-020</t>
  </si>
  <si>
    <t xml:space="preserve">Лёгкая броня/горючесть</t>
  </si>
  <si>
    <t xml:space="preserve">Нет закрытых тегов для эффектов кислоты/огня.</t>
  </si>
  <si>
    <t xml:space="preserve">Поля nullable; мастер задаёт только при создании custom instance.</t>
  </si>
  <si>
    <t xml:space="preserve">ISS-021</t>
  </si>
  <si>
    <t xml:space="preserve">Слои брони</t>
  </si>
  <si>
    <t xml:space="preserve">Нет физической совместимости и максимума слоёв.</t>
  </si>
  <si>
    <t xml:space="preserve">Поддерживать список слоёв без искусственного максимума; валидность ручная.</t>
  </si>
  <si>
    <t xml:space="preserve">ISS-022</t>
  </si>
  <si>
    <t xml:space="preserve">Нэйт resistance=20</t>
  </si>
  <si>
    <t xml:space="preserve">Поздняя карточка Q-CORE-014 разделяет проверки, порции урона, контроль и внутренний яд.</t>
  </si>
  <si>
    <t xml:space="preserve">Реализовать +20 к указанным проверкам, −20 на каждую указанную порцию урона, +20 против недамажащего электрического/пси-контроля; внутренний яд исключён.</t>
  </si>
  <si>
    <t xml:space="preserve">ISS-023</t>
  </si>
  <si>
    <t xml:space="preserve">Стартовый инвентарь</t>
  </si>
  <si>
    <t xml:space="preserve">AQA-011 «без ограничений» и AQA-012 этапы 1 оружие/до 6 брони/5 заявок выглядят разноуровнево.</t>
  </si>
  <si>
    <t xml:space="preserve">Хранить оба режима как отдельные workflow; окончательный инвентарь всегда финализирует мастер.</t>
  </si>
  <si>
    <t xml:space="preserve">OPEN_SCOPE</t>
  </si>
  <si>
    <t xml:space="preserve">ISS-024</t>
  </si>
  <si>
    <t xml:space="preserve">Универсальная прочность</t>
  </si>
  <si>
    <t xml:space="preserve">Прочность задана только щитам, Нэйт имеет бинарную целостность.</t>
  </si>
  <si>
    <t xml:space="preserve">Не добавлять общую durability оружию/броне.</t>
  </si>
  <si>
    <t xml:space="preserve">RESOLVED_BY_ABSENCE</t>
  </si>
  <si>
    <t xml:space="preserve">ISS-025</t>
  </si>
  <si>
    <t xml:space="preserve">Земля вне боя</t>
  </si>
  <si>
    <t xml:space="preserve">Нет локальных карт вне боя.</t>
  </si>
  <si>
    <t xml:space="preserve">Выдачу/потерю вне боя выполнять мастерскими операциями, не drop/pickup.</t>
  </si>
  <si>
    <t xml:space="preserve">RESOLVED_BY_RULE</t>
  </si>
  <si>
    <t xml:space="preserve">ISS-026</t>
  </si>
  <si>
    <t xml:space="preserve">Семантика Runtime</t>
  </si>
  <si>
    <t xml:space="preserve">Одно поле expression смешивало базовый дайс и attacker.S/D, что давало риск двойного модификатора после override.</t>
  </si>
  <si>
    <t xml:space="preserve">Разделить baseExpression, damageModifierStat, sourceScope и evaluationScope; статическое effectiveTemplateExpression оставить только как проверочную репрезентацию.</t>
  </si>
  <si>
    <t xml:space="preserve">RESOLVED_BY_MODEL_V1.2</t>
  </si>
  <si>
    <t xml:space="preserve">ISS-027</t>
  </si>
  <si>
    <t xml:space="preserve">Граница хранения</t>
  </si>
  <si>
    <t xml:space="preserve">Runtime-результат мог быть ошибочно принят за свойство ItemInstance.</t>
  </si>
  <si>
    <t xml:space="preserve">instanceDamage хранит только готовое Dm; поля instancePenetration нет; сырые броски и итоги сохраняются только в AttackResolution/боевом журнале.</t>
  </si>
  <si>
    <t xml:space="preserve">ISS-028</t>
  </si>
  <si>
    <t xml:space="preserve">Полнота effective profile</t>
  </si>
  <si>
    <t xml:space="preserve">Предыдущая схема безусловно требовала instanceDamage/Rn/Rs/Rd для master override.</t>
  </si>
  <si>
    <t xml:space="preserve">Требовать полный effective profile, но поля условны: instanceDamage только при DAMAGE=INSTANCE_VALUE, rangeMeters только для дальнего варианта, требования — MAP. При неполноте версия не активируется; новый публичный error code сверх Rules v1.2 не вводится.</t>
  </si>
  <si>
    <t xml:space="preserve">ISS-029</t>
  </si>
  <si>
    <t xml:space="preserve">Игроку шаблон фиксирован, но мастер должен изменять конкретный экземпляр.</t>
  </si>
  <si>
    <t xml:space="preserve">Шесть типов остаются TEMPLATE_FIXED для игрока и получают GM instance override=true.</t>
  </si>
  <si>
    <t xml:space="preserve">RESOLVED_BY_CORE_186_188</t>
  </si>
  <si>
    <t xml:space="preserve">ISS-030</t>
  </si>
  <si>
    <t xml:space="preserve">Версии профиля</t>
  </si>
  <si>
    <t xml:space="preserve">Поля override в текущем экземпляре не сохраняли историю и safe boundary.</t>
  </si>
  <si>
    <t xml:space="preserve">WeaponProfileVersion с previousVersionId, before/after и активацией NEXT_RESOLVED_ATTACK.</t>
  </si>
  <si>
    <t xml:space="preserve">RESOLVED_BY_CORE_190</t>
  </si>
  <si>
    <t xml:space="preserve">ISS-031</t>
  </si>
  <si>
    <t xml:space="preserve">Дайсы мастера</t>
  </si>
  <si>
    <t xml:space="preserve">Свободная строка допускала неоднозначный парсинг.</t>
  </si>
  <si>
    <t xml:space="preserve">Закрытый список 8 sourceNotation; X — finite NUMBER&gt;0; bare R20 нельзя выбрать заново.</t>
  </si>
  <si>
    <t xml:space="preserve">RESOLVED_BY_CORE_188_189</t>
  </si>
  <si>
    <t xml:space="preserve">ISS-032</t>
  </si>
  <si>
    <t xml:space="preserve">Требования оружия</t>
  </si>
  <si>
    <t xml:space="preserve">Предыдущая схема поддерживала только два фиксированных поля требований.</t>
  </si>
  <si>
    <t xml:space="preserve">Использовать statRequirements MAP&lt;S|D|I|W|M|Z|C,NUMBER&gt;; {} снимает требования.</t>
  </si>
  <si>
    <t xml:space="preserve">RESOLVED_BY_CORE_188</t>
  </si>
  <si>
    <t xml:space="preserve">ISS-033</t>
  </si>
  <si>
    <t xml:space="preserve">Разрешение атаки</t>
  </si>
  <si>
    <t xml:space="preserve">AttackResolution не ссылался на активную версию профиля.</t>
  </si>
  <si>
    <t xml:space="preserve">Хранить weaponProfileVersionId, attackVariantId и полный snapshot; item write-back NONE.</t>
  </si>
  <si>
    <t xml:space="preserve">RESOLVED_BY_CORE_189_190</t>
  </si>
  <si>
    <t xml:space="preserve">ISS-034</t>
  </si>
  <si>
    <t xml:space="preserve">Расхождение базовых карточек</t>
  </si>
  <si>
    <t xml:space="preserve">Tombstone CORE-014 содержит W/S, а приоритетный CORE-185 — Lw/Ls.</t>
  </si>
  <si>
    <t xml:space="preserve">Для приложения нормативен CORE-185; алиасы W/S не используются в валидаторе v1.2.</t>
  </si>
  <si>
    <t xml:space="preserve">RESOLVED_BY_SOURCE_PRIORITY</t>
  </si>
  <si>
    <t xml:space="preserve">ISS-035</t>
  </si>
  <si>
    <t xml:space="preserve">Monster runtime</t>
  </si>
  <si>
    <t xml:space="preserve">AttackResolution требовал ItemInstance/WeaponProfile для любого source.</t>
  </si>
  <si>
    <t xml:space="preserve">sourceKind-specific поля; monster/symbiont attacks разрешаются без фиктивного предмета.</t>
  </si>
  <si>
    <t xml:space="preserve">RESOLVED_BY_V1.3</t>
  </si>
  <si>
    <t xml:space="preserve">ISS-036</t>
  </si>
  <si>
    <t xml:space="preserve">Броня отсутствует</t>
  </si>
  <si>
    <t xml:space="preserve">Pr=0 не проходило при числовом armor=0.</t>
  </si>
  <si>
    <t xml:space="preserve">NO_LAYERS отделён от PRESENT; пустой набор слоёв проходит без сравнения.</t>
  </si>
  <si>
    <t xml:space="preserve">RESOLVED_BY_CORE_226</t>
  </si>
  <si>
    <t xml:space="preserve">ISS-037</t>
  </si>
  <si>
    <t xml:space="preserve">Трупы монстров</t>
  </si>
  <si>
    <t xml:space="preserve">LOOT мог обратиться к отсутствующему контейнеру.</t>
  </si>
  <si>
    <t xml:space="preserve">corpse/loot guard до container dereference; контролируемые ошибки.</t>
  </si>
  <si>
    <t xml:space="preserve">RESOLVED_BY_CORE_223</t>
  </si>
  <si>
    <t xml:space="preserve">ISS-038</t>
  </si>
  <si>
    <t xml:space="preserve">Open catalog допускал создание нити/сети как сущности.</t>
  </si>
  <si>
    <t xml:space="preserve">MOD-005/006 tombstone CREATION_FORBIDDEN для CustomMonster; нет ItemInstance/MapObject.</t>
  </si>
  <si>
    <t xml:space="preserve">RESOLVED_BY_CORE_224</t>
  </si>
  <si>
    <t xml:space="preserve">ISS-039</t>
  </si>
  <si>
    <t xml:space="preserve">Типизация яда</t>
  </si>
  <si>
    <t xml:space="preserve">Обычный и симбиотический яд не имели общего discriminator.</t>
  </si>
  <si>
    <t xml:space="preserve">effectFamily=POISON + poisonSourceKind; ALL_POISON проверяется до payload.</t>
  </si>
  <si>
    <t xml:space="preserve">RESOLVED_BY_CORE_228</t>
  </si>
  <si>
    <t xml:space="preserve">ISS-040</t>
  </si>
  <si>
    <t xml:space="preserve">Множественные SentientEnemy</t>
  </si>
  <si>
    <t xml:space="preserve">Клон имущества мог разделять mutable UUID/state.</t>
  </si>
  <si>
    <t xml:space="preserve">Deep clone item/profile/component/coating/container graph; ссылки rewired, write-back NONE.</t>
  </si>
  <si>
    <t xml:space="preserve">RESOLVED_BY_CORE_225</t>
  </si>
  <si>
    <t xml:space="preserve">ISS-041</t>
  </si>
  <si>
    <t xml:space="preserve">Будущий default template origin не поддерживался item provenance.</t>
  </si>
  <si>
    <t xml:space="preserve">SYSTEM_DEFAULT_SENTIENT использует тот же clone, стабильные ItemType/IconAssetKey и независимый runtime graph.</t>
  </si>
  <si>
    <t xml:space="preserve">RESOLVED_BY_CORE_227</t>
  </si>
  <si>
    <t xml:space="preserve">Трассировка на Executable Rules Registry v1.7</t>
  </si>
  <si>
    <t xml:space="preserve">Предметные строки и 64 иконки сохранены; AQA-044/CORE-215 синхронизированы с восстановленным генератором 80–150%. Q-* остаются sourceQuestionIds.</t>
  </si>
  <si>
    <t xml:space="preserve">Статус</t>
  </si>
  <si>
    <t xml:space="preserve">Итоговый алгоритм</t>
  </si>
  <si>
    <t xml:space="preserve">Исключения / приоритет</t>
  </si>
  <si>
    <t xml:space="preserve">Источник карточки</t>
  </si>
  <si>
    <t xml:space="preserve">CORE-014</t>
  </si>
  <si>
    <t xml:space="preserve">Не автоматизируется</t>
  </si>
  <si>
    <t xml:space="preserve">Расчёт предмета при создании</t>
  </si>
  <si>
    <t xml:space="preserve">Нормативная база (действует во всей непротиворечащей части):
рассчитать параметры строго в пронумерованной очередности; каждый символ дайса бросить отдельно; L=итоговый бонус Крафта; требования округлить вверх; для Rs/Rd без собственного минимума применить min=1.
Приоритетные авторские дельты (заменяют только прямо пересекающиеся ветви):
[Q-CORE-059] В Windows-приложении мы не рассматриваем механику крафта, она не автоматизируется с помощью windows приложения
[Прямое уточнение 2026-07-28] Карточка остаётся tombstone для изготовления. Формулы являются только нормативным источником области допустимости по CORE-185: система ищет доказательство достижимости профиля, но не выполняет производственные броски, не рассчитывает материалы/время и не создаёт предмет.</t>
  </si>
  <si>
    <t xml:space="preserve">фиксированные заводские предметы используют собственные параметры и условия производства; создание без навыка «Крафт» требует Q-CORE-059.
Поздние дельты применяются по приоритету AQ3 &gt; AQ2 &gt; AQA/CQA &gt; базовая карточка; локальное исключение сильнее общего.
FORMULA_MODE=VALIDATION_ONLY; generationEnabled=false. Это исключение не восстанавливает крафт.</t>
  </si>
  <si>
    <t xml:space="preserve">§4.1, стр. 67–68.
Прямое уточнение пользователя 2026-07-28</t>
  </si>
  <si>
    <t xml:space="preserve">CORE-015</t>
  </si>
  <si>
    <t xml:space="preserve">Время, ресурсы и успех крафта</t>
  </si>
  <si>
    <t xml:space="preserve">Нормативная база (действует во всей непротиворечащей части):
по умолчанию craftHours=max(1,50−W); материалы списать атомарно в начале; отдельной проверки успешности нет; по окончании создать предмет с параметрами CORE-014.
Приоритетные авторские дельты (заменяют только прямо пересекающиеся ветви):
[Исключение из реализации] Карточка сохранена как tombstone и не исполняется приложением. крафт как игровое действие исключён Q-CORE-059</t>
  </si>
  <si>
    <t xml:space="preserve">иной явно заданный срок имеет приоритет.
Поздние дельты применяются по приоритету AQ3 &gt; AQ2 &gt; AQA/CQA &gt; базовая карточка; локальное исключение сильнее общего.
Прямое уточнение 2026-07-28 не восстанавливает изготовление, время, материалы или проверку Крафта.</t>
  </si>
  <si>
    <t xml:space="preserve">§4.1, стр. 67.
Прямое уточнение пользователя 2026-07-28</t>
  </si>
  <si>
    <t xml:space="preserve">CORE-016</t>
  </si>
  <si>
    <t xml:space="preserve">Активно</t>
  </si>
  <si>
    <t xml:space="preserve">Штраф за невыполненное требование снаряжения</t>
  </si>
  <si>
    <t xml:space="preserve">Нормативная база (действует во всей непротиворечащей части):
для брони: суммировать S-требования всех отдельных элементов; цельный костюм учитывать один раз, дополнительные слои прибавлять; при дефиците penalty=2×(requiredS−S) ко всем физическим действиям, перемещению и активным защитам. Способ объединения нескольких дефицитов оружия не определён.
Приоритетные авторские дельты (заменяют только прямо пересекающиеся ветви):
[Q-CORE-004] Суммировать (если например оружие требует 14 силы и 13 ловкости, а у персонажа 12 силы и 12 ловкости, дефицит = 3, штраф = 6)
Для оружия использовать полный MAP требований активной версии профиля. Суммировать положительные дефициты по всем указанным характеристикам S/D/I/W/M/Z/C и применить действующий множитель штрафа; пустая карта означает отсутствие требований.</t>
  </si>
  <si>
    <t xml:space="preserve">собственные штрафы предмета и классовые исключения применяются дополнительно/вместо согласно конкретному описанию.
Поздние дельты применяются по приоритету AQ3 &gt; AQ2 &gt; AQA/CQA &gt; базовая карточка; локальное исключение сильнее общего.</t>
  </si>
  <si>
    <t xml:space="preserve">§5.1, стр. 85; §5.4.7, стр. 103.
Прямое уточнение пользователя 2026-07-28</t>
  </si>
  <si>
    <t xml:space="preserve">Общая работа щита</t>
  </si>
  <si>
    <t xml:space="preserve">атака не достигает носителя; определить обычный урон атаки без отдельного спасброска брони щита; shieldHP=max(0,shieldHP−damage); избыточный урон при разрушении не переносить на носителя; при 0 HP щит уничтожен и не даёт бонусов до ремонта.</t>
  </si>
  <si>
    <t xml:space="preserve">пассивная броня носителя не проверяется, поскольку атака его не достигает.</t>
  </si>
  <si>
    <t xml:space="preserve">§4.4, стр. 77–80.</t>
  </si>
  <si>
    <t xml:space="preserve">CORE-019</t>
  </si>
  <si>
    <t xml:space="preserve">при навыке прибавить его бонус к атаке/блоку; без навыка применить −5 к атаке и один общий −5 к проверке блока; постоянный +3 самого щита сохраняется, отдельный −3 не добавлять.</t>
  </si>
  <si>
    <t xml:space="preserve">«Солдат Последнего Рассвета» добавляется там, где прямо указан.</t>
  </si>
  <si>
    <t xml:space="preserve">§4.4, стр. 77–80; §6.2, стр. 106.</t>
  </si>
  <si>
    <t xml:space="preserve">CORE-020</t>
  </si>
  <si>
    <t xml:space="preserve">Модификаторы оружейного навыка</t>
  </si>
  <si>
    <t xml:space="preserve">Нормативная база (действует во всей непротиворечащей части):
подходящий навык прибавляется к тем проверкам, которые каталог называет модифицируемыми; для большинства ближнего оружия — точность и урон, для стрелкового — точность. При отсутствии применять только явно указанный штраф; если штраф не задан — 0.
Приоритетные авторские дельты (заменяют только прямо пересекающиеся ветви):
[Q-CORE-005] Только к броскам на меткость
Если в активном профиле задан accuracyBonus, он отдельным аддитивным слагаемым прибавляется к проверке меткости; это не заменяет и не отменяет обычные характеристики, навыки, штрафы и специальные модификаторы.</t>
  </si>
  <si>
    <t xml:space="preserve">метание накладывает собственные совокупные штрафы CORE-128/CORE-129; смысл «к ролу» у ряда предметов требует Q-CORE-005.
Поздние дельты применяются по приоритету AQ3 &gt; AQ2 &gt; AQA/CQA &gt; базовая карточка; локальное исключение сильнее общего.</t>
  </si>
  <si>
    <t xml:space="preserve">§4.2–4.4, стр. 68–80; §6.2, стр. 106–108.
Прямое уточнение пользователя 2026-07-28</t>
  </si>
  <si>
    <t xml:space="preserve">при создании: Dm=R12+L; затем Rn=R12+Dm+L; затем Rs=ceil(Dm×Rn/(R20+3×Lw)), минимум 1; затем Rd=ceil(2×Rn/Lw), минимум 1. На каждом выстреле Pr=R12, урон = созданный Dm, предел дальности = Rn; перезарядка = 1 боевое действие. Без указанного владения −5 к точности.</t>
  </si>
  <si>
    <t xml:space="preserve">общие требования/стрельба/броня CORE-016, CORE-126, CORE-150.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</si>
  <si>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§4.2, таблица 1, стр. 68.
Прямое уточнение пользователя 2026-07-28</t>
  </si>
  <si>
    <t xml:space="preserve">Dm=R20+L; Rn=R12+Dm+L; Rs=ceil(Dm×Rn/(R20+2×Lw)), минимум 1; Rd=ceil(2×Rn/Lw), минимум 1; на выстреле Pr=R20, урон = Dm; перезарядка 1 действие; без владения −5 к точности.</t>
  </si>
  <si>
    <t xml:space="preserve">общие правила стрельбы.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</si>
  <si>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§4.2, таблица 1, стр. 69.
Прямое уточнение пользователя 2026-07-28</t>
  </si>
  <si>
    <t xml:space="preserve">имеет канонический шаблон, фиксированный для заявки игрока; мастер может изменить конкретный экземпляр по CORE-187/CORE-188. Вне такого override оружие создаётся только на конвейерной линии оружейного завода Кенси: магазин 8 болтов, дальность 20 м, урон 10, Pr=R12 на выстрел; замена магазина = 1 действие; без классового навыка −15 к точности. При «Стрельбе» высокого уровня можно один раз за личный ход за 1 действие выстрелить из двух Кенси (каждый выстрел отдельно); с совершенного уровня каждому назначается собственная цель.</t>
  </si>
  <si>
    <t xml:space="preserve">особая серия CORE-017.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</si>
  <si>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имеет канонический шаблон, фиксированный для заявки игрока; мастер может изменить конкретный экземпляр по CORE-187/CORE-188. Вне такого override оружие создаётся только на конвейерной линии оружейного завода Эривела: магазин 4 болта; замена = 1 действие; дальность 30 м; на каждом выстреле Pr=R20, damage=2×R20; без классового навыка −15 к точности.</t>
  </si>
  <si>
    <t xml:space="preserve">каждый символ дайса независим.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</si>
  <si>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имеет канонический шаблон, фиксированный для заявки игрока; мастер может изменить конкретный экземпляр по CORE-187/CORE-188. Вне такого override оружие создаётся только на конвейерной линии оружейного завода Эстрефорда: дальность 30 м, Pr=16, damage=30, перезарядка 1 действие; без классового навыка −15 к точности.</t>
  </si>
  <si>
    <t xml:space="preserve">общие правила.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</si>
  <si>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§4.2, таблица 1, стр. 70.
Прямое уточнение пользователя 2026-07-28</t>
  </si>
  <si>
    <t xml:space="preserve">Нормативная база (действует во всей непротиворечащей части):
имеет канонический шаблон, фиксированный для заявки игрока; мастер может изменить конкретный экземпляр по CORE-187/CORE-188. Вне такого override оружие создаётся только в оружейной лаборатории Айнцберна: дальность 100 м; Pr=R20+20; damage=R20+30; перезарядка 2 действия; без классового навыка −15 к точности. При абсолютной «Стрельбе» R6&gt;2 означает попадание туда, куда целился стрелок.
Приоритетные авторские дельты (заменяют только прямо пересекающиеся ветви):
[Q-CORE-055] Цена действия атомарна: все 2 боевых действия должны быть доступны и списываются в одном личном ходу при объявлении перезарядки. При нехватке действий начать её нельзя, а частичный прогресс между ходами не сохраняется, если конкретный предмет прямо не говорит иное.
[Q-CORE-056] Требование к уровню навыка является жёстким условием использования: из Айнцберна нельзя стрелять без навыка «Стрельба» среднего уровня или выше. Штраф вместо невыполненного требования не применяется; особое точное попадание по-прежнему доступно только на абсолютном уровне.</t>
  </si>
  <si>
    <t xml:space="preserve">точная семантика специального R6 требует Q-CORE-006; оплата двух действий Q-CORE-055; смысл невыполненного требования навыка Q-CORE-056.
Поздние дельты применяются по приоритету AQ3 &gt; AQ2 &gt; AQA/CQA &gt; базовая карточка; локальное исключение сильнее общего.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</si>
  <si>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Dm=R6+L; Rn=R12+Dm+L; Rs=max(5,ceil(Dm×Rn/(R20+2.5×Lw))); Rd=max(5,ceil(3×Rn/(Lw+R6))); Pr=R12 на выстрел; перезарядка 1 действие. С высокого уровня перезарядка не расходует действие; с абсолютного R6&gt;2 даёт точное попадание.</t>
  </si>
  <si>
    <t xml:space="preserve">семантика точного попадания Q-CORE-006.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</si>
  <si>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§4.3, таблица 2, стр. 71.
Прямое уточнение пользователя 2026-07-28</t>
  </si>
  <si>
    <t xml:space="preserve">Dm=R12+L; Rn=R12+Dm+L; Rs=max(6,ceil(Dm×Rn/(R20+2×Lw))); Rd=max(7,ceil(4×Rn/(Lw+R6))); Pr=R20; перезарядка 1 действие; высокий/абсолютный уровень действует как CORE-027.</t>
  </si>
  <si>
    <t xml:space="preserve">Q-CORE-006 для точного попадания.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</si>
  <si>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Dm=R20+L; Rn=R20+Dm+1.5×L; Rs=max(8,ceil(Dm×Rn/(R20+1.5×Lw))); Rd=max(9,ceil(5×Rn/(Lw+R6))); Pr=R12; перезарядка 1 действие; высокий/абсолютный навык действует как CORE-027.</t>
  </si>
  <si>
    <t xml:space="preserve">§4.3, таблица 2, стр. 72.
Прямое уточнение пользователя 2026-07-28</t>
  </si>
  <si>
    <t xml:space="preserve">Нормативная база (действует во всей непротиворечащей части):
Rs=max(11,ceil((80−Lw)/(R4+L))); Rd=max(6,ceil((40−Lw)/(R4+L))); точность модифицирует D, урон S; без навыка −3; на атаке Pr=R12, damage=R12+модификаторы; если броня не пробита, всё равно проходит половина конечного урона; если урон более чем втрое превышает Z цели, цель бросает чистый D20, при &lt;10 оглушена на 3 своих хода.
Приоритетные авторские дельты (заменяют только прямо пересекающиеся ветви):
[Q-CORE-008] Если урон, нанесенный цели, в 3 или более раза превышает показатель ее характеристики «Здоровье», цель бросает D20. При выпадении значения меньше 10, цель пропускает следующие 3 боевых круга</t>
  </si>
  <si>
    <t xml:space="preserve">момент/база сравнения тройного урона требует Q-CORE-008.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</si>
  <si>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§4.4, таблица 3, стр. 73.
Прямое уточнение пользователя 2026-07-28</t>
  </si>
  <si>
    <t xml:space="preserve">Rs=max(9,ceil((80−(Lw+Ls)/2)/(R6+L))); Rd по той же формуле и минимуму; точность D, урон S, навык «Фехтование»; Pr=R12, базовый damage=R20.</t>
  </si>
  <si>
    <t xml:space="preserve">CORE-020.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</si>
  <si>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Нормативная база (действует во всей непротиворечащей части):
одна рука: Rs=max(13,ceil((100−(Lw+Ls)/2)/(R4+L))), Rd=max(9,ceil((50−(Lw+Ls)/2)/(R4+L))); две руки: Rs=max(9,ceil((60−(Lw+Ls)/2)/(R4+L))), Rd как выше. На атаке Pr=R20, базовый damage=R20, точность D, урон S.
Приоритетные авторские дельты (заменяют только прямо пересекающиеся ветви):
[Q-CORE-009] В приложении не нужно учитывать возможность смены хвата полуторного меча</t>
  </si>
  <si>
    <t xml:space="preserve">смена находящегося в руках оружия/состояния обычно стоит действие; цена смены хвата прямо не задана.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</si>
  <si>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Rs=max(12,ceil((100−(Lw+Ls)/2)/(R4+L))); Rd=max(9,ceil((80−(Lw+Ls)/2)/(R6+L))); Pr=R20+5, базовый damage=R20+5; S — урон, D — точность; при метании дополнительный −10 к проверкам метания.</t>
  </si>
  <si>
    <t xml:space="preserve">штрафы метания CORE-128/CORE-129 складываются.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</si>
  <si>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§4.4, таблица 3, стр. 74.
Прямое уточнение пользователя 2026-07-28</t>
  </si>
  <si>
    <t xml:space="preserve">Rs=max(5,ceil((50−(Lw+Ls)/2)/(R6+L))); Rd=max(12,ceil((100−(Lw+Ls)/2)/(R4+L))); +5 к парированию; Pr=R12, базовый damage=R12; D модифицирует точность и урон; метание получает −10.</t>
  </si>
  <si>
    <t xml:space="preserve">парирование CORE-147.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</si>
  <si>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Rs=max(7,ceil((70−(Lw+Ls)/2)/(R6+L))); Rd=max(6,ceil((70−(Lw+Ls)/2)/(R6+L))); +3 к проверке упреждающего удара; Pr=R12, базовый damage=R12; D точность, S урон.</t>
  </si>
  <si>
    <t xml:space="preserve">упреждающий удар CORE-148.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</si>
  <si>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Нормативная база (действует во всей непротиворечащей части):
Rs=max(6,ceil((50−(Lw+Ls)/2)/(R6+L))); Rd=max(11,ceil((80−(Lw+Ls)/2)/(R4+L))); Pr=R6, базовый damage=R12; D модифицирует точность и урон. Если итог названного «рола» ≥40 и броня пробита, базовый урон установить 20, затем применить модификаторы. Высокий навык с двумя кинжалами даёт 2 отдельных удара за одно действие не чаще раза в личный ход.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</si>
  <si>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какой именно рол сравнивается с 40 — Q-CORE-010.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</si>
  <si>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Нормативная база (действует во всей непротиворечащей части):
Rs=max(7,ceil((60−(Lw+Ls)/2)/(R6+L))); Rd=max(11,ceil((80−(Lw+Ls)/2)/(R4+L))); Pr=R20, базовый damage=R6; D модифицирует точность/урон. При названном итоговом «роле» ≥40 броня игнорируется, базовый урон = 20, затем модифицируется.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</si>
  <si>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Q-CORE-010.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</si>
  <si>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§4.4, таблица 3, стр. 75.
Прямое уточнение пользователя 2026-07-28</t>
  </si>
  <si>
    <t xml:space="preserve">Нормативная база (действует во всей непротиворечащей части):
Rs=max(10,ceil((90−(Lw+Ls)/2)/(R6+L))); Rd=max(9,ceil((80−(Lw+Ls)/2)/(R6+L))); Pr=R20, базовый damage=R12; при названном итоговом «роле» ≥41 броня игнорируется и базовый урон =20; S урон, D точность.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</si>
  <si>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Нормативная база (действует во всей непротиворечащей части):
Rs=max(12,ceil((100−(Lw+Ls)/2)/(R6+L))); Rd=max(9,ceil((90−(Lw+Ls)/2)/(R6+L))); Pr=R20+5, базовый damage=R6; при названном итоговом «роле» ≥35 игнорировать броню и установить базовый урон 20; S урон, D точность.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</si>
  <si>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Нормативная база (действует во всей непротиворечащей части):
Rs=max(14,ceil((100−(Lw+Ls)/2)/(R4+L))); Rd=max(9,ceil((80−(Lw+Ls)/2)/(R4+L))); Pr=R20+10, базовый damage=R20; при названном итоговом «роле» ≥37 броня игнорируется и базовый урон =20; метание дополнительно −10; S урон, D точность.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</si>
  <si>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Rs=max(9,ceil((60−(Lw+Ls)/2)/(R4+L))); Rd=max(12,ceil((80−(Lw+Ls)/2)/(R4+L))); Pr=R6, базовый damage=R6; S урон, D точность; высокий навык — два удара за одно действие не чаще раза за ход, абсолютный — добавить удар ногой без пробития; метание −10.</t>
  </si>
  <si>
    <t xml:space="preserve">специальная серия CORE-017; обычные удары рукой/ногой CORE-136.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</si>
  <si>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§4.4, таблица 3, стр. 76.
Прямое уточнение пользователя 2026-07-28</t>
  </si>
  <si>
    <t xml:space="preserve">Нормативная база (действует во всей непротиворечащей части):
Rs=max(10,ceil((90−Lw)/(R6+L))); Rd=max(9,ceil((80−Lw)/(R6+L))); атака: Pr=R6, базовый damage=R6, при итоговом роле ≥30 цель получает −1 к следующей серии; защита: +3 к блоку, HP=60. S модифицирует урон, D точность; владение CORE-019.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</si>
  <si>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какой рол проверяется на 30 — Q-CORE-010.
Поздние дельты применяются по приоритету AQ3 &gt; AQ2 &gt; AQA/CQA &gt; базовая карточка; локальное исключение сильнее общего.
Формула создания используется только для точной проверки достижимости готового профиля игрока по CORE-185; крафт не автоматизируется. Боевые выражения активного профиля разрешаются по CORE-189.</t>
  </si>
  <si>
    <t xml:space="preserve">§4.4, таблица 3, стр. 77.
Прямое уточнение пользователя 2026-07-28</t>
  </si>
  <si>
    <t xml:space="preserve">Нормативная база (действует во всей непротиворечащей части):
Rs=max(12,ceil((100−(Lw+Ls)/2)/(R4+L))); Rd=max(9,ceil((80−(Lw+Ls)/2)/(R6+L))); атака Pr=R6, базовый damage=R6, при итоговом роле ≥30 потрясение −1 к следующей серии; блок +3, HP=100.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</si>
  <si>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Нормативная база (действует во всей непротиворечащей части):
Rs=max(11,ceil((100−Lw)/(R4+L))); Rd=max(9,ceil((80−Lw)/(R6+L))); атака Pr=R6, базовый damage=R6+3, при итоговом роле ≥30 потрясение −1 к следующей серии; блок +3, HP=80.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</si>
  <si>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§4.4, таблица 3, стр. 78.
Прямое уточнение пользователя 2026-07-28</t>
  </si>
  <si>
    <t xml:space="preserve">Нормативная база (действует во всей непротиворечащей части):
Rs=max(14,ceil((120−Lw)/(R4+L))); Rd=max(9,ceil((80−Lw)/(R6+L))); атака Pr=R6, базовый damage=R6+3, при итоговом роле ≥30 потрясение −1 к следующей серии; блок +3, HP=130.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t>
  </si>
  <si>
    <t xml:space="preserve">канонический комплект фиксирован для заявки игрока; мастер может изменить конкретный экземпляр по CORE-187/CORE-188. Вне такого override комплект создаётся только на конвейерной линии оружейного завода Корнадоры; S модифицирует урон, D — точность. Меч: Pr=R20, базовый damage=R20; щит: блок +3, HP=400. При успешной защите с итогом ≥40 немедленно выполнить одну контратаку вне очереди; общий предел дополнительных атак CORE-099. Можно метнуть меч либо щит.</t>
  </si>
  <si>
    <t xml:space="preserve">точная процедура контратаки — Q-CORE-011.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</si>
  <si>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§4.4, таблица 3, стр. 79.
Прямое уточнение пользователя 2026-07-28</t>
  </si>
  <si>
    <t xml:space="preserve">Нормативная база (действует во всей непротиворечащей части):
канонический комплект фиксирован для заявки игрока; мастер может изменить конкретный экземпляр по CORE-187/CORE-188. Вне такого override комплект создаётся только на конвейерной линии оружейного завода Бларадэ; S модифицирует урон щитом, D — урон шпагой и точность. Щит: Pr=R12, базовый damage=R12, при итоговом роле ≥30 потрясение −1 к следующей серии; шпага: Pr=R20, базовый damage=R12; «после атаки щитом» атака шпагой получает +5 к точности, урону и пробитию; защита +5 к парированию, +3 к блоку; HP щита=200; можно метать любую часть.
Приоритетные авторские дельты (заменяют только прямо пересекающиеся ветви):
[Q-CORE-010] Порог 30+/35+/37+/40+/41+ сравнивается с итоговой проверкой меткости R20+D+профильный навык+все применимые модификаторы. Если порог оружия устанавливает урон 20, значение 20 заменяет только базовый бросок урона: новый дайс не бросается, затем один раз добавляется D для кинжала или мизерикордии либо S для топоров и остальные прямо применимые модификаторы; оружейный навык к урону не добавляется. Для щитов порог меткости запускает только потрясение или иной специальный эффект и не заменяет урон.
[Q-CORE-012] После разрешения атаки щитом, независимо от попадания, следующая атака шпагой той же Бларадэ в этом же личном ходу получает +5 к меткости, пробитию и урону. После этой атаки бонус расходуется; в конце хода неиспользованный бонус сгорает.</t>
  </si>
  <si>
    <t xml:space="preserve">окно и потребление бонуса комбо не заданы.
Поздние дельты применяются по приоритету AQ3 &gt; AQ2 &gt; AQA/CQA &gt; базовая карточка; локальное исключение сильнее общего.
PLAYER_REQUEST=TEMPLATE_FIXED: игрок не меняет характеристики оружия Чистых. MASTER_OVERRIDE конкретного экземпляра разрешён по CORE-187/CORE-188 и не изменяет глобальный шаблон.</t>
  </si>
  <si>
    <t xml:space="preserve">§4.4, таблица 3, стр. 80.
Прямое уточнение пользователя 2026-07-28</t>
  </si>
  <si>
    <t xml:space="preserve">Нормативная база (действует во всей непротиворечащей части):
каждый слой/элемент даёт R6 к общей броне зоны; шлем не закрывает лицо и не даёт иммунитет к болевым приёмам на лице/выдавливанию глаз.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удалить неисполняемую оговорку о выдавливании глаз; оставить защиту лица/болевых приёмов</t>
  </si>
  <si>
    <t xml:space="preserve">наслаивание CORE-151.
Поздние дельты применяются по приоритету AQ3 &gt; AQ2 &gt; AQA/CQA &gt; базовая карточка; локальное исключение сильнее общего.</t>
  </si>
  <si>
    <t xml:space="preserve">§4.5, таблица 4, стр. 81.</t>
  </si>
  <si>
    <t xml:space="preserve">Нормативная база (действует во всей непротиворечащей части):
каждый слой закрытой зоны armor+=R12; шлем не закрывает лицо; одновременно голова+корпус дают «Твёрдую защиту шеи» (иммунитет к удушающему приёму); −1 к бегу и акробатике за элемент; если элементов &gt;2, M−=3 один раз.
Приоритетные авторские дельты (заменяют только прямо пересекающиеся ветви):
[Q-CORE-013] Штрафы к бегу и акробатике складываются за каждый надетый элемент, как указано в его строке. Условный штраф к M каждого типа доспеха применяется один раз, когда выполнен порог числа элементов этого типа; штрафы разных типов складываются. Защитные свойства учитываются только от слоёв, закрывающих поражённую зону: броски брони и числовые снижения каждого слоя разрешаются отдельно и складываются, одинаковые иммунитеты дополнительного эффекта не дают. Это специальное правило брони имеет приоритет над общим запретом сложения одноимённых эффектов из Q-CORE-023.</t>
  </si>
  <si>
    <t xml:space="preserve">одноимённые комплекты/слои — Q-CORE-013.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</si>
  <si>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каждый слой зоны armor+=R12; при электрическом уроне уменьшить порцию на R12; −1 к бегу/акробатике за элемент; если элементов &gt;2, M−=3 один раз.
Приоритетные авторские дельты (заменяют только прямо пересекающиеся ветви):
[Q-CORE-013] Штрафы к бегу и акробатике складываются за каждый надетый элемент, как указано в его строке. Условный штраф к M каждого типа доспеха применяется один раз, когда выполнен порог числа элементов этого типа; штрафы разных типов складываются. Защитные свойства учитываются только от слоёв, закрывающих поражённую зону: броски брони и числовые снижения каждого слоя разрешаются отдельно и складываются, одинаковые иммунитеты дополнительного эффекта не дают. Это специальное правило брони имеет приоритет над общим запретом сложения одноимённых эффектов из Q-CORE-023.</t>
  </si>
  <si>
    <t xml:space="preserve">складывание электрозащиты нескольких элементов/слоёв требует Q-CORE-013.
Поздние дельты применяются по приоритету AQ3 &gt; AQ2 &gt; AQA/CQA &gt; базовая карточка; локальное исключение сильнее общего.</t>
  </si>
  <si>
    <t xml:space="preserve">каждый слой зоны armor+=R20; голова+корпус дают иммунитет к удушающему приёму; −2 к бегу/акробатике за элемент; если элементов &gt;2, M−=5 один раз.</t>
  </si>
  <si>
    <t xml:space="preserve">наслаивание CORE-151.</t>
  </si>
  <si>
    <t xml:space="preserve">§4.5, таблица 4, стр. 82.</t>
  </si>
  <si>
    <t xml:space="preserve">Нормативная база (действует во всей непротиворечащей части):
пока герметичен: сопротивление 20 заражению, болезням, химическим воздействиям, ядовитым испарениям, электрическим и псионическим воздействиям; полностью блокирует вдыхание феромонов/заражённых испарений; ментальный урон уменьшается на 20 и к встречным псионическим проверкам +20. Если после воздействия носитель фактически потерял ≥1 HP либо костюм отдельно повреждён режущим, колющим, огненным или разъедающим воздействием, sealed=false, все свойства утрачены до ремонта. Физической бронёй не является.
Приоритетные авторские дельты (заменяют только прямо пересекающиеся ветви):
[Q-CORE-014] Пока Нэйт герметичен, он полностью блокирует вдыхаемые феромоны и заражённые испарения. К проверкам сопротивления заражению симбионтом, болезни, внешнему химическому воздействию и ядовитым испарениям добавляется +20. Каждая порция электрического, ментального, химического урона или урона от ядовитых испарений уменьшается на 20; к встречным проверкам против недамажащего электрического или псионического контроля также добавляется +20. Нэйт не защищает от уже проглоченного, введённого либо попавшего внутрь яда и не снимает ранее полученный эффект. Более конкретный иммунитет имеет приоритет.</t>
  </si>
  <si>
    <t xml:space="preserve">точная семантика сопротивления 20 для нементальных категорий не определена.
Поздние дельты применяются по приоритету AQ3 &gt; AQ2 &gt; AQA/CQA &gt; базовая карточка; локальное исключение сильнее общего.</t>
  </si>
  <si>
    <t xml:space="preserve">§4.5, таблица 4, стр. 82; §5.4.3.4, §5.4.3.6, стр. 96–98.</t>
  </si>
  <si>
    <t xml:space="preserve">armor=R20; псионический урон уменьшить на 5 и к встречным проверкам против псионического контроля/чтения/иллюзий +5; иммунитет к удушающему приёму; −6 к бегу/акробатике; M−=3; псионическая защита не защищает от химических феромонов.</t>
  </si>
  <si>
    <t xml:space="preserve">конкретная способность может устанавливать иммунитет или не действовать при любой защите.</t>
  </si>
  <si>
    <t xml:space="preserve">§4.5, таблица 4, стр. 82; §5.4.3.6, стр. 97–98.</t>
  </si>
  <si>
    <t xml:space="preserve">закрытые зоны получают armor=R20; применить специальный штраф при отсутствии класса.</t>
  </si>
  <si>
    <t xml:space="preserve">классы CORE-010/013 отменяют специальный штраф.</t>
  </si>
  <si>
    <t xml:space="preserve">armor=2×R20+5; −12 к бегу/акробатике, −6 к уклонению, M−=5; «фиксированный ход суставов» даёт иммунитет к попыткам травмирующего и удушающего приёма.</t>
  </si>
  <si>
    <t xml:space="preserve">обычная травма от пробившей атаки не отменяется.</t>
  </si>
  <si>
    <t xml:space="preserve">§4.5, таблица 4, стр. 83.</t>
  </si>
  <si>
    <t xml:space="preserve">CORE-057</t>
  </si>
  <si>
    <t xml:space="preserve">Элементы и зоны доспеха</t>
  </si>
  <si>
    <t xml:space="preserve">Нормативная база (действует во всей непротиворечащей части):
каждый элемент привязать к одной зоне; только слои поражённой зоны участвуют в броне; требования отдельных элементов суммируются; цельные костюмы учитываются один раз.
Приоритетные авторские дельты (заменяют только прямо пересекающиеся ветви):
[Q-CORE-015] Для гуманоида используются шесть отдельных элементов: голова, корпус, левая рука, правая рука, левая нога и правая нога; парные конечности не объединяются в один элемент. Цельный костюм закрывает все шесть зон, но защита лица и шеи возникает только тогда, когда это прямо указано в его описании.</t>
  </si>
  <si>
    <t xml:space="preserve">перечень допустимых элементов/покрытие цельного костюма в таблице не перечислены явно.
Поздние дельты применяются по приоритету AQ3 &gt; AQ2 &gt; AQA/CQA &gt; базовая карточка; локальное исключение сильнее общего.</t>
  </si>
  <si>
    <t xml:space="preserve">§4.5, стр. 81–83; §5.4.4.1, стр. 98.</t>
  </si>
  <si>
    <t xml:space="preserve">CORE-058</t>
  </si>
  <si>
    <t xml:space="preserve">Общие правила фармацевтики</t>
  </si>
  <si>
    <t xml:space="preserve">Нормативная база (действует во всей непротиворечащей части):
максимум один препарат за боевой ход; самому — 1 небоевое действие, передать/принудительно ввести другому — 1 боевое действие; лимит «в сутки» = скользящие 24 часа от первой дозы; превышение запрещено; мгновенное восстановление срабатывает от каждой допустимой дозы до максимума; одноимённые продолжающиеся эффекты не складываются, повтор обновляет срок и не усиливает число.
Приоритетные авторские дельты (заменяют только прямо пересекающиеся ветви):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
[Q-CORE-060] Применение к себе либо введение соседней согласной или беспомощной цели требует 1 боевого действия и 1 дозы и автоматически успешно. Для дееспособного персонажа другого игрока согласие запрашивается до объявления и списания; отказ ничего не расходует. Согласие дееспособного NPC до списания подтверждает мастер. Передача соседней согласной цели требует 1 действия и перемещает дозу в её инвентарь без активации. Принудительное введение сопротивляющейся цели доступно только после захвата: при объявлении списываются 1 действие и доза, затем выполняется встречная проверка борьбы; при провале ресурсы не возвращаются.</t>
  </si>
  <si>
    <t xml:space="preserve">K одновременных доз и лимит одного препарата — Q-CORE-016; процедура передачи/принудительного введения — Q-CORE-060.
Поздние дельты применяются по приоритету AQ3 &gt; AQ2 &gt; AQA/CQA &gt; базовая карточка; локальное исключение сильнее общего.</t>
  </si>
  <si>
    <t xml:space="preserve">§4.6, стр. 83–84; §5.4.2.5, стр. 95.</t>
  </si>
  <si>
    <t xml:space="preserve">Нормативная база (действует во всей непротиворечащей части):
diseaseRoll−=10.
Приоритетные авторские дельты (заменяют только прямо пересекающиеся ветви):
[Q-CORE-017] Одна обработка расходует одну дозу антисептика и применяется к одной выбранной ране. В бою обработка своей раны или раны соседней согласной цели требует одного боевого действия; принудительное применение разрешается по процедуре Q-CORE-060. Антисептик даёт −10 только к следующей попытке болезни проникнуть через эту рану и прекращает действовать сразу после этой попытки.</t>
  </si>
  <si>
    <t xml:space="preserve">расход действия вне боя/длительность обработки не заданы.
Поздние дельты применяются по приоритету AQ3 &gt; AQ2 &gt; AQA/CQA &gt; базовая карточка; локальное исключение сильнее общего.</t>
  </si>
  <si>
    <t xml:space="preserve">§4.6, таблица 5, стр. 83.</t>
  </si>
  <si>
    <t xml:space="preserve">снять тяжёлое ранение и установить HP=1; прекратить снотворное и паралитик без проверок; остановить таймер смерти.</t>
  </si>
  <si>
    <t xml:space="preserve">окончательную смерть не отменяет.</t>
  </si>
  <si>
    <t xml:space="preserve">§4.6, таблица 5, стр. 83–84; §5.5, стр. 104.</t>
  </si>
  <si>
    <t xml:space="preserve">Нормативная база (действует во всей непротиворечащей части):
вычислить sleepAttack=(R20+5)×K; если он строго превышает R20+Z+модификаторы цели, цель спит 1 час; получение любого урона немедленно будит; CORE-060 прекращает сон.
Приоритетные авторские дельты (заменяют только прямо пересекающиеся ветви):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</si>
  <si>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K и бой — Q-CORE-016.
Поздние дельты применяются по приоритету AQ3 &gt; AQ2 &gt; AQA/CQA &gt; базовая карточка; локальное исключение сильнее общего.</t>
  </si>
  <si>
    <t xml:space="preserve">§4.6, таблица 5, стр. 84.</t>
  </si>
  <si>
    <t xml:space="preserve">Нормативная база (действует во всей непротиворечащей части):
paralysisAttack=(R20+5)×K; при строгом превышении проверки Z цель теряет чувствительность и способность двигаться на 1 час; жизненные процессы сохраняются; урон не снимает; CORE-060 снимает.
Приоритетные авторские дельты (заменяют только прямо пересекающиеся ветви):
[Q-CORE-016] Одним приёмом считается одно применение одного наименования препарата; поэтому K доз снотворного или паралитика можно одновременно ввести одной цели одним действием. Все K доз учитываются в суточном лимите, а до следующего личного хода цель не может получить другой препарат независимо от добровольности введения.</t>
  </si>
  <si>
    <t xml:space="preserve">K и бой — Q-CORE-016; ментальные действия CORE-103.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</si>
  <si>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остановить кровотечение.
Приоритетные авторские дельты (заменяют только прямо пересекающиеся ветви):
[Q-CORE-018] Одна доза кровоостанавливающего отвара прекращает все имеющиеся у персонажа в данный момент кровотечения.</t>
  </si>
  <si>
    <t xml:space="preserve">множественные источники и охват одной дозы не указаны.
Поздние дельты применяются по приоритету AQ3 &gt; AQ2 &gt; AQA/CQA &gt; базовая карточка; локальное исключение сильнее общего.</t>
  </si>
  <si>
    <t xml:space="preserve">HP=min(maxHP,HP+25).</t>
  </si>
  <si>
    <t xml:space="preserve">не реанимирует CORE-156.</t>
  </si>
  <si>
    <t xml:space="preserve">Нормативная база (действует во всей непротиворечащей части):
OE=min(maxOE,OE+50).
Приоритетные авторские дельты (заменяют только прямо пересекающиеся ветви):
[Q-CORE-019] При применении одной дозы игрок выбирает одного симбионта носителя; только его текущий запас ОЭ увеличивается на 50, но не выше его максимума. Делить восстановление между симбионтами или применять его ко всем нельзя.</t>
  </si>
  <si>
    <t xml:space="preserve">у нескольких симбионтов адресат восстановления не указан.
Поздние дельты применяются по приоритету AQ3 &gt; AQ2 &gt; AQA/CQA &gt; базовая карточка; локальное исключение сильнее общего.</t>
  </si>
  <si>
    <t xml:space="preserve">на 2 часа видеть в темноте как днём; повтор обновляет 2 часа.</t>
  </si>
  <si>
    <t xml:space="preserve">числовые штрафы темноты в анализируемых разделах не заданы.</t>
  </si>
  <si>
    <t xml:space="preserve">длительность max(1,round_math(R20/3)) личных ходов; на срок +3 к уклонению и парированию; повтор не складывает, обновляет срок.</t>
  </si>
  <si>
    <t xml:space="preserve">общая длительность CORE-101.</t>
  </si>
  <si>
    <t xml:space="preserve">Нормативная база (действует во всей непротиворечащей части):
на max(1,round_math(R20/3)) личных ходов +3 к проверкам точности и полная безэмоциональность; повтор обновляет.
Приоритетные авторские дельты (заменяют только прямо пересекающиеся ветви):
[Q-CORE-020] Безэмоциональность является только нарративным состоянием и сама по себе не даёт иммунитетов, автоматических успехов или штрафов. Механический эффект таблетки ограничивается указанным бонусом +3 к меткости.</t>
  </si>
  <si>
    <t xml:space="preserve">механические последствия «безэмоциональности» не определены.
Поздние дельты применяются по приоритету AQ3 &gt; AQ2 &gt; AQA/CQA &gt; базовая карточка; локальное исключение сильнее общего.</t>
  </si>
  <si>
    <t xml:space="preserve">Нормативная база (действует во всей непротиворечащей части):
следующее действие получает +6 к ролу на S; до конца текущего боя персонаж сохраняет дееспособность при тяжёлом ранении.
Приоритетные авторские дельты (заменяют только прямо пересекающиеся ветви):
[Q-CORE-021] Бонус +6 применяется к первой следующей проверке, модификатором которой является S; действие без проверки S его не расходует. После одной такой проверки или при окончании боя неиспользованный бонус прекращается.</t>
  </si>
  <si>
    <t xml:space="preserve">потребление/срок «следующего действия» требует Q-CORE-021; новый урон всё равно добивает тяжело раненного по CORE-155.
Поздние дельты применяются по приоритету AQ3 &gt; AQ2 &gt; AQA/CQA &gt; базовая карточка; локальное исключение сильнее общего.</t>
  </si>
  <si>
    <t xml:space="preserve">seriesBonus=+1 до конца боя; если первая доза принята в собственный текущий ход после расчёта серии, немедленно увеличить combatActionsRemaining на 1; повтор не увеличивает бонус/остаток, лишь обновляет эффект (практически до того же конца боя).</t>
  </si>
  <si>
    <t xml:space="preserve">может увеличить серию выше 5.</t>
  </si>
  <si>
    <t xml:space="preserve">до конца боя в конце каждого хода HP=min(maxHP,HP+5); повтор не складывает.</t>
  </si>
  <si>
    <t xml:space="preserve">обычное лечение не действует в тяжёлом ранении.</t>
  </si>
  <si>
    <t xml:space="preserve">§4.6, таблица 5, стр. 84; §5.4.2.5, стр. 95.</t>
  </si>
  <si>
    <t xml:space="preserve">Нормативная база (действует во всей непротиворечащей части):
до конца боя +5 ко всем проверкам сопротивления эффектам контроля; повтор не складывает.
Приоритетные авторские дельты (заменяют только прямо пересекающиеся ветви):
[Q-CORE-022] Контролем считаются эффекты с тегом «контроль», которые оглушают, усыпляют, парализуют, обездвиживают или захватывают цель, лишают её действий либо принуждают к движению, бегству или подчинению. +5 применяется только к проверке сопротивления или освобождения от такого эффекта и не действует на урон, травму, болезнь, яд и обычные штрафы экипировки.</t>
  </si>
  <si>
    <t xml:space="preserve">перечень эффектов, считающихся «контролем», не закрыт.
Поздние дельты применяются по приоритету AQ3 &gt; AQ2 &gt; AQA/CQA &gt; базовая карточка; локальное исключение сильнее общего.</t>
  </si>
  <si>
    <t xml:space="preserve">CORE-096</t>
  </si>
  <si>
    <t xml:space="preserve">Стоимость обычных боевых действий</t>
  </si>
  <si>
    <t xml:space="preserve">если не указано иное, 1 боевое действие стоят: обычная атака, одно перемещение, активная способность симбионта, смена оружия в руках, вставание, освобождение из захвата и иное прямое боевое действие.</t>
  </si>
  <si>
    <t xml:space="preserve">специальная цена/бесплатная реакция имеет приоритет.</t>
  </si>
  <si>
    <t xml:space="preserve">§5.4.2.2, стр. 94–95.</t>
  </si>
  <si>
    <t xml:space="preserve">CORE-101</t>
  </si>
  <si>
    <t xml:space="preserve">Общие длительности и периодика</t>
  </si>
  <si>
    <t xml:space="preserve">Нормативная база (действует во всей непротиворечащей части):
N ходов начинается сразу и заканчивается в конце N-го последующего хода источника; без источника — тик в конце каждого круга; «раз в ход» — конец хода поражённого; «минут/боевых ходов» использует соответствующую среду без пересчёта задним числом; при формуле длительности ≤0 эффект не возникает; «до конца боя» нельзя активировать без угрозы и заканчивается с боем.
Приоритетные авторские дельты (заменяют только прямо пересекающиеся ветви):
[Q-CORE-062] В один момент сначала одновременно разрешаются все порции урона и потери ресурсов, затем один раз проверяются тяжёлое ранение, окончательная смерть и остальные последствия; после этого применяются лечение и восстановление, а последними уменьшаются ранее действовавшие таймеры и истекают эффекты. Таймер или периодический эффект, созданный в текущем разрешении, в этот же момент не уменьшается и впервые срабатывает в следующий предусмотренный правилами момент. Порции урона остаются отдельными для сопротивлений и триггеров, но изменение HP применяется до единой проверки состояния.
[Q-CORE-063] При смене режима конвертируется только остаток, уже истёкшее время не пересчитывается. Для обычного эффекта 1 ход равен 1 минуте; для тяжёлого ранения 1 ход равен 5 минутам. Остаток хранится в точном базовом значении без округления, а округление вверх используется только для отображения числа предстоящих ходов. Обратный переход рассчитывается из сохранённого точного остатка, поэтому повторные вход и выход из боя не увеличивают длительность.</t>
  </si>
  <si>
    <t xml:space="preserve">конкретно указанный момент сильнее; порядок нескольких эффектов одного момента — Q-CORE-062; переход между боевым/мирным режимом — Q-CORE-063.
Поздние дельты применяются по приоритету AQ3 &gt; AQ2 &gt; AQA/CQA &gt; базовая карточка; локальное исключение сильнее общего.</t>
  </si>
  <si>
    <t xml:space="preserve">§5.4.2.5, стр. 95.</t>
  </si>
  <si>
    <t xml:space="preserve">CORE-125</t>
  </si>
  <si>
    <t xml:space="preserve">Единый конвейер атаки</t>
  </si>
  <si>
    <t xml:space="preserve">Нормативная база (действует во всей непротиворечащей части):
1) объявить всё до бросков; 2) атомарно списать действие, ОЭ, боеприпас и расходники; 3) если нужна активация — проверить; 4) точность должна строго превысить одну выбранную защиту живой цели/сложность неживой; 5) при попадании Pr должен строго превысить броню; 6) определить урон, сопротивления, HP; 7) после фактического урона ровно один раз проверить травму, тяжёлое ранение и прочие последствия. Провал этапа прекращает следующие; ресурсы не возвращаются.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убрать ветку сложности неживой цели; неживой объект недопустим как combat target
До бросков зафиксировать активную версию профиля оружия. Требования, дальность, accuracyBonus, damageDefinition и penetrationDefinition читаются из этого снимка; мастерский patch экземпляра имеет приоритет над шаблонным значением. Результаты runtime-бросков сохраняются только в AttackResolution/боевом журнале.
[v1.3] Источник снимка выбирается по категории: WEAPON_ATTACK фиксирует WeaponProfileVersion; MONSTER_ATTACK — MonsterAttackProfileVersion; SYMBIONT_ATTACK — правило способности. Результаты Runtime хранятся только в AttackResolution и журнале.
[v1.4] Контроллер цели выбирает ровно одну доступную защиту. При отсутствии доступных защит применяется CORE-217. Этап пробития разрешается по CORE-226: NO_LAYERS пропускает любой Pr, включая 0; при PRESENT требуется строго Pr&gt;totalArmor.
[Боевой приоритет критов] На каждом допускающем критичность этапе проверки после броска, но до числового сравнения применить CORE-229. Его результат завершает только текущую проверку/этап. Даже автоматическое попадание не пропускает отдельные этапы пробития, брони, урона и последствий; уже списанные действия, ОЭ, боеприпасы и расходники не возвращаются.
ATTACK/CHECK допускает прямой маршрут при значимой проверке и связанном активном симбионте; событие принадлежит бросившему персонажу и не зависит от победы.</t>
  </si>
  <si>
    <t xml:space="preserve">прямой урон/игнорирование брони и конкретные последствия провала.
Поздние дельты применяются по приоритету AQ3 &gt; AQ2 &gt; AQA/CQA &gt; базовая карточка; локальное исключение сильнее общего.
CORE-229 не делает критическими runtime-броски урона, пробития и брони; частное прямое защитное исключение, включая SYM-066, сильнее.</t>
  </si>
  <si>
    <t xml:space="preserve">§5.4.5.5.3, уточнение стр. 102; §5.4.6–5.4.7, стр. 102–103.
Прямое уточнение пользователя 2026-07-28
Прямое уточнение пользователя 2026-07-28 — шаблоны врагов v1.3
Предразработочный QA и прямые ответы пользователя 2026-07-29
Прямое уточнение пользователя 2026-07-29 — боевой приоритет критов
Прямое авторское решение Q-SYMBIONT-XP-001 — опыт симбионтов за natural 20/1, 2026-07-30</t>
  </si>
  <si>
    <t xml:space="preserve">CORE-126</t>
  </si>
  <si>
    <t xml:space="preserve">Стрельба по живой цели</t>
  </si>
  <si>
    <t xml:space="preserve">сначала случайно определить зону по анатомии, если оружие не говорит иное; затем точность строго превышает выбранную защиту; затем разрешить penetrationDefinition и damageDefinition снимка активной версии профиля по CORE-189, сравнить пробитие с бронёй и применить урон.
[v1.3] Если цель — CustomMonster, случайно определённая зона немедленно нормализуется в TORSO по CORE-211. Для канонического монстра действует его статблок.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</si>
  <si>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луки используют навык «Стрельба из лука» по каталогу; Кенси/Айнцберн имеют специальные навыки.</t>
  </si>
  <si>
    <t xml:space="preserve">§5.4.5.1, стр. 99; §5.4.4, стр. 98–99.
Прямое уточнение пользователя 2026-07-28
Прямое уточнение пользователя 2026-07-28 — шаблоны врагов v1.3
Предразработочный QA и прямые ответы пользователя 2026-07-29</t>
  </si>
  <si>
    <t xml:space="preserve">Метание оружия: дальность и зона</t>
  </si>
  <si>
    <t xml:space="preserve">Нормативная база (действует во всей непротиворечащей части):
range=max(0,round_math(R12+L+S/4+applicablePenalties)); если оружие не долетает, действие/оружие всё равно разрешаются по траектории и отмены нет; если живой объект достижим — случайно определить зону.
Приоритетные авторские дельты (заменяют только прямо пересекающиеся ветви):
[Q-CORE-061] Стрелы и болты всегда расходуются и объектами карты не становятся. Каждый брошенный предмет является уникальным экземпляром: при объявлении он удаляется из инвентаря и после разрешения создаётся объектом карты. При недолёте он оказывается на максимальной рассчитанной дальности по направлению к цели; при промахе отклоняется от цели на R6 метров в направлении D12 по циферблату с ограничением дальностью броска. Соседний персонаж может подобрать объект за 1 действие. После победы экземпляр возвращается исходному владельцу только если всё ещё лежит в доступной точке и не был подобран; при поражении, ничьей или бегстве автоматического возврата нет.</t>
  </si>
  <si>
    <t xml:space="preserve">без «Метания» общий штраф −3 ко всем проверкам метания; конечная позиция оружия/боеприпаса Q-CORE-061.
Поздние дельты применяются по приоритету AQ3 &gt; AQ2 &gt; AQA/CQA &gt; базовая карточка; локальное исключение сильнее общего.</t>
  </si>
  <si>
    <t xml:space="preserve">§5.4.5.2, стр. 99–100.</t>
  </si>
  <si>
    <t xml:space="preserve">CORE-129</t>
  </si>
  <si>
    <t xml:space="preserve">Метание оружия: попадание и урон</t>
  </si>
  <si>
    <t xml:space="preserve">Нормативная база (действует во всей непротиворечащей части):
точность модифицируют D и навык ближнего владения оружием; живую цель строго превысить, неживую — сложность; урон модифицирует S; Pr по каталогу; без навыка оружия −5 ко всем проверкам метания, без «Метания» ещё −3; штрафы складываются. Для двуручного меча/шпаги/двуручного топора/кастета ещё −10.
Приоритетные авторские дельты (заменяют только прямо пересекающиеся ветви):
[Q-CORE-039] При метании оружия к его урону добавляется только S, как прямо установлено разделом метания. Оружейный навык влияет только на меткость в соответствии с ответом Q-CORE-005; навыки «Метание» и обращения с оружием к урону не прибавляются.
[Q-CORE-057] Специальное правило метания является явным исключением из Q-CORE-005. При отсутствии навыка обращения с метаемым оружием применяется один штраф −5 вместо предметного штрафа за отсутствие того же навыка; при отсутствии навыка «Метание» дополнительно применяется −3. Оба штрафа изменяют каждую прямо названную проверку в процедуре метания — дальность, меткость и пробитие, — но не бросок урона. Предметный штраф повторно не добавляется. При метании оружия оно покинет инвентарь, перестанет быть доступно и вернется в инвентарь только после окончания боевой ситуации в случае победы
Базовые урон, пробитие и accuracyBonus берутся из снимка активной версии профиля и разрешаются по CORE-189; правила метания добавляют свои модификаторы поверх этого снимка.</t>
  </si>
  <si>
    <t xml:space="preserve">добавляется ли бонус оружейного навыка к урону — Q-CORE-039; соотношение общего и предметного штрафа отсутствия владения — Q-CORE-057.
Поздние дельты применяются по приоритету AQ3 &gt; AQ2 &gt; AQA/CQA &gt; базовая карточка; локальное исключение сильнее общего.</t>
  </si>
  <si>
    <t xml:space="preserve">§5.4.5.2, стр. 100.
Прямое уточнение пользователя 2026-07-28</t>
  </si>
  <si>
    <t xml:space="preserve">CORE-130</t>
  </si>
  <si>
    <t xml:space="preserve">Бросание предмета: допустимость и дальность</t>
  </si>
  <si>
    <t xml:space="preserve">range=max(0,R12+L+S−Mkg+penalties); без навыка «Бросание» результаты всех проверок в рамках бросания −2.</t>
  </si>
  <si>
    <t xml:space="preserve">предметы &lt;0.3 кг не наносят урон, но могут попасть.</t>
  </si>
  <si>
    <t xml:space="preserve">§5.4.5.3, стр. 100–102.</t>
  </si>
  <si>
    <t xml:space="preserve">CORE-131</t>
  </si>
  <si>
    <t xml:space="preserve">Бросание предмета: точность и урон</t>
  </si>
  <si>
    <t xml:space="preserve">Нормативная база (действует во всей непротиворечащей части):
определить случайную зону живой цели; попасть при строгом превышении; при живой цели считать предмет грубым оружием: Pr=R12, damage=S+Mkg, если масса ≥0.3 кг; без навыка применить −2 ко всем проверкам (не к броску урона, который проверкой не является).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убрать неживую цель; сохранить бросок в живую цель и жизненный цикл объекта карты
[v1.3] Для цели-CustomMonster любая заявленная зона атаки считается TORSO; отдельные конечности недоступны. Канонические уязвимые зоны сохраняются.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t>
  </si>
  <si>
    <t xml:space="preserve">дробный урон/масса округляются только в конце по CORE-076.
Поздние дельты применяются по приоритету AQ3 &gt; AQ2 &gt; AQA/CQA &gt; базовая карточка; локальное исключение сильнее общего.</t>
  </si>
  <si>
    <t xml:space="preserve">§5.4.5.3, стр. 100.
Прямое уточнение пользователя 2026-07-28 — шаблоны врагов v1.3
Предразработочный QA и прямые ответы пользователя 2026-07-29</t>
  </si>
  <si>
    <t xml:space="preserve">CORE-145</t>
  </si>
  <si>
    <t xml:space="preserve">Защита от стрельбы и дальних способностей</t>
  </si>
  <si>
    <t xml:space="preserve">уклонение: нужен I≥6, R20+D+Молниеносная реакция−10+mods, безлимитно за круг. Блок при щите: R20+(S+D)/2+Владение щитом+Солдат+щитБонус−8+mods, безлимитно; успех при defense≥accuracy.
[Боевой override] До сравнения defenseTotal с accuracy передать обе проверки CORE-229. Подтверждённый критический успех защиты автоматически выигрывает текущий этап, если ему не противостоит положительный крит атаки; подтверждённый критический провал защиты автоматически проваливает защиту. Равные положительные градации разрешаются без нового броска с rawFace=20 и теми же снимками модификаторов; равенство обычных итогов остаётся в пользу защиты.
Количественный D20 этого правила классифицировать NO_DIRECT_BUT_POOL; rawFace 1/20 даёт 1 балл счётчика без цепочки критичности.</t>
  </si>
  <si>
    <t xml:space="preserve">одна защита на атаку.
Не путать количественный бросок с отдельной значимой проверкой действия.</t>
  </si>
  <si>
    <t xml:space="preserve">§5.4.6.1, стр. 103.
Прямое уточнение пользователя 2026-07-29 — боевой приоритет критов
Прямое авторское решение Q-SYMBIONT-XP-001 — опыт симбионтов за natural 20/1, 2026-07-30</t>
  </si>
  <si>
    <t xml:space="preserve">CORE-146</t>
  </si>
  <si>
    <t xml:space="preserve">Уклонение и блок в ближнем бою</t>
  </si>
  <si>
    <t xml:space="preserve">уклонение: I≥3, R20+D+Молниеносная реакция−4+mods, безлимитно. Блок: R20+(S+D)/2+appropriateSkill+mods−3; без щита skill=Рукопашный бой, при успехе сначала обычное пробитие носимой брони, а если пробита — конечный урон /2 с округлением; со щитом skill=Владение щитом плюс Солдат, урон получает щит; безлимитно.
[Боевой override] До сравнения defenseTotal с accuracy передать обе проверки CORE-229. Подтверждённый критический успех защиты автоматически выигрывает текущий этап, если ему не противостоит положительный крит атаки; подтверждённый критический провал защиты автоматически проваливает защиту. Равные положительные градации разрешаются без нового броска с rawFace=20 и теми же снимками модификаторов; равенство обычных итогов остаётся в пользу защиты.
Количественный D20 этого правила классифицировать NO_DIRECT_BUT_POOL; rawFace 1/20 даёт 1 балл счётчика без цепочки критичности.</t>
  </si>
  <si>
    <t xml:space="preserve">окружение CORE-091.
Не путать количественный бросок с отдельной значимой проверкой действия.</t>
  </si>
  <si>
    <t xml:space="preserve">§5.4.6.2, стр. 103.
Прямое уточнение пользователя 2026-07-29 — боевой приоритет критов
Прямое авторское решение Q-SYMBIONT-XP-001 — опыт симбионтов за natural 20/1, 2026-07-30</t>
  </si>
  <si>
    <t xml:space="preserve">CORE-147</t>
  </si>
  <si>
    <t xml:space="preserve">при defense≥attack исходная атака отменяется; атакующий получает ответный удар без активной защиты, броня и обычное пробитие работают; отметить попытку и общий лимит дополнительной атаки.</t>
  </si>
  <si>
    <t xml:space="preserve">зона, проверка точности и ресурсы ответного удара не заданы.</t>
  </si>
  <si>
    <t xml:space="preserve">§5.4.6.2, стр. 103.</t>
  </si>
  <si>
    <t xml:space="preserve">CORE-148</t>
  </si>
  <si>
    <t xml:space="preserve">Упреждающий удар как защита</t>
  </si>
  <si>
    <t xml:space="preserve">при defense≥attack исходную атаку сбить; выполнить выбранный удар/способность без активной защиты цели, но с обычной бронёй; попытка бесплатна, обновить круговые лимиты.</t>
  </si>
  <si>
    <t xml:space="preserve">процедура попадания, оплата ОЭ/боеприпаса и зона ответа требуют Q-CORE-011.</t>
  </si>
  <si>
    <t xml:space="preserve">CORE-149</t>
  </si>
  <si>
    <t xml:space="preserve">Защита от метания и бросания</t>
  </si>
  <si>
    <t xml:space="preserve">уклонение I≥4, R20+D+Молниеносная реакция−4+mods, безлимитно; блок R20+(S+D)/2+appropriateSkill−3+mods, безлимитно; без щита при успехе обычная броня, затем половина прошедшего урона; со щитом урон щиту.
[Боевой override] До сравнения defenseTotal с accuracy передать обе проверки CORE-229. Подтверждённый критический успех защиты автоматически выигрывает текущий этап, если ему не противостоит положительный крит атаки; подтверждённый критический провал защиты автоматически проваливает защиту. Равные положительные градации разрешаются без нового броска с rawFace=20 и теми же снимками модификаторов; равенство обычных итогов остаётся в пользу защиты.
Количественный D20 этого правила классифицировать NO_DIRECT_BUT_POOL; rawFace 1/20 даёт 1 балл счётчика без цепочки критичности.</t>
  </si>
  <si>
    <t xml:space="preserve">§5.4.6.3, стр. 103.
Прямое уточнение пользователя 2026-07-29 — боевой приоритет критов
Прямое авторское решение Q-SYMBIONT-XP-001 — опыт симбионтов за natural 20/1, 2026-07-30</t>
  </si>
  <si>
    <t xml:space="preserve">CORE-150</t>
  </si>
  <si>
    <t xml:space="preserve">Суммарная броня и пробитие</t>
  </si>
  <si>
    <t xml:space="preserve">один раз бросить каждый дайс каждого слоя, сложить с константами; один раз собрать Pr; урон проходит только если Pr&gt;armor; равенство останавливает; обычное попадание не повреждает броню без свойства целостности.
Базовое пробитие оружия разрешается по penetrationDefinition активного снимка CORE-189; результат не записывается обратно в оружие.
[v1.3] Для MONSTER_ATTACK пробитие читается из MonsterAttackProfileVersion. naturalArmorDefinition цели образует отдельный равномерный внутренний слой и разрешается заново для каждой входящей проверки пробития; предметных слоёв у CustomMonster нет.
[v1.4] armorLayers=[] означает NO_LAYERS, а не числовой слой 0: этап пробития автоматически успешен при любом Pr, включая 0. Если присутствует хотя бы один слой, требуется строго Pr&gt;Σarmor; равенство останавливает.
PENETRATION и ARMOR относятся к NO_DIRECT_BUT_POOL. Событие принадлежит игроку, который бросил данный D20; rawFace 1/20 даёт 1 балл.</t>
  </si>
  <si>
    <t xml:space="preserve">грубое оружие наносит половину даже без пробития; прямой урон игнорирует.
Не запускать CORE-083/084 и не выдавать прямой XP.</t>
  </si>
  <si>
    <t xml:space="preserve">§5.4.7, стр. 103.
Прямое уточнение пользователя 2026-07-28
Прямое уточнение пользователя 2026-07-28 — шаблоны врагов v1.3
Предразработочный QA и прямые ответы пользователя 2026-07-29
Прямое авторское решение Q-SYMBIONT-XP-001 — опыт симбионтов за natural 20/1, 2026-07-30</t>
  </si>
  <si>
    <t xml:space="preserve">CORE-151</t>
  </si>
  <si>
    <t xml:space="preserve">Наслаивание брони</t>
  </si>
  <si>
    <t xml:space="preserve">Нормативная база (действует во всей непротиворечащей части):
разрешить несколько слоёв; суммировать их спасброски в CORE-150; требования элементов суммировать.
Приоритетные авторские дельты (заменяют только прямо пересекающиеся ветви):
[Q-CORE-013] Штрафы к бегу и акробатике складываются за каждый надетый элемент, как указано в его строке. Условный штраф к M каждого типа доспеха применяется один раз, когда выполнен порог числа элементов этого типа; штрафы разных типов складываются. Защитные свойства учитываются только от слоёв, закрывающих поражённую зону: броски брони и числовые снижения каждого слоя разрешаются отдельно и складываются, одинаковые иммунитеты дополнительного эффекта не дают. Это специальное правило брони имеет приоритет над общим запретом сложения одноимённых эффектов из Q-CORE-023.
[Q-CORE-015] Для гуманоида используются шесть отдельных элементов: голова, корпус, левая рука, правая рука, левая нога и правая нога; парные конечности не объединяются в один элемент. Цельный костюм закрывает все шесть зон, но защита лица и шеи возникает только тогда, когда это прямо указано в его описании.</t>
  </si>
  <si>
    <t xml:space="preserve">физическая совместимость, максимум слоёв и складывание побочных свойств не заданы.
Поздние дельты применяются по приоритету AQ3 &gt; AQ2 &gt; AQA/CQA &gt; базовая карточка; локальное исключение сильнее общего.</t>
  </si>
  <si>
    <t xml:space="preserve">§5.4.4.1, стр. 98; §5.4.7, стр. 103.</t>
  </si>
  <si>
    <t xml:space="preserve">CORE-156</t>
  </si>
  <si>
    <t xml:space="preserve">Реанимация</t>
  </si>
  <si>
    <t xml:space="preserve">остановить таймер; снять тяжёлое ранение; HP установить указанным значением, иначе 1. Обычное лечение HP без прямого указания не действует.</t>
  </si>
  <si>
    <t xml:space="preserve">отвар CORE-060.</t>
  </si>
  <si>
    <t xml:space="preserve">§5.5, стр. 104.</t>
  </si>
  <si>
    <t xml:space="preserve">CORE-172</t>
  </si>
  <si>
    <t xml:space="preserve">Базовые броски стартового имущества</t>
  </si>
  <si>
    <t xml:space="preserve">Нормативная база (действует во всей непротиворечащей части):
результаты интерпретирует/озвучивает мастер либо таблица кампании; точное число бросков и отображение шкалы качества на деньги не определены.
Приоритетные авторские дельты (заменяют только прямо пересекающиеся ветви):
[Q-CORE-052] До бросков игрок выбирает по одному конкретному виду одежды и оружия из стартового списка. Для одежды, оружия и денег выполняются три независимых D20. Для одежды и оружия результат задаёт описательный уровень качества по шкале PDF; сам тег не меняет характеристики без отдельной таблицы кампании. Для денег диапазоны означают: 1–4 — нет денег; 5–9 — малая сумма; 10–14 — обычная; 15–18 — крупная; 19 — исключительная; 20 — редкое состояние. Выбранные предметы и уровень денег создаются у персонажа и до входа в кампанию направляются мастеру. Мастер может одобрить, отклонить или заменить предмет и подтвердить либо скорректировать деньги.
D20 качества не изменяет механические характеристики профиля оружия. Готовый профиль проходит отдельный путь CORE-184–CORE-188.
D20 создания персонажа, стартовых предметов и генерации их свойств имеют rollKind=CHARACTER_CREATION и маршрут NEVER_PROGRESSION.</t>
  </si>
  <si>
    <t xml:space="preserve">требования предметов сохраняются, уникальные артефакты автоматически не возникают.
Поздние дельты применяются по приоритету AQ3 &gt; AQ2 &gt; AQA/CQA &gt; базовая карточка; локальное исключение сильнее общего.
Натуральная 1/20 здесь не создаёт XP и баллы.</t>
  </si>
  <si>
    <t xml:space="preserve">§6.4, стр. 110.
Прямое уточнение пользователя 2026-07-28
Прямое авторское решение Q-SYMBIONT-XP-001 — опыт симбионтов за natural 20/1, 2026-07-30</t>
  </si>
  <si>
    <t xml:space="preserve">CORE-173</t>
  </si>
  <si>
    <t xml:space="preserve">Пять заявленных стартовых предметов</t>
  </si>
  <si>
    <t xml:space="preserve">Нормативная база (действует во всей непротиворечащей части):
для каждого независимо определить наличие/качество; если таблицы кампании нет: 1–4 отсутствует/непригоден; 5–9 плохое; 10–14 обычное; 15–18 хорошее; 19 исключительное; 20 редкое. Нельзя переносить результат между предметами.
Приоритетные авторские дельты (заменяют только прямо пересекающиеся ветви):
[Обязательная правка] Эта формулировка имеет приоритет над исходным текстом карточки. стартовые предметы включить в процедуру мастерского согласования Q-CORE-052
Отдельная стартовая операция оружия хранит выбранный тип/вариант и готовый профиль; качество остаётся рекомендацией и не заменяет профиль.</t>
  </si>
  <si>
    <t xml:space="preserve">шкала не отменяет требования и без мастера не создаёт уникальный артефакт.
Поздние дельты применяются по приоритету AQ3 &gt; AQ2 &gt; AQA/CQA &gt; базовая карточка; локальное исключение сильнее общего.</t>
  </si>
  <si>
    <t xml:space="preserve">§6.4, стр. 110.
Прямое уточнение пользователя 2026-07-28</t>
  </si>
  <si>
    <t xml:space="preserve">CORE-177</t>
  </si>
  <si>
    <t xml:space="preserve">Известные ограничения занятости рук</t>
  </si>
  <si>
    <t xml:space="preserve">Нормативная база (действует во всей непротиворечащей части):
Кенси — единственный арбалет, прямо разрешающий одновременное использование двух экземпляров, по одному в каждой руке; обычный щит прямо совместим с одноручным либо полуторным оружием (полуторный использует требования хвата одной рукой); Корнадора/Бларадэ экипируются как собственные пары. Прочая занятость рук выводится из названия только после ответа Q-CORE-058.
Приоритетные авторские дельты (заменяют только прямо пересекающиеся ветви):
[Q-CORE-058] Одну руку занимают Кенси, грубое и всё названное одноручным оружие, кинжал, мизерикордия, шпага, клевец, кастет и обычный щит; две руки — остальные арбалеты (кроме Кенси), все луки, копьё и всё названное двуручным оружие. Для полуторного меча при экипировке выбирается фиксированный хват на одну или две руки без последующей смены в приложении; Корнадора и Бларадэ как полный комплект занимают две руки. В Windows-приложении мы не рассматриваем вариант возникновения дополнительной хватательной конечности и считаем его невозможным</t>
  </si>
  <si>
    <t xml:space="preserve">анатомия с дополнительными руками и точные handCost не описаны.
Поздние дельты применяются по приоритету AQ3 &gt; AQ2 &gt; AQA/CQA &gt; базовая карточка; локальное исключение сильнее общего.</t>
  </si>
  <si>
    <t xml:space="preserve">§4.2 стр. 69; §4.4 стр. 73, 77–80.</t>
  </si>
  <si>
    <t xml:space="preserve">CORE-180</t>
  </si>
  <si>
    <t xml:space="preserve">Команды с предметами на земле</t>
  </si>
  <si>
    <t xml:space="preserve">Вне боя персонаж не может бесплатно, без продвижения времени положить принадлежащий ему предмет в текущей локации и поднять свободный предмет из той же локации, так как вне боя игроку доступна только общая карта мира, карты локации не поддерживаюся приложением. Получение/потеря предметов моделируются через администрирование инвентаря игрока мастером. Предмет всегда имеет ровно одного владельца либо одну локацию (боевую сцену); попытка поднять уже занятый предмет отклоняется. В бою универсальные команды недоступны; подбор разрешён только прямым правилом, включая CORE-128, а выбрасывание — только прямой способностью или действием.</t>
  </si>
  <si>
    <t xml:space="preserve">Передача и экипировка по AQA-032 сохраняются; прямое правило сильнее общего запрета.</t>
  </si>
  <si>
    <t xml:space="preserve">Q-QA-005; финальный авторский ответ</t>
  </si>
  <si>
    <t xml:space="preserve">Как выполнить требование мастера объявить доступные предметы происхождения, если персонаж создаётся вне кампании или происхождение не является структурированным полем?</t>
  </si>
  <si>
    <t xml:space="preserve">При создании персонажа игрок наполняет инвентарь любыми предметами из базы доступных предметов без ограничений. Перед началом кампании инвентарь каждого персонажа, добавленного в кампанию игроком, приходит мастеру на согласование вместе с результатами проверочных бросков, которые сделал игрок после выбора предмета. Мастер может вносить изменения в инвентарь: добавлять и убирать предметы, менять их количество перед подтверждением. Совсем отклонить инвентарь персонажа мастер не может (от мастера в любом случае должны уйти игроку итоговые данные о наполнении инвентаря, в т. ч. оружие, броня, деньги, фармацевтика, боеприпасы и т. д.). Абсолютно идентичные предметы (например, стрелы) в инвентаре отображаются одной ячейкой с числом, означающим количество.
При согласовании мастер может заменить готовый профиль оружия по CORE-187/CORE-188, включая значения вне формульной области и оружие Чистых.</t>
  </si>
  <si>
    <t xml:space="preserve">Отдельные исключения не заданы; применяется алгоритм этой карточки.</t>
  </si>
  <si>
    <t xml:space="preserve">Application QA / Q-CHAR-011.
Прямое уточнение пользователя 2026-07-28</t>
  </si>
  <si>
    <t xml:space="preserve">AQA-012</t>
  </si>
  <si>
    <t xml:space="preserve">Что именно хранит каждая из пяти заявок, можно ли заявлять боеприпасы/наборы/препараты/артефакты и является ли описательный предмет шестой механической заявкой?</t>
  </si>
  <si>
    <t xml:space="preserve">Игрок до каждого броска выбирает желаемый предмет и его количество из доступной базы игровых предметов. 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 По умолчанию считается, что любой заявленный при создании персонажа предмет находится в инвентаре персонажа, но состав инвентаря может измениться после подключения к кампании, когда мастер будет согласовывать и при необходимости менять инвентарь.
Описательный предмет можно создать на этапе выбора произвольного предмета, но наделить его каким-либо влияющими на игру свойствами игрок не может. Однако мастер вправе добавить прямой бонус к выбранной характеристике персонажа от ношения в рюкзаке такого предмета.
Игрок в процессе создания персонажа может задать готовый профиль не-Чистого оружия только при результате VALID точной проверки CORE-185. Поля, которые не являются выходами выбранной формулы, игрок не меняет. Оружие Чистых заявляется с неизменным шаблонным профилем по CORE-186.</t>
  </si>
  <si>
    <t xml:space="preserve">На этапе выбора оружия для выбора доступно только оружие (выбирается строго одно), на этапе выбора брони доступны только элементы брони (их можно выбрать до шести штук, обязательно на разные части тела, например, выбрать 6 защит корпуса нельзя); после броска менять выбранный предмет/набор нельзя.</t>
  </si>
  <si>
    <t xml:space="preserve">Application QA / Q-CHAR-012.
Прямое уточнение пользователя 2026-07-28</t>
  </si>
  <si>
    <t xml:space="preserve">AQA-014</t>
  </si>
  <si>
    <t xml:space="preserve">Должны ли одобренные стартовые одежда/оружие автоматически надеваться и что происходит при невыполненных требованиях или расовом ограничении применения?</t>
  </si>
  <si>
    <t xml:space="preserve">Разрешённые мастером предметы поступают в инвентарь неэкипированными. После разрешения игрок отдельно выбирает одежду/броню, предметы в каждой руке и основное оружие; для НПС это делает мастер. Ничто не экипируется автоматически, в том числе замена мастера. Невыполненное требование S/D или отсутствие оружейного навыка не блокирует владение, экипирование, сохранение или вход в кампанию — приложение показывает рассчитанные штрафы и применяет их при действии по CORE-016. Чистые-only препараты могут храниться и передаваться любым персонажем, но применение к недопустимой расе блокируется. 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t>
  </si>
  <si>
    <t xml:space="preserve">Исключение Скунса от штрафа C действует только когда подтверждённый герметичный Нэйт действительно экипирован и активен, а не когда он лишь заявлен или находится в инвентаре.</t>
  </si>
  <si>
    <t xml:space="preserve">Application QA / Q-CHAR-014.</t>
  </si>
  <si>
    <t xml:space="preserve">Какие операции с инвентарём доступны игроку и мастеру вне боя и в бою?</t>
  </si>
  <si>
    <t xml:space="preserve">Мастер может выдать, изъять, уничтожить или преобразовать в сюжетный предмет любой экземпляр с указанием причины; каждая операция сохраняет происхождение и владельца. Игрок вне боя может экипировать/снять предмет и передать его согласному персонажу в той же локации. Игрок в бою может экипировать/снять предмет, потратив на это 1 боевое действие. Передача атомарна: экземпляр не существует одновременно у двух владельцев. Игрок может предложить свободное описание, но оно не создаёт механического экземпляра, пока мастер не сопоставит его карточке или не оформит структурированный пользовательский предмет. В бою универсальные передача, выбрасывание и изъятие недоступны, если конкретное формализованное действие или способность прямо их не разрешает.
Мастер может выдать новое готовое оружие либо изменить разрешённые характеристики существующего оружия в инвентаре любого игрока или НПС, включая оружие Чистых, по CORE-187/CORE-188. Обязательны причина и аудит CORE-190.
[v1.3] Для EntityKind=CUSTOM_MONSTER контейнер инвентаря отсутствует: выдача, подбор, экипировка, передача, изъятие и мародёрство отклоняются. Враг-мыслящий использует обычный инвентарь персонажа.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t>
  </si>
  <si>
    <t xml:space="preserve">Application QA / Q-GM-010.
Прямое уточнение пользователя 2026-07-28
Прямое уточнение пользователя 2026-07-28 — шаблоны врагов v1.3
Предразработочный QA и прямые ответы пользователя 2026-07-29</t>
  </si>
  <si>
    <t xml:space="preserve">AQ2-004</t>
  </si>
  <si>
    <t xml:space="preserve">Если выбранный предмет сразу принадлежит персонажу, удаляет ли результат 1–4 предмет и меняет ли D20 количество или механические параметры до решения мастера?</t>
  </si>
  <si>
    <t xml:space="preserve">До мастерской проверки любой выбранный предмет и всё выбранное количество находятся в локальном инвентаре независимо от D20. Бросок не меняет количество и не даёт механических бонусов; он сохраняется как рекомендация качества по шкале V7 и показывается мастеру. В кампанийном экземпляре только итог мастера определяет предмет, количество, качество и деньги. Мастер обязан завершить проверку итоговым инвентарём, но вправе оставить отдельную категорию пустой или деньги равными нулю. «Нельзя отклонить инвентарь целиком» означает запрет оставить запрос без итогового состояния, а не гарантированную выдачу каждой категории.
В кампанийном экземпляре итог мастера определяет также эффективный профиль оружия; мастер может сохранить шаблон либо применить MASTER_OVERRIDE по CORE-187/CORE-188.</t>
  </si>
  <si>
    <t xml:space="preserve">В кампанийном экземпляре только итог мастера определяет предмет, количество, качество и деньги.</t>
  </si>
  <si>
    <t xml:space="preserve">Application QA — раунд 2 / Q-CHAR-018.
Прямое уточнение пользователя 2026-07-28</t>
  </si>
  <si>
    <t xml:space="preserve">Как задаётся и действует бонус к характеристике от описательного предмета в рюкзаке?</t>
  </si>
  <si>
    <t xml:space="preserve">Свободный текст сам по себе не влияет на механику. Мастер может преобразовать предмет в структурированный customItem и указать одну из семи характеристик и целый положительный бонус. 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 Бонусы разных экземпляров складываются, затем применяются общие минимумы и максимумы характеристик. Изменение обязательно журналируется.</t>
  </si>
  <si>
    <t xml:space="preserve">Бонус является предметным аддитивным модификатором, действует только пока экземпляр находится в рюкзаке текущего владельца, следует за предметом при передаче и снимается при изъятии, уничтожении или перемещении из рюкзака.</t>
  </si>
  <si>
    <t xml:space="preserve">Application QA — раунд 2 / Q-CHAR-019.</t>
  </si>
  <si>
    <t xml:space="preserve">CQA-001</t>
  </si>
  <si>
    <t xml:space="preserve">Каков полный жизненный цикл персонажа после установки окончательной смерти: текущая команда, инициатива, труп, инвентарь, симбионты, таймеры и право управления?</t>
  </si>
  <si>
    <t xml:space="preserve">После установки dead=true текущая команда и все подготовленные реакции отменяются. События «при окончательной смерти» разрешаются один раз, после чего персонаж удаляется из активной инициативы и игрок теряет обычные команды за него. 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 Личные таймеры и периодические эффекты трупа останавливаются и не возобновляются сами. Труп не является живой целью, но доступен способностям, которые прямо воскрешают окончательно мёртвого. При воскрешении персонаж возвращается в текущую боевую ситуацию в координате трупа, получает новый инициативный слот в начале следующего круга и сохраняет находившиеся в трупе предметы и симбионтов. Отдельные сущности, созданные событием смерти, не сливаются с ним автоматически. После завершения боевой ситуации победой каждый игрок может выбрать труп и открыть его инвентарь для перемещения в свой инвентарь предметов с трупа. Если труп выбран другим игроком, он недоступен для выбора. Окончание фазы мародерства после боя определяет мастер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t>
  </si>
  <si>
    <t xml:space="preserve">В прежней координате остаётся объект-труп с экипировкой, инвентарём, травмами и всеми симбионтами, кроме тех, чьё прямое правило заставляет выйти или исчезнуть; такие оставшиеся симбионты не действуют и не восстанавливают ОЭ.</t>
  </si>
  <si>
    <t xml:space="preserve">Combat QA / Q-CORE-064.
Предразработочный QA и прямые ответы пользователя 2026-07-29</t>
  </si>
  <si>
    <t xml:space="preserve">CQA-061</t>
  </si>
  <si>
    <t xml:space="preserve">Жизненный цикл мародерства</t>
  </si>
  <si>
    <t xml:space="preserve">Выбор трупа временно делает его недоступным другим игрокам до явной отмены, завершения переноса, окончания фазы мастером или воскрешения. Отмена ничего не перемещает и сразу освобождает труп. При переносе части количества q, где 1≤q≤остатка, ровно q единиц переходят игроку, а остаток остаётся в трупе; уже переданное не возвращается автоматически. Воскрешение немедленно завершает открытое мародерство этого трупа: воскресший получает только текущее оставшееся содержимое, а уже перемещённые предметы сохраняют новых владельцев. Низкоуровневая сериализация, блокировки хранения и аудит определяются позже.
[v1.3] Труп CustomMonster не имеет контейнера содержимого и недоступен для выбора в мародёрстве; труп SentientEnemy обрабатывается как труп персонажа.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t>
  </si>
  <si>
    <t xml:space="preserve">Прямые мастерские операции имеют приоритет.</t>
  </si>
  <si>
    <t xml:space="preserve">Q-QA-012; финальный авторский ответ
Прямое уточнение пользователя 2026-07-28 — шаблоны врагов v1.3
Предразработочный QA и прямые ответы пользователя 2026-07-29</t>
  </si>
  <si>
    <t xml:space="preserve">Каковы цена, воспламенение, срок и расходование горючей слюны, нанесённой на оружие или снаряд?</t>
  </si>
  <si>
    <t xml:space="preserve">Нанесение слюны на одно оружие либо один снаряд требует 1 боевого действия. «Зубы-огниво» позволяют включить воспламенение в это же действие; без них требуется инвентарный предмет «Огниво», либо явное подтверждение мастера на воспламенение оружия. После воспламенения покрытие горит 3 хода, либо 6 при «Долгом горении». Оно не расходуется при промахе или одном попадании и может передавать горение при каждом попадании с итогом чистой проверки точности 19+, пока таймер не истёк. Переданное горение получает оставшийся, а не исходный срок покрытия. На одном предмете хранится не более одного такого покрытия; повторное нанесение обновляет срок. При повторном нанесении проверка на воспламенение не требуется.</t>
  </si>
  <si>
    <t xml:space="preserve">Combat QA / Q-SYM-082.</t>
  </si>
  <si>
    <t xml:space="preserve">SYM-183</t>
  </si>
  <si>
    <t xml:space="preserve">Нанесение активного яда на предмет или пищу</t>
  </si>
  <si>
    <t xml:space="preserve">Без расхода ОЭ выполнить одну атомарную мирную операцию и зафиксировать на выбранном экземпляре одну дозу текущего яда. На оружии или снаряде доза хранится до первого успешного попадания и затем расходуется; эффективность уменьшается вдвое по профильному правилу, остальные проверки и параметры не меняются. В пище доза хранится до употребления и после проглатывания применяет полный профиль яда.</t>
  </si>
  <si>
    <t xml:space="preserve">Смена вида яда разрешается по SYM-181; до завершения перехода активным остаётся прежний тип. Прямые параметры профиля имеют приоритет.</t>
  </si>
  <si>
    <t xml:space="preserve">§7.5.2.2.1, §7.5.2.5.1, §7.5.2.8.1, стр. 119–120; ROUND2/Q-APP-002.</t>
  </si>
  <si>
    <t xml:space="preserve">SYM-068</t>
  </si>
  <si>
    <t xml:space="preserve">Горючая слюна</t>
  </si>
  <si>
    <t xml:space="preserve">Нормативная база (действует во всей непротиворечащей части):
слюна вырабатывается в L раз больше обычной; стартовое горение 3 минуты/3 хода. При точности 19+ удар/выстрел покрытым оружием передаёт цели горение на оставшееся время только что нанесённой слюны.
Приоритетные авторские дельты (заменяют только прямо пересекающиеся ветви):
[Q-SYM-027] Для передачи горения достаточно успешного попадания с итогом точности 19+; наносить урон или пробивать броню не требуется.</t>
  </si>
  <si>
    <t xml:space="preserve">механика огня — п. 5.4.3.5; требование повреждения плоти не указано.
Поздние дельты применяются по приоритету AQ3 &gt; AQ2 &gt; AQA/CQA &gt; базовая карточка; локальное исключение сильнее общего.</t>
  </si>
  <si>
    <t xml:space="preserve">7.5.6.2.1, стр. 128.</t>
  </si>
  <si>
    <t xml:space="preserve">SYM-124</t>
  </si>
  <si>
    <t xml:space="preserve">Статическая маскировка</t>
  </si>
  <si>
    <t xml:space="preserve">Нормативная база (действует во всей непротиворечащей части):
R≥3: проверки обнаружения против носителя получают −14 до движения или применения другой способности симбионта; если в руках предмет больше сжимаемого в кулаке, штраф уменьшается вдвое до −7. R=2: нет эффекта. R=1: на 1 час окрас мухомора, −5 к скрытности и C-проверкам.
Приоритетные авторские дельты (заменяют только прямо пересекающиеся ветви):
[Q-SYM-051] Любая атака завершает «Статическую маскировку» сразу после разрешения атаки, даже при промахе; первая атака всё ещё получает бонус за засаду, если цель не видела атакующего до неё. «Динамическая маскировка» не прекращается, но позиция атакующего становится известна цели до новой успешной попытки скрыться.</t>
  </si>
  <si>
    <t xml:space="preserve">не складывается с динамической.
Поздние дельты применяются по приоритету AQ3 &gt; AQ2 &gt; AQA/CQA &gt; базовая карточка; локальное исключение сильнее общего.</t>
  </si>
  <si>
    <t xml:space="preserve">7.5.13.2.1, стр. 143.</t>
  </si>
  <si>
    <t xml:space="preserve">SYM-127</t>
  </si>
  <si>
    <t xml:space="preserve">Динамическая маскировка</t>
  </si>
  <si>
    <t xml:space="preserve">R≥4: на 3R минут проверки обнаружения получают −2L, движение не снимает; крупный предмет в руках делит штраф пополам. R=2–3: нет эффекта. R=1: на 1 час окрас мухомора с движущимися пятнами, −10 к скрытности и C-проверкам.</t>
  </si>
  <si>
    <t xml:space="preserve">не складывается со статической.</t>
  </si>
  <si>
    <t xml:space="preserve">7.5.13.5.1, стр. 143.</t>
  </si>
  <si>
    <t xml:space="preserve">SYM-128</t>
  </si>
  <si>
    <t xml:space="preserve">Сокрытие оружия</t>
  </si>
  <si>
    <t xml:space="preserve">не применять штраф/деление эффекта за крупные предметы; распространять маскировку на любые удерживаемые объекты.</t>
  </si>
  <si>
    <t xml:space="preserve">предмет должен удерживаться.</t>
  </si>
  <si>
    <t xml:space="preserve">7.5.13.6.1, стр. 143.</t>
  </si>
  <si>
    <t xml:space="preserve">SYM-174</t>
  </si>
  <si>
    <t xml:space="preserve">Профиль и линейное дерево Скунса</t>
  </si>
  <si>
    <t xml:space="preserve">maxOE=50×L; связанные D,M; max L=6; C−=10, кроме времени, когда носитель одет в герметичный «Нэйт». Линейно: Анальная железа → Подладонные железы → Вонючее облако → Навесной выстрел → Миномёт → Шквальный огонь.</t>
  </si>
  <si>
    <t xml:space="preserve">исключение зависит от фактической герметичности костюма.</t>
  </si>
  <si>
    <t xml:space="preserve">7.5.20–7.5.20.1, стр. 160 (дерево прочитано визуально).</t>
  </si>
  <si>
    <t xml:space="preserve">CQA-039</t>
  </si>
  <si>
    <t xml:space="preserve">Как «Вонючее облако» взаимодействует с герметичным Нэйтом, собственной Жабой и другими иммунитетами к яду/газу?</t>
  </si>
  <si>
    <t xml:space="preserve">Герметичный Нэйт или независимая замкнутая система дыхания полностью предотвращают снижение M и ограничение действий, пока защита герметична. Иммунитет Жабы к ядам не защищает: облако не является уроном от яда и его контроль не назван ядом/отваром. Обнаружение скрытых существ и возможность потушить огонь продолжают действовать независимо от дыхательной защиты.</t>
  </si>
  <si>
    <t xml:space="preserve">Combat QA / Q-SYM-112.</t>
  </si>
  <si>
    <t xml:space="preserve">CQA-052</t>
  </si>
  <si>
    <t xml:space="preserve">Игнорирует ли гарантированное заражение «Не обращайте внимания — я потягиваюсь» герметичный Нэйт, «Вакцинацию» и полный иммунитет к ассистентам?</t>
  </si>
  <si>
    <t xml:space="preserve">Нет. «Гарантированно» отменяет только встречную проверку Z. Цель в герметичном Нэйте, с подходящей «Вакцинацией» или полным иммунитетом к ассистентам является недопустимой и не включается в выбор до R4 целей. Лимит заражённых Доктора также применяется обычно.</t>
  </si>
  <si>
    <t xml:space="preserve">«Гарантированно» отменяет только встречную проверку Z.</t>
  </si>
  <si>
    <t xml:space="preserve">Combat QA / Q-MON-080.</t>
  </si>
  <si>
    <t xml:space="preserve">MON-072</t>
  </si>
  <si>
    <t xml:space="preserve">«Выжгу до тла»: струя и экипировка</t>
  </si>
  <si>
    <t xml:space="preserve">Нормативная база (действует во всей непротиворечащей части):
на каждую попавшую под струю цель наложить горение на случайные R6 элементов экипировки; если R6=6, горят все элементы, включая рюкзак при наличии.
Приоритетные авторские дельты (заменяют только прямо пересекающиеся ветви):
[Q-MON-035] Выдвинутый костяной клинок обязателен при любом применении. Проактивный выпуск струи стоит 1 боевое действие и 500 ОЭ; защитное применение стоит 500 ОЭ, не расходует боевых действий и разрешается как защитная реакция с проверкой блока.
[Q-MON-036] Струя проводится по выбранной прямой от клинка на расстояние 2L и поражает персонажей, чьи позиции пересекает эта линия; ширины и бокового расширения у неё нет. Игровая условность при реализации механики горения экипировка не выбирается: персонаж либо горит либо не горит. Увернуться от струи пламени нельзя, окно защитных действий у цели не открывается (точно так же работают поджигающие способности дракона)</t>
  </si>
  <si>
    <t xml:space="preserve">точная форма струи и активная цена действий требуют Q-MON-035 и Q-MON-036.
Поздние дельты применяются по приоритету AQ3 &gt; AQ2 &gt; AQA/CQA &gt; базовая карточка; локальное исключение сильнее общего.</t>
  </si>
  <si>
    <t xml:space="preserve">§7.6.3.9.2, печ. стр. 174.</t>
  </si>
  <si>
    <t xml:space="preserve">MON-100</t>
  </si>
  <si>
    <t xml:space="preserve">Вивисектор: кислотная слизь</t>
  </si>
  <si>
    <t xml:space="preserve">Нормативная база (действует во всей непротиворечащей части):
при контакте нанести R12+8 прямого урона от яда; после двух последовательных ходов вывести из строя один затронутый допустимый элемент до ремонта.
Приоритетные авторские дельты (заменяют только прямо пересекающиеся ветви):
[Q-MON-046] В конце каждого личного хода в слизи счётчик непрерывного пребывания увеличивается на 1. Когда он впервые достигает 2, равновероятно выбирается один исправный затронутый негерметичный элемент одежды или лёгкой брони и выводится из строя (уничтожается и убирается из инвентаря); до выхода из слизи новых элементов это воздействие не ломает. Выход обнуляет счётчик и признак срабатывания.</t>
  </si>
  <si>
    <t xml:space="preserve">герметичные и не названные категории не ломаются этим правилом.
Поздние дельты применяются по приоритету AQ3 &gt; AQ2 &gt; AQA/CQA &gt; базовая карточка; локальное исключение сильнее общего.</t>
  </si>
  <si>
    <t xml:space="preserve">§9.3.3, печ. стр. 210.</t>
  </si>
  <si>
    <t xml:space="preserve">MON-178</t>
  </si>
  <si>
    <t xml:space="preserve">Бубуй: запрет оружия</t>
  </si>
  <si>
    <t xml:space="preserve">запретить применение оружия как боевого инструмента; разрешить только безоружный удар по MON-091.
[v1.3] Когда каноническому существу запрещено оружие, оно использует системную MONSTER_ATTACK CORE-212, а не обычный безоружный удар. Особые атаки сохраняются.</t>
  </si>
  <si>
    <t xml:space="preserve">оружие может присутствовать как небоевой инструмент, но не использоваться в схватке.</t>
  </si>
  <si>
    <t xml:space="preserve">§9.1.1, печ. стр. 207.
Прямое уточнение пользователя 2026-07-28 — шаблоны врагов v1.3</t>
  </si>
  <si>
    <t xml:space="preserve">AQ2-003</t>
  </si>
  <si>
    <t xml:space="preserve">Сколько именно выборов и бросков выполняется после разрешения брать любые предметы из базы, и является ли броня одним набором или несколькими независимыми заявками?</t>
  </si>
  <si>
    <t xml:space="preserve">Сохраняются восемь операций: один armorBundle, одно оружие, деньги и пять произвольных позиций. armorBundle содержит от одного до шести элементов для разных анатомических зон и разрешается одним D20; один итоговый тег качества применяется ко всему набору. Оружие выбирается строго одно и получает отдельный D20. Деньги получают отдельный D20. Каждая из пяти произвольных позиций содержит один вид предмета и выбранное положительное количество; один D20 относится ко всему стеку. Описательный предмет занимает одну из пяти произвольных позиций.
Операция выбора одного оружия включает его готовый профиль: для формульного не-Чистого оружия — профиль игрока после CORE-185, для оружия Чистых — неизменный шаблон.</t>
  </si>
  <si>
    <t xml:space="preserve">Application QA — раунд 2 / Q-CHAR-017.
Прямое уточнение пользователя 2026-07-28</t>
  </si>
  <si>
    <t xml:space="preserve">AQA-028</t>
  </si>
  <si>
    <t xml:space="preserve">Какие параметры мастер вправе изменять напрямую и должны ли после этого срабатывать автоматические производные правила?</t>
  </si>
  <si>
    <t xml:space="preserve">Мастер может с обязательной причиной добавить урон/лечение, изменить текущие HP/ОЭ и расходники, назначить или снять формализованное состояние, а также создать постоянный или временный модификатор характеристики. Правка разрешена только на безопасной границе операции. После неё приложение всегда пересчитывает производные значения, требования, тяжёлые ранения, потерю сознания, смерть, доступные действия и валидность экипировки. Обычная правка не может отключить эти последствия.
Флаг dead=true является терминальным: обычное лечение HP, повышение HP или снятие состояния не возвращает сущность к жизни.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
К разрешённым прямым операциям мастера добавляется создание или изменение версии профиля конкретного оружия по CORE-187–CORE-190. После правки требования и валидность использования пересчитываются, но уже разрешённая атака не меняется.
[v1.3] Структурированные изменения экземпляра никогда не записываются в EnemyTemplateVersion. Для CustomMonster допустимы текущие HP/ОЭ, состояния и модификаторы характеристик, но нельзя создать inventory, skills или bodyZones; предел 35 к последующим модификаторам не применяется.</t>
  </si>
  <si>
    <t xml:space="preserve">Правка разрешена только на безопасной границе операции.
Воскрешение возможно только по прямо формализованному правилу либо по заранее созданному версионированному временному правилу кампании; такая операция журналируется отдельно и выполняет полный предписанный жизненный цикл воскрешения.</t>
  </si>
  <si>
    <t xml:space="preserve">Application QA / Q-GM-006.
Прямое уточнение пользователя 2026-07-28
Прямое уточнение пользователя 2026-07-28 — шаблоны врагов v1.3</t>
  </si>
  <si>
    <t xml:space="preserve">CORE-030</t>
  </si>
  <si>
    <t xml:space="preserve">Дальность стрелкового оружия</t>
  </si>
  <si>
    <t xml:space="preserve">Нормативная база (действует во всей непротиворечащей части):
каталог задаёт дальность, но последствия стрельбы дальше значения не заданы.
Приоритетные авторские дельты (заменяют только прямо пересекающиеся ветви):
[Q-CORE-007] Если цель находится дальше максимальной дальности стрельбы, сделать выстрел невозможно
Для конкретного экземпляра максимальная дальность берётся из снимка активной версии профиля; мастерский rangeMeters имеет приоритет над шаблонным.</t>
  </si>
  <si>
    <t xml:space="preserve">отсутствуют.
Поздние дельты применяются по приоритету AQ3 &gt; AQ2 &gt; AQA/CQA &gt; базовая карточка; локальное исключение сильнее общего.</t>
  </si>
  <si>
    <t xml:space="preserve">§4.2–4.3, стр. 68–72; §5.4.5.1, стр. 99.
Прямое уточнение пользователя 2026-07-28</t>
  </si>
  <si>
    <t xml:space="preserve">AQA-044</t>
  </si>
  <si>
    <t xml:space="preserve">Создание и пополнение каталогов противников кампании</t>
  </si>
  <si>
    <t xml:space="preserve">Мастер может в меню кампании до запуска и во время игры вне боя атомарно создать новый шаблон врага-мыслящего по CORE-196–CORE-198 либо пользовательского монстра по CORE-199–CORE-211. Шаблон появляется только после полной валидации и затем изменяется только новой версией. Случайные 7×R20 характеристик CustomMonster по CORE-201 остаются отдельной механикой.
[v1.7] Отдельная команда GENERATE_BALANCED_ENEMY_GROUP доступна мастеру при настройке боя и не изменяет каталоги шаблонов. Снимок группы игроков фиксирует сумму семи текущих характеристик активных PLAYER_CHARACTER. По аудируемому seed равновероятно выбирается целый balancePercent 80..150; targetTotal=round(partyStatTotal×balancePercent/100). Число врагов выбирается с ориентиром среднего 80: enemyCount=max(1,round(targetTotal/80)). Состав случайно смешивает разрешённые шаблоны мыслящих и монстров; семь характеристик каждого экземпляра случайны, целые и не выше 35, а фактическая сумма группы обязана совпасть с targetTotal. Невалидная раскладка не clamp-ится и не фиксируется: используется новый seed. Предпросмотр показывает процент, target/factual total, среднее, состав, все характеристики, provenance и seed. Подтверждение атомарно создаёт независимые экземпляры и передаёт их в настройку боя; отмена не меняет состояние. Это не боевой ИИ и не автоматический выбор целей.
[v1.4] Вкладка SentientEnemy объединяет read-only SYSTEM_DEFAULT_SENTIENT и campaign-owned custom. Версия системного каталога фиксируется при создании кампании; системные записи неизменяемы.</t>
  </si>
  <si>
    <t xml:space="preserve">Генератор группы 80–150% поддерживается только в настройке боя; каталоги и шаблоны не изменяются. Боевого ИИ и автоматического выбора целей нет. Канонический бестиарий не редактируется.</t>
  </si>
  <si>
    <t xml:space="preserve">Rules v1.7; Q-ENEMY-B14 superseded</t>
  </si>
  <si>
    <t xml:space="preserve">CORE-183</t>
  </si>
  <si>
    <t xml:space="preserve">Готовый профиль оружия без автоматизации крафта</t>
  </si>
  <si>
    <t xml:space="preserve">Приложение хранит готовый эффективный профиль экземпляра: templateProfile плюс допустимый instanceProfilePatch. Источник профиля принимает TEMPLATE_FIXED, PLAYER_FORMULA_VALIDATED либо MASTER_OVERRIDE. Формулы изготовления, производственные дайсы, материалы и время не исполняются; формулы используются только как область допустимости заявки игрока по CORE-185. Изменяется экземпляр, а не глобальный шаблон.</t>
  </si>
  <si>
    <t xml:space="preserve">CORE-014 и CORE-015 остаются tombstone. Новый экземпляр не означает создание нового глобального типа оружия.</t>
  </si>
  <si>
    <t xml:space="preserve">Прямое уточнение пользователя 2026-07-28</t>
  </si>
  <si>
    <t xml:space="preserve">CORE-184</t>
  </si>
  <si>
    <t xml:space="preserve">Ввод характеристик оружия игроком</t>
  </si>
  <si>
    <t xml:space="preserve">Игрок может задать только те поля готового профиля, которые являются выходами формулы выбранного типа и варианта оружия. Все прочие поля, включая runtime-выражения, специальные свойства и шаблонный бонус точности, остаются неизменными. Перед сохранением выполняется CORE-185. При успехе statSource=PLAYER_FORMULA_VALIDATED; после завершения создания персонажа игрок не редактирует профиль оружия.</t>
  </si>
  <si>
    <t xml:space="preserve">Оружие Чистых обрабатывается только по CORE-186; последующее согласование мастера — CORE-187.</t>
  </si>
  <si>
    <t xml:space="preserve">CORE-185</t>
  </si>
  <si>
    <t xml:space="preserve">Точная проверка формульной достижимости</t>
  </si>
  <si>
    <t xml:space="preserve">Заявка валидна только при существовании одного общего набора допустимых переменных и независимых производственных witness-дайсов, который одновременно даёт все заявленные поля по одной формуле и одному варианту. Соблюдаются порядок вычислений, округление и минимумы формулы. Min/max используется лишь для быстрого отказа и не доказывает достижимость. Приложение не бросает дайсы, не выбирает случайный witness и не создаёт предмет.</t>
  </si>
  <si>
    <t xml:space="preserve">L, Lw и Ls трактуются как целочисленные параметры уровня; они неотрицательны, а Lw&gt;0 во всех формулах, где он является делителем. Не заданные документом верхние границы не выдумываются.</t>
  </si>
  <si>
    <t xml:space="preserve">CORE-186</t>
  </si>
  <si>
    <t xml:space="preserve">Неизменяемость оружия Чистых для игрока</t>
  </si>
  <si>
    <t xml:space="preserve">Игрок может заявить оружие Чистых только с полным каноническим шаблонным профилем. Поля характеристик отображаются только для чтения; statSource=TEMPLATE_FIXED. Любое расхождение с шаблоном отклоняется. Мастер вправе изменить конкретный экземпляр позднее по CORE-187/CORE-188.</t>
  </si>
  <si>
    <t xml:space="preserve">Мастерский override конкретного экземпляра не изменяет канонический шаблон и другие экземпляры.</t>
  </si>
  <si>
    <t xml:space="preserve">CORE-187</t>
  </si>
  <si>
    <t xml:space="preserve">Полномочия мастера по профилю оружия</t>
  </si>
  <si>
    <t xml:space="preserve">Мастер может создать готовый экземпляр известного механического типа или атомарно изменить разрешённые поля конкретного существующего экземпляра в инвентаре любого игрока либо НПС, включая оружие Чистых. Формульная область полностью обходится, но типы данных, грамматика выражений, положительность обязательных значений и аудит сохраняются. Неуказанные поля наследуются из текущего эффективного профиля или шаблона; после patch новый экземпляр/версия должен иметь полный эффективный профиль. Глобальный шаблон и другие экземпляры не меняются.</t>
  </si>
  <si>
    <t xml:space="preserve">Если мастер выдаёт полностью неизменный шаблон, statSource может остаться TEMPLATE_FIXED. Новый глобальный тип оружия этим правилом не создаётся.</t>
  </si>
  <si>
    <t xml:space="preserve">CORE-188</t>
  </si>
  <si>
    <t xml:space="preserve">Разрешённые мастерские характеристики оружия</t>
  </si>
  <si>
    <t xml:space="preserve">Мастер может независимо заменить базовое runtime-выражение урона и пробития одним из вариантов R4, R4+X, R6, R6+X, R12, R12+X, R20+X, R20*2+X, где X — произвольное конечное положительное числовое значение без верхней границы, выводимой из формул. Можно заменить полный MAP требований к характеристикам S/D/I/W/M/Z/C; пустая карта означает отсутствие требований, а пороги не ограничиваются формульной областью. Для дальнобойного варианта можно задать любое конечное положительное rangeMeters. accuracyBonus отсутствует либо является конечным положительным числовым значением без формульной верхней границы и аддитивно прибавляется к обычной проверке точности. Неуказанные поля сохраняются. Ёмкость, перезарядка, HP щита, навыковые требования и специальные эффекты этим правилом не меняются.</t>
  </si>
  <si>
    <t xml:space="preserve">Мастер обходит только формульную область. Bare R20 не выбирается как новое мастерское выражение, поскольку его нет в закрытом списке; уже существующий канонический R20 сохраняется, пока поле не заменено.</t>
  </si>
  <si>
    <t xml:space="preserve">CORE-189</t>
  </si>
  <si>
    <t xml:space="preserve">Разрешение пользовательских дайсов оружия в бою</t>
  </si>
  <si>
    <t xml:space="preserve">INSTANCE_VALUE читает готовое instanceDamage; CONSTANT читает шаблонную константу; PER_ATTACK_ROLL выполняет новый бросок при каждой отдельно разрешаемой атаке/ударе. Нормализация: R4→ROLL(R4), R4+X→ROLL(R4)+X, R6→ROLL(R6), R6+X→ROLL(R6)+X, R12→ROLL(R12), R12+X→ROLL(R12)+X, R20+X→ROLL(R20)+X, R20*2+X→2*ROLL(R20)+X. В последнем варианте бросается один R20, затем результат удваивается и прибавляется X. Урон и пробитие имеют разные rollGroupId и независимы даже при одинаковой записи. Обычные характеристики, навыки, штрафы и специальные эффекты применяются поверх базового выражения по правилам типа оружия.</t>
  </si>
  <si>
    <t xml:space="preserve">Канонические CONSTANT, INSTANCE_VALUE и ранее заданные шаблонные выражения остаются допустимыми, пока мастер их не заменяет.</t>
  </si>
  <si>
    <t xml:space="preserve">Версионирование и аудит профиля оружия</t>
  </si>
  <si>
    <t xml:space="preserve">Изменение атомарно создаёт новую версию профиля конкретного экземпляра. Для PLAYER_FORMULA_VALIDATED сохраняются formulaId, версия формулы и validationWitness. Для MASTER_OVERRIDE обязательны actorId, время, причина и before/after. Уже начатое разрешение атаки использует ранее сделанный снимок и не меняется; новая версия применяется со следующей отдельно разрешаемой атаки. Старые записи боевого журнала сохраняют использованный снимок.</t>
  </si>
  <si>
    <t xml:space="preserve">Нельзя ретроспективно менять завершённую/начатую атаку, глобальный шаблон или другие экземпляры.</t>
  </si>
  <si>
    <t xml:space="preserve">CORE-191</t>
  </si>
  <si>
    <t xml:space="preserve">Разделение каталогов врагов кампании</t>
  </si>
  <si>
    <t xml:space="preserve">Вкладка SENTIENT_ENEMIES показывает текущие версии пользовательских шаблонов врагов-мыслящих этой кампании. Вкладка MONSTERS показывает текущие версии пользовательских монстров этой кампании и read-only записи канонического бестиария с origin=CANONICAL_BESTIARY. Постоянные НПС, резерв и экземпляры текущего боя находятся в своих разделах и не входят в эти каталоги. Игроки вкладки шаблонов не видят.
[v1.4] Вкладка SentientEnemy объединяет read-only SYSTEM_DEFAULT_SENTIENT и campaign-owned custom. Версия системного каталога фиксируется в campaign.defaultSentientCatalogVersion при создании кампании; мастер не может изменить, скрыть, архивировать или удалить системные записи, но может добавлять custom. Сам набор будет заполнен отдельной последующей поставкой.</t>
  </si>
  <si>
    <t xml:space="preserve">Общей пользовательской библиотеки шаблонов между кампаниями нет; канонический бестиарий редактировать нельзя.</t>
  </si>
  <si>
    <t xml:space="preserve">Прямое уточнение пользователя 2026-07-28 — шаблоны врагов v1.3
Предразработочный QA и прямые ответы пользователя 2026-07-29</t>
  </si>
  <si>
    <t xml:space="preserve">CORE-192</t>
  </si>
  <si>
    <t xml:space="preserve">Полномочия и временная граница изменения каталога</t>
  </si>
  <si>
    <t xml:space="preserve">Создание и новая версия разрешены текущему мастеру из меню кампании до запуска либо во время активной кампании вне боя. Поставленный на паузу бой остаётся боем. Незавершённая операция также блокирует изменение. После передачи роли право немедленно переходит новому мастеру, прежний его теряет. Завершённая кампания неизменяема.</t>
  </si>
  <si>
    <t xml:space="preserve">Пауза кампании вне боя не запрещает операцию; пауза самого боя запрещает.</t>
  </si>
  <si>
    <t xml:space="preserve">Прямое уточнение пользователя 2026-07-28 — шаблоны врагов v1.3</t>
  </si>
  <si>
    <t xml:space="preserve">CORE-193</t>
  </si>
  <si>
    <t xml:space="preserve">Идентичность и арт шаблона врага</t>
  </si>
  <si>
    <t xml:space="preserve">Повторно использовать валидатор AQA-001: имя после trim обязательно и содержит 1–64 видимых символа; описание необязательно и не длиннее 2000 символов; арт необязателен, формат PNG/JPEG и размер не более 12 МБ. Совпадающие имена допустимы и различаются templateId/коротким идентификатором. Арт является частью конкретной EnemyTemplateVersion и меняется только новой версией.</t>
  </si>
  <si>
    <t xml:space="preserve">Имя не является ключом; арт не хранится отдельно от версии.</t>
  </si>
  <si>
    <t xml:space="preserve">CORE-194</t>
  </si>
  <si>
    <t xml:space="preserve">Атомарное создание шаблона без черновика</t>
  </si>
  <si>
    <t xml:space="preserve">CREATE_SENTIENT_ENEMY_TEMPLATE либо CREATE_CUSTOM_MONSTER_TEMPLATE полностью валидирует payload соответствующего kind и одним commit создаёт templateId, EnemyTemplateVersion №1 и currentVersionId. При любой ошибке не создаётся ни шаблон, ни версия. Поля template.status нет; DRAFT и ARCHIVED не существуют. creationAttemptId, operationId и квитанция случайной генерации являются техническими данными операции, а не шаблоном или строкой каталога.</t>
  </si>
  <si>
    <t xml:space="preserve">Техническое восстановление незавершённой попытки не создаёт persisted draft и не позволяет обойти одноразовую генерацию.</t>
  </si>
  <si>
    <t xml:space="preserve">CORE-195</t>
  </si>
  <si>
    <t xml:space="preserve">Изменение шаблона только новой версией</t>
  </si>
  <si>
    <t xml:space="preserve">Команда CREATE_ENEMY_TEMPLATE_VERSION после полной валидации создаёт версию N+1, задаёт previousVersionId и атомарно переносит currentVersionId. kind и campaignId неизменяемы. Старые версии и все созданные экземпляры не меняются. In-place patch, archive, delete и save-instance-as-template не поддерживаются.
[v1.4] Вкладка SentientEnemy объединяет read-only SYSTEM_DEFAULT_SENTIENT и campaign-owned custom. Версия системного каталога фиксируется в campaign.defaultSentientCatalogVersion при создании кампании; мастер не может изменить, скрыть, архивировать или удалить системные записи, но может добавлять custom. Сам набор будет заполнен отдельной последующей поставкой.</t>
  </si>
  <si>
    <t xml:space="preserve">Старая версия хранится для истории/снимков, но обычное новое инстанцирование использует currentVersionId.</t>
  </si>
  <si>
    <t xml:space="preserve">CORE-196</t>
  </si>
  <si>
    <t xml:space="preserve">Создание шаблона врага-мыслящего</t>
  </si>
  <si>
    <t xml:space="preserve">Повторно использовать согласованный процесс создания персонажа: расу, класс Чистого, навыки, симбионтов, имущество, массу, обычную анатомию и производные показатели. Мастер одновременно является создателем и согласующим, поэтому отдельное pendingMasterApproval не создаётся. Единственное механическое отличие этапа создания — прямые характеристики CORE-197.
[v1.4] Конфигурация симбионтов SentientEnemy разрешается только по CORE-216: без XP-бюджета, с итоговым уровнем после межсимбионтных модификаторов, полным ОЭ и пустой специальной историей.
NPC, SentientEnemy, канонические и произвольные монстры имеют actorType≠PLAYER_CHARACTER и всегда маршрутизируются NEVER_PROGRESSION.</t>
  </si>
  <si>
    <t xml:space="preserve">Не используются способы распределения характеристик игрока и отдельный лимит места игрока.
Не создавать symbiontXpProgressPoints, unallocatedSymbiontXp или XP симбионтов системному противнику.</t>
  </si>
  <si>
    <t xml:space="preserve">Прямое уточнение пользователя 2026-07-28 — шаблоны врагов v1.3
Предразработочный QA и прямые ответы пользователя 2026-07-29
Прямое авторское решение Q-SYMBIONT-XP-001 — опыт симбионтов за natural 20/1, 2026-07-30</t>
  </si>
  <si>
    <t xml:space="preserve">CORE-197</t>
  </si>
  <si>
    <t xml:space="preserve">Базовые характеристики врага-мыслящего</t>
  </si>
  <si>
    <t xml:space="preserve">Проверить ровно семь целых базовых значений, каждое 1–35. Лимита суммарных очков нет. Способы 90/85/«Всё или ничего», броски и критические последствия создания не применяются. Затем обычным порядком применяются постоянные расовые, классовые и симбиотические модификаторы. Итог может превышать 35; действующий итоговый минимум CORE-164 сохраняется. Автоматический clamp запрещён.</t>
  </si>
  <si>
    <t xml:space="preserve">35 ограничивает только стартовое значение до постоянных модификаторов; сумма не ограничена.</t>
  </si>
  <si>
    <t xml:space="preserve">CORE-198</t>
  </si>
  <si>
    <t xml:space="preserve">Состояние и управление врагом-мыслящим</t>
  </si>
  <si>
    <t xml:space="preserve">Максимум HP рассчитывается как у обычного персонажа: база 100 и штатные классовые/симбиотические изменения. Навыки, имущество, обычная анатомия и зоны тела работают по правилам персонажа. Экземпляр не занимает слот игрока и не получает управляющее устройство; им вручную управляет текущий мастер по AQA-040/AQA-043.
[v1.4] Конфигурация симбионтов SentientEnemy разрешается только по CORE-216: без XP-бюджета, с итоговым уровнем после межсимбионтных модификаторов, полным ОЭ и пустой специальной историей.
NPC, SentientEnemy, канонические и произвольные монстры имеют actorType≠PLAYER_CHARACTER и всегда маршрутизируются NEVER_PROGRESSION.</t>
  </si>
  <si>
    <t xml:space="preserve">Отдельного боевого ИИ и передачи управления игроку нет.
Не создавать symbiontXpProgressPoints, unallocatedSymbiontXp или XP симбионтов системному противнику.</t>
  </si>
  <si>
    <t xml:space="preserve">CORE-199</t>
  </si>
  <si>
    <t xml:space="preserve">Схема пользовательского монстра</t>
  </si>
  <si>
    <t xml:space="preserve">Для финализации обязательны identity, ровно семь базовых характеристик, масса, возраст, baseMaxHP, naturalArmorDefinition и ровно одна базовая MONSTER_ATTACK; обычный symbiont необязателен. Поля race, class, skills, inventory, equipment и bodyZones отсутствуют и при передаче отклоняются.</t>
  </si>
  <si>
    <t xml:space="preserve">Симбиотические органы не являются inventory/equipment.</t>
  </si>
  <si>
    <t xml:space="preserve">CORE-200</t>
  </si>
  <si>
    <t xml:space="preserve">Характеристики пользовательского монстра</t>
  </si>
  <si>
    <t xml:space="preserve">Проверить ровно семь целых baseStats, каждое 1–35, до всех постоянных модификаторов. Сумма не ограничена. Затем применить постоянные эффекты выбранного симбионта. Итог может превышать 35, но не может стать ниже 1. Clamp, округление и молчаливая замена запрещены.</t>
  </si>
  <si>
    <t xml:space="preserve">Ограничение не применяется к каноническому бестиарию и последующим временным/постоянным модификаторам экземпляра.</t>
  </si>
  <si>
    <t xml:space="preserve">CORE-201</t>
  </si>
  <si>
    <t xml:space="preserve">Одноразовая случайная генерация характеристик монстра</t>
  </si>
  <si>
    <t xml:space="preserve">RANDOMIZE_CUSTOM_MONSTER_STATS заставляет хост сгенерировать один набор из семи независимых R20 в фиксированном порядке S,D,M,Z,I,W,C. Это не зависит от режима ручных/автоматических проверок и не запускает криты. Набор записывается в техническую квитанцию попытки и становится редактируемым по CORE-200. Повтор того же operationId возвращает прежний набор; вторая новая команда в той же попытке отклоняется. Закрытие приложения восстанавливает квитанцию, а новая попытка создания/версии получает собственное единственное право генерации.</t>
  </si>
  <si>
    <t xml:space="preserve">Квитанция не является persisted template draft и не ограничивает последующее ручное редактирование 1–35.</t>
  </si>
  <si>
    <t xml:space="preserve">CORE-202</t>
  </si>
  <si>
    <t xml:space="preserve">Физические параметры и начальное состояние монстра</t>
  </si>
  <si>
    <t xml:space="preserve">massKg — положительное число с точностью 0,1 кг; ageYears — положительное целое; baseMaxHP — положительное целое без игрового верхнего лимита. effectiveMaxHP рассчитывается после симбиотических модификаторов. Новый экземпляр жив, в сознании, currentHP=effectiveMaxHP, имеет полный текущий запас ОЭ выбранного симбионта, не имеет ран, эффектов, кулдаунов, инициативы и участия в сцене.</t>
  </si>
  <si>
    <t xml:space="preserve">baseMaxHP=100 персонажа к CustomMonster не применяется; увеличение/уменьшение симбионтом действует обычным порядком.</t>
  </si>
  <si>
    <t xml:space="preserve">CORE-203</t>
  </si>
  <si>
    <t xml:space="preserve">Обычный симбионт пользовательского монстра</t>
  </si>
  <si>
    <t xml:space="preserve">Допускается от нуля до одного обычного симбионта. Химера, Кукловод, Чумной доктор и любой speciesKind=SYMBIOTIC_MONSTER запрещены. Мастер задаёт целый targetLevel 1..species.maxL и выбирает валидный граф изученных узлов: обязательные способности L1, prerequisites и OR/XOR/AND соблюдены; вычисленный SYM-024 уровень равен targetLevel. XP-бюджет шаблона не проверяется. Новый экземпляр получает currentOE=maxOE этого уровня.
[v1.4] Совместимая способность CustomMonster получает функциональные, но непоражаемые интерфейсы по CORE-224; они не создают bodyZone, ItemInstance или equipment. SYM-117 для CustomMonster недоступна: WEB_ITEM и MapObject не создаются.
NPC, SentientEnemy, канонические и произвольные монстры имеют actorType≠PLAYER_CHARACTER и всегда маршрутизируются NEVER_PROGRESSION.</t>
  </si>
  <si>
    <t xml:space="preserve">Это поле версии шаблона, а не post-creation операция AQ2-014; уже созданный экземпляр не получает новый симбионт через эту команду.
Не создавать symbiontXpProgressPoints, unallocatedSymbiontXp или XP симбионтов системному противнику.</t>
  </si>
  <si>
    <t xml:space="preserve">CORE-204</t>
  </si>
  <si>
    <t xml:space="preserve">Симбиотические эффекты без навыков и инвентаря</t>
  </si>
  <si>
    <t xml:space="preserve">Симбионт не создаёт монстру контейнер skills, inventory или equipment. Команда, для которой навык или предмет является обязательным входом, недоступна. Эффект выдачи/копирования навыка не создаёт результата; независимые части той же способности продолжают работать, если их предусловия выполнены. Симбиотические органы, природная броня и атаки не являются предметами.
[v1.4] Для CANONICAL_MONSTER и CUSTOM_MONSTER corpsePolicy=PERSIST, lootPolicy=NOT_LOOTABLE и inventoryContainer отсутствует. LOOT сначала проверяет политику и возвращает CORPSE_NOT_LOOTABLE до обращения к контейнеру. SentientEnemy использует обычный персонажный труп.
[v1.4] Совместимая способность CustomMonster получает функциональные, но непоражаемые интерфейсы по CORE-224; они не создают bodyZone, ItemInstance или equipment. SYM-117 для CustomMonster недоступна: WEB_ITEM и MapObject не создаются.</t>
  </si>
  <si>
    <t xml:space="preserve">Отсутствие навыка не добавляет обычный штраф: команда либо не требует навык и работает, либо недоступна по явному requiresSkill.</t>
  </si>
  <si>
    <t xml:space="preserve">CORE-205</t>
  </si>
  <si>
    <t xml:space="preserve">Закрытая грамматика Runtime монстра</t>
  </si>
  <si>
    <t xml:space="preserve">Принять только 11 перечисленных форм. Нормализация: 0→mode=ZERO; positive finite constant→mode=CONSTANT; все формы с дайсом→mode=PER_RESOLUTION_ROLL, где Rn→ROLL(Rn), Rn+X→ROLL(Rn)+X, R20*2+X→2*ROLL(R20)+X с одним исходным R20. Одиночная константа — конечное положительное число; X — положительное целое. Отрицательные и бесконечные значения, дробный или нулевой X, другие дайсы и произвольные формулы запрещены. Боевое значение никогда не записывается в шаблон.</t>
  </si>
  <si>
    <t xml:space="preserve">Это отдельный allowlist монстра; восьмиформатная оружейная грамматика CORE-188 не расширяется.</t>
  </si>
  <si>
    <t xml:space="preserve">CORE-206</t>
  </si>
  <si>
    <t xml:space="preserve">Области вычисления Runtime монстра</t>
  </si>
  <si>
    <t xml:space="preserve">Дополнительный урон и пробитие вычисляются независимо новым броском для каждого отдельно разрешаемого использования базовой атаки монстра и только при достижении своего этапа CORE-125. Природная броня вычисляется новым броском один раз для каждого входящего разрешения пробития. Удары серии получают отдельные вычисления. Результаты хранятся только в AttackResolution и журнале; template/version write-back отсутствует.
NPC, SentientEnemy, канонические и произвольные монстры имеют actorType≠PLAYER_CHARACTER и всегда маршрутизируются NEVER_PROGRESSION.</t>
  </si>
  <si>
    <t xml:space="preserve">ZERO/CONSTANT не бросаются; damage, penetration и armor имеют независимые rollGroupId.
Не создавать symbiontXpProgressPoints, unallocatedSymbiontXp или XP симбионтов системному противнику.</t>
  </si>
  <si>
    <t xml:space="preserve">Прямое уточнение пользователя 2026-07-28 — шаблоны врагов v1.3
Прямое авторское решение Q-SYMBIONT-XP-001 — опыт симбионтов за natural 20/1, 2026-07-30</t>
  </si>
  <si>
    <t xml:space="preserve">CORE-207</t>
  </si>
  <si>
    <t xml:space="preserve">Профиль базовой атаки монстра</t>
  </si>
  <si>
    <t xml:space="preserve">У монстра ровно одна базовая атака с category=MONSTER_ATTACK, distance=MELEE и actionCost=1: она стоит одно боевое действие. Для CustomMonster мастер настраивает только additionalDamageDefinition и penetrationDefinition по CORE-205. Нельзя задать оружие, навыковое требование, дальность, магазин, accuracyBonus или вторую базовую атаку.</t>
  </si>
  <si>
    <t xml:space="preserve">У CustomMonster дополнительные ближние и дальние атаки могут появиться только из прямых правил выбранного симбионта. Особые атаки канонического бестиария сохраняются по CORE-212 и не считаются второй базовой MONSTER_ATTACK.</t>
  </si>
  <si>
    <t xml:space="preserve">CORE-208</t>
  </si>
  <si>
    <t xml:space="preserve">Разрешение базовой атаки монстра</t>
  </si>
  <si>
    <t xml:space="preserve">После объявления и атомарного списания 1 действия точность = R20 + D + ситуационные модификаторы. При попадании пробитие = resolve(penetrationDefinition); после успешного пробития урон = S + resolve(additionalDamageDefinition). Навыковые, классовые и оружейные бонусы не применяются; штрафа за отсутствие «Рукопашного боя» нет. Категория не является оружием или рукопашным боем, но имеет тег ближней атаки, поэтому обычные защиты ближнего боя действуют. Критические 1/20 применяются только к accuracy-R20.
[v1.4] Контроллер цели выбирает ровно одну доступную защиту. При отсутствии доступных защит применяется CORE-217. Этап пробития разрешается по CORE-226: NO_LAYERS пропускает любой Pr, включая 0; при PRESENT требуется строго Pr&gt;totalArmor.
[Боевой приоритет критов] Только accuracy-R20 базовой MONSTER_ATTACK проходит CORE-082–084/229 до сравнения с выбранной защитой или DefenseChoice=NONE. Подтверждённый положительный крит может автоматически пройти этап попадания, отрицательный — автоматически проваливает его. Runtime урона, пробития и природной брони не участвуют.
NPC, SentientEnemy, канонические и произвольные монстры имеют actorType≠PLAYER_CHARACTER и всегда маршрутизируются NEVER_PROGRESSION.</t>
  </si>
  <si>
    <t xml:space="preserve">Runtime урона, пробития и брони критами не являются; специальные эффекты/защиты сохраняют приоритет.
Автоматический успех accuracy не означает автоматического пробития или урона.
Не создавать symbiontXpProgressPoints, unallocatedSymbiontXp или XP симбионтов системному противнику.</t>
  </si>
  <si>
    <t xml:space="preserve">Прямое уточнение пользователя 2026-07-28 — шаблоны врагов v1.3
Предразработочный QA и прямые ответы пользователя 2026-07-29
Прямое уточнение пользователя 2026-07-29 — боевой приоритет критов
Прямое авторское решение Q-SYMBIONT-XP-001 — опыт симбионтов за natural 20/1, 2026-07-30</t>
  </si>
  <si>
    <t xml:space="preserve">CORE-209</t>
  </si>
  <si>
    <t xml:space="preserve">Атакующие способности симбионта монстра</t>
  </si>
  <si>
    <t xml:space="preserve">Запрет дальности относится только к базовой MONSTER_ATTACK. Если симбионт предоставляет дальнюю атаку, монстр использует её как attackDistance=RANGED по карточке способности, включая стоимость, дальность, урон и пробитие; ShootingBonus монстра равен 0. Настройки базовой атаки не переносятся на симбиотическую. Дополнительная ближняя атака или удар появляется только при прямом правиле способности.
[v1.4] Совместимая способность CustomMonster получает функциональные, но непоражаемые интерфейсы по CORE-224; они не создают bodyZone, ItemInstance или equipment. SYM-117 для CustomMonster недоступна: WEB_ITEM и MapObject не создаются.</t>
  </si>
  <si>
    <t xml:space="preserve">Способности, требующие навыка/предмета, фильтруются CORE-204; базовая атака остаётся одна.</t>
  </si>
  <si>
    <t xml:space="preserve">CORE-210</t>
  </si>
  <si>
    <t xml:space="preserve">Природная броня монстра</t>
  </si>
  <si>
    <t xml:space="preserve">naturalArmorDefinition образует отдельный равномерный внутренний слой. 0 означает отсутствие слоя. Для каждой входящей проверки пробития значение разрешается заново по CORE-206 и складывается с активными слоями брони симбионта по CORE-150. Предметных слоёв у CustomMonster нет. Урон проходит только при Pr&gt;armor; равенство останавливает. Прямой урон и специальные игнорирования брони сохраняют приоритет.
[v1.4] armorLayers=[] означает NO_LAYERS, а не числовой слой 0: этап пробития автоматически успешен при любом Pr, включая 0. Если присутствует хотя бы один слой, требуется строго Pr&gt;Σarmor; равенство останавливает.
NPC, SentientEnemy, канонические и произвольные монстры имеют actorType≠PLAYER_CHARACTER и всегда маршрутизируются NEVER_PROGRESSION.</t>
  </si>
  <si>
    <t xml:space="preserve">Базовый природный слой сохраняется независимо от удаления/отключения симбионта; симбиотический слой следует жизненному циклу источника.
Не создавать symbiontXpProgressPoints, unallocatedSymbiontXp или XP симбионтов системному противнику.</t>
  </si>
  <si>
    <t xml:space="preserve">CORE-211</t>
  </si>
  <si>
    <t xml:space="preserve">Нестандартная анатомия пользовательского монстра</t>
  </si>
  <si>
    <t xml:space="preserve">Каждый созданный CustomMonster имеет anatomyMode=NONSTANDARD_TORSO_ONLY и не хранит голову, руки, ноги или другие bodyZones. Любая объявленная или случайная зона нормализуется в TORSO; травма также записывается в корпус. Симбиотические точки крепления остаются абстрактными и не создают поражаемых зон. Враги-мыслящие сохраняют обычную анатомию персонажа. Канонический бестиарий сохраняет собственную анатомию, зоны и зональные особенности статблока.
[v1.4] Канонический монстр маршрутизирует зону по CORE-220: обычный statblock — CANONICAL_BODY; Трясинник по умолчанию BODY, BACK только явно; Вольмер по умолчанию OTHER_BODY, HEAD/OPEN_MOUTH только явно и при валидных условиях. Атака без зоны не уменьшает headHP.
[v1.4] Совместимая способность CustomMonster получает функциональные, но непоражаемые интерфейсы по CORE-224; они не создают bodyZone, ItemInstance или equipment. SYM-117 для CustomMonster недоступна: WEB_ITEM и MapObject не создаются.</t>
  </si>
  <si>
    <t xml:space="preserve">Правила травм/потери головы и конечностей не применяются к CustomMonster. CORE-211 не переопределяет канонические механики головы, спины, пасти, зональной брони или иных частей тела.</t>
  </si>
  <si>
    <t xml:space="preserve">CORE-212</t>
  </si>
  <si>
    <t xml:space="preserve">Базовая атака канонического бестиария</t>
  </si>
  <si>
    <t xml:space="preserve">Идемпотентным runtime-overlay добавить ровно одну системную базовую MONSTER_ATTACK: distance=MELEE, actionCost=1, additionalDamageDefinition=R20, penetrationDefinition=R20. Итог базового удара: damage=S+R20, penetration=R20. Исходный статблок, характеристики выше 35 и все особые атаки не переписываются и не заменяются.
NPC, SentientEnemy, канонические и произвольные монстры имеют actorType≠PLAYER_CHARACTER и всегда маршрутизируются NEVER_PROGRESSION.</t>
  </si>
  <si>
    <t xml:space="preserve">Overlay не создаёт новую пользовательскую версию и не применяется к tombstone-карточке MON-143.
Не создавать symbiontXpProgressPoints, unallocatedSymbiontXp или XP симбионтов системному противнику.</t>
  </si>
  <si>
    <t xml:space="preserve">CORE-213</t>
  </si>
  <si>
    <t xml:space="preserve">Создание экземпляра из версии шаблона</t>
  </si>
  <si>
    <t xml:space="preserve">INSTANTIATE_ENEMY_TEMPLATE имеет две ветви. Для origin=CAMPAIGN_CUSTOM система атомарно читает currentVersionId и создаёт новый entityId с полным неизменяемым снимком templateId+currentVersionId; историческую версию для нового экземпляра выбрать нельзя. Для origin=CANONICAL_BESTIARY система создаёт снимок canonicalTemplateId+rulesVersion с overlay CORE-212 без проверки campaign ownership и без EnemyTemplateVersion. Один источник можно инстанцировать многократно. Новая пользовательская версия не влияет на экземпляры, изменения экземпляра не возвращаются в шаблон. «Добавить НПС» сохраняет текущий экземпляр как постоянного НПС, но не пополняет каталог. Управляет экземпляром текущий мастер; боевого ИИ нет.
[v1.4] Каждое инстанцирование выполняет deep clone изменяемого графа по CORE-225: новые UUID получают entity, ItemInstance, WeaponProfileVersion экземпляра, symbiont instance, effect, cooldown, capture и mutable links; неизменяемые template/version refs могут разделяться.
[v1.4] Вкладка SentientEnemy объединяет read-only SYSTEM_DEFAULT_SENTIENT и campaign-owned custom. Версия системного каталога фиксируется в campaign.defaultSentientCatalogVersion при создании кампании; мастер не может изменить, скрыть, архивировать или удалить системные записи, но может добавлять custom. Сам набор будет заполнен отдельной последующей поставкой.</t>
  </si>
  <si>
    <t xml:space="preserve">Постоянный НПС не может одновременно присутствовать дважды; шаблон может породить сколько угодно разных экземпляров. TEMPLATE_CAMPAIGN_MISMATCH и version checks относятся только к CAMPAIGN_CUSTOM.</t>
  </si>
  <si>
    <t xml:space="preserve">CORE-214</t>
  </si>
  <si>
    <t xml:space="preserve">Аудит и идемпотентность операций шаблона врага</t>
  </si>
  <si>
    <t xml:space="preserve">Повтор operationId возвращает ранее зафиксированный результат и не создаёт вторую запись. Журнал хранит текущего мастера, кампанию, время, точный operation enum, пользовательские templateId/versionId либо канонические canonicalTemplateId/rulesVersion, значения before/after, сырые RNG-результаты, provenance и hash/reference арта. При ошибке механическое состояние не меняется; исправление выполняется только новой версией или отдельной разрешённой операцией экземпляра.
[v1.4] Каждое инстанцирование выполняет deep clone изменяемого графа по CORE-225: новые UUID получают entity, ItemInstance, WeaponProfileVersion экземпляра, symbiont instance, effect, cooldown, capture и mutable links; неизменяемые template/version refs могут разделяться.
[v1.4] Вкладка SentientEnemy объединяет read-only SYSTEM_DEFAULT_SENTIENT и campaign-owned custom. Версия системного каталога фиксируется в campaign.defaultSentientCatalogVersion при создании кампании; мастер не может изменить, скрыть, архивировать или удалить системные записи, но может добавлять custom. Сам набор будет заполнен отдельной последующей поставкой.</t>
  </si>
  <si>
    <t xml:space="preserve">Результаты боевых Runtime хранятся в combat log, а не в template audit.</t>
  </si>
  <si>
    <t xml:space="preserve">CORE-215</t>
  </si>
  <si>
    <t xml:space="preserve">Границы доработки и приоритет v1.3</t>
  </si>
  <si>
    <t xml:space="preserve">Поддерживается только описанный GENERATE_BALANCED_ENEMY_GROUP 80–150% с ориентиром среднего 80 и cap 35. Не добавляются боевой ИИ, автоматический выбор целей, общая библиотека пользовательских шаблонов между кампаниями, архивирование, удаление, in-place patch или сохранение экземпляра как шаблона. Одноразовые 7×R20 CustomMonster по CORE-201 остаются отдельной механикой. CORE-191–CORE-215 с учётом патча v1.7 заменяют только пересекающиеся ветви прежних правил; оружейная грамматика CORE-188/189 не меняется.
[v1.4] Вкладка SentientEnemy объединяет read-only SYSTEM_DEFAULT_SENTIENT и campaign-owned custom; системный каталог pin-ится при создании кампании.</t>
  </si>
  <si>
    <t xml:space="preserve">Канонические статблоки и особые атаки сохраняются; генератор создаёт независимые runtime-снимки. Item Registry v1.6 синхронизирован по этой границе.</t>
  </si>
  <si>
    <t xml:space="preserve">Rules v1.7; direct requirement 2026-08-01</t>
  </si>
  <si>
    <t xml:space="preserve">CORE-216</t>
  </si>
  <si>
    <t xml:space="preserve">Уровни и деревья симбионтов врага-мыслящего</t>
  </si>
  <si>
    <t xml:space="preserve">Единому разрешены четыре разных обычных симбионта либо одно напрямую выбранное симбиотическое чудовище. Для каждого обычного симбионта мастер задаёт граф узлов и targetLevel без XP-бюджета. После штатной композиции AQA-005 вычисленный effectiveLevel обязан равняться targetLevel; обязательные L1 и prerequisites/OR/XOR/AND соблюдаются. Симбиотическое чудовище выбирается напрямую в допустимом профиле. После финализации currentOE=maxOE; история Пожираний, Попутчиков, стая Крысы и иные накопленные данные пуста.
NPC, SentientEnemy, канонические и произвольные монстры имеют actorType≠PLAYER_CHARACTER и всегда маршрутизируются NEVER_PROGRESSION.</t>
  </si>
  <si>
    <t xml:space="preserve">CORE-170 относится только к случайному созданию игрока. Один и тот же обычный вид нельзя занять дважды; симбиотическое чудовище несовместимо с обычными слотами.
Не создавать symbiontXpProgressPoints, unallocatedSymbiontXp или XP симбионтов системному противнику.</t>
  </si>
  <si>
    <t xml:space="preserve">Предразработочный QA и прямые ответы пользователя 2026-07-29
Прямое авторское решение Q-SYMBIONT-XP-001 — опыт симбионтов за natural 20/1, 2026-07-30</t>
  </si>
  <si>
    <t xml:space="preserve">CORE-217</t>
  </si>
  <si>
    <t xml:space="preserve">Отсутствие активной защиты</t>
  </si>
  <si>
    <t xml:space="preserve">Создать DefenseChoice=NONE и defenseTotal=0. Не выполнять бросок защиты, не тратить реакцию и не запускать эффекты активной защиты. Затем применить CORE-229 только к критическому статусу атакующей проверки: подтверждённый критический успех автоматически проходит текущий этап попадания даже при accuracy≤0; подтверждённый критический провал автоматически проваливает его даже при accuracy&gt;0; при grade=0 попадание проходит только при accuracy&gt;0. Если защита доступна, её выбирает текущий effectiveController цели.</t>
  </si>
  <si>
    <t xml:space="preserve">Фиксированная сложность или прямой автоматический исход конкретной способности сильнее. Автоматическое попадание не отменяет следующие этапы.</t>
  </si>
  <si>
    <t xml:space="preserve">Предразработочный QA и прямые ответы пользователя 2026-07-29
Прямое уточнение пользователя 2026-07-29 — боевой приоритет критов</t>
  </si>
  <si>
    <t xml:space="preserve">CORE-218</t>
  </si>
  <si>
    <t xml:space="preserve">Крыса вне тела как отдельная сущность</t>
  </si>
  <si>
    <t xml:space="preserve">Создать отдельную живую EntityShape=SINGLE_BODY с единственной зоной TORSO, armorLayers=[], inventoryContainer=null. Dodge доступен только при выполнении обычного порога I для категории атаки; Block, Parry и Preempt недоступны. HP и характеристики берутся из способности. Крыса может иметь не добываемый труп только там, где он нужен SYM-153.</t>
  </si>
  <si>
    <t xml:space="preserve">Не занимает место игрока; предметы ей не выдаются.</t>
  </si>
  <si>
    <t xml:space="preserve">Предразработочный QA и прямые ответы пользователя 2026-07-29</t>
  </si>
  <si>
    <t xml:space="preserve">CORE-219</t>
  </si>
  <si>
    <t xml:space="preserve">Крысиная стая как SWARM</t>
  </si>
  <si>
    <t xml:space="preserve">EntityShape=SWARM; HP=N; zones=[], availableDefenses=[], injuries=[], severeWound=null, corpsePolicy=NONE. Обычный и площадной фактический урон уменьшают HP. Захват, проглатывание, сбивание с ног, кокон, паралич конечности и инъекция в отдельное тело отклоняются как несовместимые вторичные эффекты. При HP=N=0 стая удаляется без трупа.</t>
  </si>
  <si>
    <t xml:space="preserve">Прямое видовое правило площадного или ментального эффекта может задать отдельную совместимость.</t>
  </si>
  <si>
    <t xml:space="preserve">CORE-220</t>
  </si>
  <si>
    <t xml:space="preserve">Маршрутизация анатомии канонического монстра</t>
  </si>
  <si>
    <t xml:space="preserve">Обычный канонический statblock использует default CANONICAL_BODY. У Трясинника default=BODY; PHOTOSENSITIVE_BACK выбирается только явно. У Вольмера default=OTHER_BODY; HEAD и OPEN_MOUTH выбираются только явно и при выполнении условий. Атака без зоны не уменьшает headHP. FunctionalCapabilities (кожа, пасть, конечности, захват, проглатывание, инъекция) хранятся отдельно и сами не создают HP-зоны.</t>
  </si>
  <si>
    <t xml:space="preserve">CustomMonster остаётся TORSO_ONLY; канонические видовые исключения сильнее общего default.</t>
  </si>
  <si>
    <t xml:space="preserve">CORE-221</t>
  </si>
  <si>
    <t xml:space="preserve">Временный внешний контроллер сущности</t>
  </si>
  <si>
    <t xml:space="preserve">Не меняя owningController, создать временный ControlLease и назначить effectiveController=externalController. Lease имеет явный приоритет и срок. По окончании, снятии или инвалидировании эффекта атомарно восстановить previousEffectiveController, а если он недоступен — owningController. Все решения цели, включая выбор защиты, принимает текущий effectiveController.</t>
  </si>
  <si>
    <t xml:space="preserve">Одновременные lease разрешаются по явному приоритету/времени; молчаливое уничтожение владельца запрещено.</t>
  </si>
  <si>
    <t xml:space="preserve">CORE-222</t>
  </si>
  <si>
    <t xml:space="preserve">Тяжёлое ранение монстров</t>
  </si>
  <si>
    <t xml:space="preserve">Обычный CANONICAL_MONSTER или CUSTOM_MONSTER получает unconscious=true, severeWound=true, abstractVitalSystemDamaged=true и общий таймер смерти. Видовые исключения сильнее: Вольмер немедленно умирает при headHP=0; уже запущенный самоподрыв Огненной блохи разрешается прежде обычного прекращения действий.</t>
  </si>
  <si>
    <t xml:space="preserve">SWARM не имеет тяжёлого ранения; прямой мгновенный исход вида сильнее.</t>
  </si>
  <si>
    <t xml:space="preserve">Политика трупа и обыска врага</t>
  </si>
  <si>
    <t xml:space="preserve">CANONICAL_MONSTER и CUSTOM_MONSTER: corpsePolicy=PERSIST, lootPolicy=NOT_LOOTABLE, inventoryContainerId=null. LOOT сначала проверяет corpse/lootPolicy и возвращает CORPSE_NOT_LOOTABLE до dereference контейнера. SentientEnemy использует обычный персонажный труп и его инвентарь. После взрыва Огненной блохи corpsePolicy=NONE и возвращается NO_CORPSE.</t>
  </si>
  <si>
    <t xml:space="preserve">SWARM не оставляет труп; будущая явная таблица добычи может локально переопределить политику.</t>
  </si>
  <si>
    <t xml:space="preserve">CORE-224</t>
  </si>
  <si>
    <t xml:space="preserve">Функциональные интерфейсы симбионта CustomMonster</t>
  </si>
  <si>
    <t xml:space="preserve">Создать необходимые функциональные, но непоражаемые интерфейсы (кожа, рот, глаз, конечность, запястье и т.п.) без bodyZone, ItemInstance, equipment или inventory. Если интерфейс принципиально запрещён, команда отсутствует. Для Паука SYM-117 недоступна: производство паутины не создаёт предмет или MapObject. SYM-120/121 могут оставаться самостоятельными боевыми эффектами, если изучены и валидны, без сохраняемого лута.</t>
  </si>
  <si>
    <t xml:space="preserve">Способности с обязательным навыком или предметом по-прежнему недоступны по CORE-204.</t>
  </si>
  <si>
    <t xml:space="preserve">CORE-225</t>
  </si>
  <si>
    <t xml:space="preserve">Глубокое клонирование экземпляра шаблона врага</t>
  </si>
  <si>
    <t xml:space="preserve">Создать новый entityId и новые UUID для каждой изменяемой вложенной сущности: ItemInstance, instance WeaponProfileVersion, symbiont instance, effect, cooldown, capture, spawned component и mutable link. Все внутренние ссылки перепривязать к новым UUID. Неизменяемые ItemType, ability, template и version refs могут разделяться. Изменение экземпляра никогда не записывается в шаблон и не затрагивает соседний экземпляр.</t>
  </si>
  <si>
    <t xml:space="preserve">CustomMonster не получает item graph; SentientEnemy из CAMPAIGN_CUSTOM и SYSTEM_DEFAULT_SENTIENT клонируются одинаково.</t>
  </si>
  <si>
    <t xml:space="preserve">CORE-226</t>
  </si>
  <si>
    <t xml:space="preserve">Отсутствие слоя брони и пробитие 0</t>
  </si>
  <si>
    <t xml:space="preserve">Если armorLayers=[] или naturalArmorDefinition=0 без иных слоёв, установить armorLayerState=NO_LAYERS и считать этап пробития успешным при любом конечном penetration, включая 0. Если есть хотя бы один слой, armorLayerState=PRESENT, разрешить его значение и пропустить урон только при penetration&gt;totalArmor; равенство останавливает.</t>
  </si>
  <si>
    <t xml:space="preserve">Прямой урон/игнорирование брони следуют собственным правилам.</t>
  </si>
  <si>
    <t xml:space="preserve">CORE-227</t>
  </si>
  <si>
    <t xml:space="preserve">Системный каталог врагов-мыслящих по умолчанию</t>
  </si>
  <si>
    <t xml:space="preserve">При создании кампании зафиксировать campaign.defaultSentientCatalogVersion на текущей системной версии. Все записи origin=SYSTEM_DEFAULT_SENTIENT этой версии всегда доступны во вкладке SentientEnemy. Мастер не может их изменить, скрыть, архивировать или удалить, но может добавлять campaign-owned custom. Экземпляр хранит provenance systemTemplateId+catalogVersion; изменения экземпляра не записываются в системный шаблон. Наполнение набора поставляется отдельно и в v1.4 не выдумывается.</t>
  </si>
  <si>
    <t xml:space="preserve">Это не общая библиотека пользовательских шаблонов; новые версии не меняют уже созданную кампанию без явной миграции.</t>
  </si>
  <si>
    <t xml:space="preserve">CORE-228</t>
  </si>
  <si>
    <t xml:space="preserve">Типизация яда и абсолютный иммунитет</t>
  </si>
  <si>
    <t xml:space="preserve">Каждый яд обязан иметь effectFamily=POISON и poisonSourceKind=ORDINARY|NATURAL|ARTIFICIAL|SYMBIOTIC|CANONICAL. Ответ IMMUNE_BEFORE_ROLL с SourceScope=ANY полностью отклоняет прямой урон, состояние, счётчик и вторичные ядовитые эффекты до бросков. Крысюк и Гигантская жаба имеют такой ответ ко всем источникам.</t>
  </si>
  <si>
    <t xml:space="preserve">Болезнь с названием «Отравление» без effectFamily=POISON остаётся болезнью; облако Скунса не считается ядом без явного тега.</t>
  </si>
  <si>
    <t xml:space="preserve">MON-104</t>
  </si>
  <si>
    <t xml:space="preserve">Крысюк: яды, болезни и истощение</t>
  </si>
  <si>
    <t xml:space="preserve">Если effectFamily=POISON, полностью отклонить эффект до любого броска независимо от источника: обычный, природный, искусственный или симбиотический. Блокируются прямой урон яда, состояния, счётчики и вторичные ядовитые эффекты. Сохранить +5 к болезням и истощению.</t>
  </si>
  <si>
    <t xml:space="preserve">SourceScope=ANY; специальный или симбиотический источник не обходит иммунитет. Эффект без тега POISON не считается ядом по названию.</t>
  </si>
  <si>
    <t xml:space="preserve">§9.4.3, печ. стр. 211.
Предразработочный QA и прямые ответы пользователя 2026-07-29</t>
  </si>
  <si>
    <t xml:space="preserve">MON-155</t>
  </si>
  <si>
    <t xml:space="preserve">Гигантская жаба: яды и болезни</t>
  </si>
  <si>
    <t xml:space="preserve">Если effectFamily=POISON, полностью отклонить эффект до любого броска независимо от источника: обычный, природный, искусственный или симбиотический. Блокируются прямой урон яда, состояния, счётчики и вторичные ядовитые эффекты. Сохранить +10 к болезням.</t>
  </si>
  <si>
    <t xml:space="preserve">§9.15.3, печ. стр. 222.
Предразработочный QA и прямые ответы пользователя 2026-07-29</t>
  </si>
  <si>
    <t xml:space="preserve">SYM-117</t>
  </si>
  <si>
    <t xml:space="preserve">Паутинные железы</t>
  </si>
  <si>
    <t xml:space="preserve">Нормативная база (действует во всей непротиворечащей части):
скорость каждой системы 10L см/с; одна нить выдерживает 20L кг; липкость 5L кг на 1 см² склеенной площади.
Приоритетные авторские дельты (заменяют только прямо пересекающиеся ветви):
[Q-SYM-048] Вне боя используется фактическая скорость 10×L см/с для каждой свободной ладони; за него каждая свободная ладонь производит L метров отдельной нити. Готовая паутина сохраняется как предмет. В бою эту способность заявить нельзя.</t>
  </si>
  <si>
    <t xml:space="preserve">действия и хранение нити не заданы.
Поздние дельты применяются по приоритету AQ3 &gt; AQ2 &gt; AQA/CQA &gt; базовая карточка; локальное исключение сильнее общего.
[v1.4] Для EntityKind=CUSTOM_MONSTER команда недоступна: паутина Паука не производится ни как предмет, ни как MapObject. Боевые эффекты SYM-120/121 разрешаются отдельно и не создают сохраняемый лут.</t>
  </si>
  <si>
    <t xml:space="preserve">7.5.12.2.1, стр. 141.
Предразработочный QA и прямые ответы пользователя 2026-07-29</t>
  </si>
  <si>
    <t xml:space="preserve">CORE-229</t>
  </si>
  <si>
    <t xml:space="preserve">Приоритет критичности в боевой проверке</t>
  </si>
  <si>
    <t xml:space="preserve">Сначала разрешить критичность текущей боевой проверки по прежнему приоритету. Для progression отдельно передать original rawFace=20/1 в CORE-230. Положительная и отрицательная градации дают одинаковые eventPoints 1..5. Событие создаётся до выбора общего победителя и сохраняется при проигрыше.</t>
  </si>
  <si>
    <t xml:space="preserve">NO_DIRECT_BUT_POOL не становится критической проверкой и даёт 1 балл за rawFace 1/20. NEVER_PROGRESSION не даёт ничего. Equal-grade подстановка и confirmation rolls не создают событие.</t>
  </si>
  <si>
    <t xml:space="preserve">Прямое уточнение пользователя 2026-07-29 — боевой приоритет критов
Прямое авторское решение Q-SYMBIONT-XP-001 — опыт симбионтов за natural 20/1, 2026-07-30</t>
  </si>
  <si>
    <t xml:space="preserve">MON-115</t>
  </si>
  <si>
    <t xml:space="preserve">Огненная блоха: взрыв</t>
  </si>
  <si>
    <t xml:space="preserve">Нормативная база (действует во всей непротиворечащей части):
нанести R20×2+40 урона каждой цели в 10 м; укрытие уменьшает урон вдвое; у каждой цели случайно поджечь один горючий элемент экипировки.
Приоритетные авторские дельты (заменяют только прямо пересекающиеся ветви):
[Q-MON-050] После начала раздувания взрыв становится неизбежным и срабатывает в момент, соответствующий началу следующего хода Блохи, даже если её HP выросли, она потеряла сознание, парализована или погибла. Отменить взрыв может только эффект, прямо нейтрализующий уже запущенную детонацию.
[Q-MON-051] В приложении укрытие не учитывается и не задаётся мастером, поэтому правило о снижении урона вдвое не исполняется. Каждый персонаж в радиусе 10 метров получает полный исходный урон взрыва R20×2+40. Каждый персонаж без иммунитета к обычному огню дополнительно получает статус горения на 2 хода; иммунитет предотвращает только этот статус, если более конкретное правило прямо не уменьшает урон самого взрыва. Повторное возгорание разрешается по Q-CORE-030. Эта формулировка заменяет указание об укрытии в Q-MON-051.
[v1.4] Если самоподрыв уже запущен, его разрешение имеет приоритет над потерей сознания/обычной смертью. После взрыва corpsePolicy=NONE, lootPolicy=NOT_APPLICABLE; запрос обыска возвращает NO_CORPSE.
[v1.5 / Q-CROSS-REG-001] Урон взрыва Огненной блохи R20×2+40 игнорирует все активные слои брони цели, включая предметную, природную и симбиотическую броню. Этап пробития не выполняется: penetration не разрешается и не сравнивается с totalArmor. Урон остаётся обычным DAMAGE, а не direct/clean damage. Это локальное исключение имеет приоритет над CORE-150 и CORE-226. Формула, радиус, горение и политика трупа не изменяются.</t>
  </si>
  <si>
    <t xml:space="preserve">взрыв не детонирует других блох.
Поздние дельты применяются по приоритету AQ3 &gt; AQ2 &gt; AQA/CQA &gt; базовая карточка; локальное исключение сильнее общего.
[v1.5] IGNORE_ARMOR_BY_MON-115 — локальное исключение, сильнее общего порядка CORE-150 и CORE-226.</t>
  </si>
  <si>
    <t xml:space="preserve">§9.6.3, печ. стр. 213.
Предразработочный QA и прямые ответы пользователя 2026-07-29
Прямое решение пользователя 2026-07-30 — сквозная сверка четырёх реестров.</t>
  </si>
  <si>
    <t xml:space="preserve">SYM-021</t>
  </si>
  <si>
    <t xml:space="preserve">Прямое начисление опыта симбионту за natural 20/1</t>
  </si>
  <si>
    <t xml:space="preserve">Выбрать ровно один уникальный допустимый экземпляр симбионта равновероятно, без веса за число совпавших характеристик. Начислить ему baseXP=eventPoints. Для Вольного применить CORE-007 ×2 один раз. Установить APPLIED_DIRECT.</t>
  </si>
  <si>
    <t xml:space="preserve">Натуральная 1 и отрицательные градации допустимы. Сам факт активации способности не является основанием. Неактивные экземпляры исключены, кроме явных локальных правил. Проигрыш встречной проверки не отменяет award.</t>
  </si>
  <si>
    <t xml:space="preserve">7.2, стр. 112–113.
Прямое уточнение пользователя 2026-07-29 — боевой приоритет критов
Прямое авторское решение Q-SYMBIONT-XP-001 — опыт симбионтов за natural 20/1, 2026-07-30</t>
  </si>
  <si>
    <t xml:space="preserve">CORE-230</t>
  </si>
  <si>
    <t xml:space="preserve">Маршрутизация события опыта симбионтов</t>
  </si>
  <si>
    <t xml:space="preserve">1) CORE-233 проверяет idempotency. 2) NEVER_PROGRESSION: не игрок, не original, confirmation/substitution, RANDOM_TABLE/creation, ненатуральный итог или ability-assigned grade без natural face. 3) eventPoints: natural 1/20=1; подтверждённая grade 1..5 заменяет базовую единицу; ability-assigned grade не усиливает. 4) NO_DIRECT_BUT_POOL всегда даёт 1 point. 5) Для значимой direct-eligible проверки построить уникальные active candidates по реально использованным modifierStatCodes; есть кандидаты — DIRECT_SYMBIONT, нет — CHARACTER_PROGRESS_COUNTER. 6) Незначимая direct-eligible проверка — NEVER. Маршруты взаимоисключающие.</t>
  </si>
  <si>
    <t xml:space="preserve">NO_DIRECT_BUT_POOL={DAMAGE,PENETRATION,ARMOR,INITIATIVE,HEALING_AMOUNT,DURATION,RADIUS,ZONE_SIZE,QUANTITY,TARGET_COUNT}. NEVER включает confirmation, RANDOM_TABLE, creation, equal-grade substitution, duplicate и формульный 1/20. Проигрыш встречной проверки событие не отменяет.</t>
  </si>
  <si>
    <t xml:space="preserve">Прямое авторское решение Q-SYMBIONT-XP-001 — опыт симбионтов за natural 20/1, 2026-07-30</t>
  </si>
  <si>
    <t xml:space="preserve">CORE-231</t>
  </si>
  <si>
    <t xml:space="preserve">Конвертация баллов общего счётчика</t>
  </si>
  <si>
    <t xml:space="preserve">Атомарно: total=oldProgressPoints+eventPoints; gained=floor(total/3); unallocatedSymbiontXp=oldUnallocatedXP+gained; symbiontXpProgressPoints=total mod 3; status=APPLIED_COUNTER.</t>
  </si>
  <si>
    <t xml:space="preserve">CORE-007 не удваивает points или gained. Отсутствие симбионтов не очищает состояние.</t>
  </si>
  <si>
    <t xml:space="preserve">CORE-232</t>
  </si>
  <si>
    <t xml:space="preserve">Распределение неназначенного опыта симбионтов</t>
  </si>
  <si>
    <t xml:space="preserve">В одной транзакции уменьшить unallocatedSymbiontXp на amount и начислить выбранному симбионту baseXP=amount. Для Вольного CORE-007 даёт finalXP=amount×2 один раз. Игрок может не распределять и копить XP без ограничения.</t>
  </si>
  <si>
    <t xml:space="preserve">При отсутствии симбионтов команда недоступна, состояние сохраняется. Taipan/Adviser под запретом не кандидаты; Penguin под Trogr допустим; SYM-055 не является этой командой.</t>
  </si>
  <si>
    <t xml:space="preserve">CORE-233</t>
  </si>
  <si>
    <t xml:space="preserve">Дедупликация события опыта по originRollId</t>
  </si>
  <si>
    <t xml:space="preserve">Первое валидное событие получает PENDING и затем один terminal status. Повтор того же ключа получает IGNORED_DUPLICATE и не меняет состояние. REJECTED_INVALID применяется к некорректным данным.</t>
  </si>
  <si>
    <t xml:space="preserve">Не дедуплицировать отдельный CHARACTERISTIC_PROGRESS CORE-085 тем же eventType; два независимых D20 имеют разные originRollId.</t>
  </si>
  <si>
    <t xml:space="preserve">Справочники кодов</t>
  </si>
  <si>
    <t xml:space="preserve">Рекомендуемые enum-значения и смысловые договорённости для модели приложения.</t>
  </si>
  <si>
    <t xml:space="preserve">Dictionary</t>
  </si>
  <si>
    <t xml:space="preserve">Code</t>
  </si>
  <si>
    <t xml:space="preserve">Meaning</t>
  </si>
  <si>
    <t xml:space="preserve">CATALOG_CLASS</t>
  </si>
  <si>
    <t xml:space="preserve">Именованный предмет из таблиц 1–5 PDF</t>
  </si>
  <si>
    <t xml:space="preserve">Явная предметная сущность вне таблиц</t>
  </si>
  <si>
    <t xml:space="preserve">Открытый класс/пример для решения мастера</t>
  </si>
  <si>
    <t xml:space="preserve">Упоминание мира без собственной механики</t>
  </si>
  <si>
    <t xml:space="preserve">MECHANICS</t>
  </si>
  <si>
    <t xml:space="preserve">Достаточно данных для основной runtime-механики</t>
  </si>
  <si>
    <t xml:space="preserve">Сущность участвует в правилах, но часть полей не определена</t>
  </si>
  <si>
    <t xml:space="preserve">PARAMETER_SOURCE</t>
  </si>
  <si>
    <t xml:space="preserve">Готовые параметры неизменны в каноническом шаблоне; боевые Runtime-броски описываются отдельно.</t>
  </si>
  <si>
    <t xml:space="preserve">Готовые параметры сохраняются у экземпляра; результаты боевых Runtime-бросков сюда не входят.</t>
  </si>
  <si>
    <t xml:space="preserve">Экземпляр требует выбора зоны</t>
  </si>
  <si>
    <t xml:space="preserve">STAT_SOURCE</t>
  </si>
  <si>
    <t xml:space="preserve">PLAYER_FORMULA_VALIDATED</t>
  </si>
  <si>
    <t xml:space="preserve">Игрок указал только формульные выходы; найден joint witness и сохранена версия формулы.</t>
  </si>
  <si>
    <t xml:space="preserve">MASTER_OVERRIDE</t>
  </si>
  <si>
    <t xml:space="preserve">Мастер указал профиль вне формул с аудитом</t>
  </si>
  <si>
    <t xml:space="preserve">VALIDATION_STATUS</t>
  </si>
  <si>
    <t xml:space="preserve">VALID</t>
  </si>
  <si>
    <t xml:space="preserve">Все заявленные поля совместно воспроизводимы</t>
  </si>
  <si>
    <t xml:space="preserve">INVALID</t>
  </si>
  <si>
    <t xml:space="preserve">Не существует общего witness</t>
  </si>
  <si>
    <t xml:space="preserve">OVERRIDDEN</t>
  </si>
  <si>
    <t xml:space="preserve">Формульная проверка обойдена мастером</t>
  </si>
  <si>
    <t xml:space="preserve">BODY_ZONE</t>
  </si>
  <si>
    <t xml:space="preserve">HEAD</t>
  </si>
  <si>
    <t xml:space="preserve">Голова</t>
  </si>
  <si>
    <t xml:space="preserve">TORSO</t>
  </si>
  <si>
    <t xml:space="preserve">Корпус</t>
  </si>
  <si>
    <t xml:space="preserve">ARM_L</t>
  </si>
  <si>
    <t xml:space="preserve">Левая рука</t>
  </si>
  <si>
    <t xml:space="preserve">ARM_R</t>
  </si>
  <si>
    <t xml:space="preserve">Правая рука</t>
  </si>
  <si>
    <t xml:space="preserve">LEG_L</t>
  </si>
  <si>
    <t xml:space="preserve">Левая нога</t>
  </si>
  <si>
    <t xml:space="preserve">LEG_R</t>
  </si>
  <si>
    <t xml:space="preserve">Правая нога</t>
  </si>
  <si>
    <t xml:space="preserve">OWNER_TYPE</t>
  </si>
  <si>
    <t xml:space="preserve">Живой персонаж/НПС</t>
  </si>
  <si>
    <t xml:space="preserve">CORPSE</t>
  </si>
  <si>
    <t xml:space="preserve">Труп в фазе мародерства</t>
  </si>
  <si>
    <t xml:space="preserve">BATTLE_SCENE</t>
  </si>
  <si>
    <t xml:space="preserve">Точка боевой сцены</t>
  </si>
  <si>
    <t xml:space="preserve">QUALITY</t>
  </si>
  <si>
    <t xml:space="preserve">1–4</t>
  </si>
  <si>
    <t xml:space="preserve">Отсутствует/непригоден</t>
  </si>
  <si>
    <t xml:space="preserve">5–9</t>
  </si>
  <si>
    <t xml:space="preserve">Плохое</t>
  </si>
  <si>
    <t xml:space="preserve">10–14</t>
  </si>
  <si>
    <t xml:space="preserve">Обычное</t>
  </si>
  <si>
    <t xml:space="preserve">15–18</t>
  </si>
  <si>
    <t xml:space="preserve">Хорошее</t>
  </si>
  <si>
    <t xml:space="preserve">19</t>
  </si>
  <si>
    <t xml:space="preserve">Исключительное</t>
  </si>
  <si>
    <t xml:space="preserve">Редкое</t>
  </si>
  <si>
    <t xml:space="preserve">FORMULA_DOMAIN</t>
  </si>
  <si>
    <t xml:space="preserve">L</t>
  </si>
  <si>
    <t xml:space="preserve">Целое ≥0 по CORE-185.</t>
  </si>
  <si>
    <t xml:space="preserve">Lw</t>
  </si>
  <si>
    <t xml:space="preserve">Целое ≥0; строго &gt;0 там, где является делителем.</t>
  </si>
  <si>
    <t xml:space="preserve">Ls</t>
  </si>
  <si>
    <t xml:space="preserve">Целое ≥0.</t>
  </si>
  <si>
    <t xml:space="preserve">R4/R6/R12/R20</t>
  </si>
  <si>
    <t xml:space="preserve">Каждое вхождение — отдельное целое 1..N</t>
  </si>
  <si>
    <t xml:space="preserve">VALUE_MODE</t>
  </si>
  <si>
    <t xml:space="preserve">INSTANCE_VALUE</t>
  </si>
  <si>
    <t xml:space="preserve">Готовое число хранится у конкретного экземпляра; в текущей модели это Dm/instanceDamage. Боевого броска нет.</t>
  </si>
  <si>
    <t xml:space="preserve">CONSTANT</t>
  </si>
  <si>
    <t xml:space="preserve">Фиксированное значение шаблона; боевого броска нет.</t>
  </si>
  <si>
    <t xml:space="preserve">PER_ATTACK_ROLL</t>
  </si>
  <si>
    <t xml:space="preserve">Новый бросок при каждой отдельно разрешаемой атаке.</t>
  </si>
  <si>
    <t xml:space="preserve">SOURCE_SCOPE</t>
  </si>
  <si>
    <t xml:space="preserve">WEAPON_PROFILE_VERSION</t>
  </si>
  <si>
    <t xml:space="preserve">Источник значения находится в активной версии профиля конкретного экземпляра.</t>
  </si>
  <si>
    <t xml:space="preserve">ITEM_TEMPLATE</t>
  </si>
  <si>
    <t xml:space="preserve">Источник канонического значения находится в неизменяемом шаблоне.</t>
  </si>
  <si>
    <t xml:space="preserve">EVALUATION_SCOPE</t>
  </si>
  <si>
    <t xml:space="preserve">EACH_RESOLVED_ATTACK</t>
  </si>
  <si>
    <t xml:space="preserve">Expression вычисляется заново для каждой отдельно разрешаемой атаки/удара.</t>
  </si>
  <si>
    <t xml:space="preserve">COMBAT_VALUE_KIND</t>
  </si>
  <si>
    <t xml:space="preserve">DAMAGE</t>
  </si>
  <si>
    <t xml:space="preserve">Урон атаки</t>
  </si>
  <si>
    <t xml:space="preserve">PENETRATION</t>
  </si>
  <si>
    <t xml:space="preserve">Пробитие атаки</t>
  </si>
  <si>
    <t xml:space="preserve">ARMOR</t>
  </si>
  <si>
    <t xml:space="preserve">Броня против этой атаки</t>
  </si>
  <si>
    <t xml:space="preserve">RESULT_PERSISTENCE</t>
  </si>
  <si>
    <t xml:space="preserve">ATTACK_RESOLUTION_AND_COMBAT_LOG</t>
  </si>
  <si>
    <t xml:space="preserve">Значение хранится только в разрешении атаки и долговременной записи боевого журнала.</t>
  </si>
  <si>
    <t xml:space="preserve">NOT_APPLICABLE</t>
  </si>
  <si>
    <t xml:space="preserve">Сырого броска нет; применимо к INSTANCE_VALUE и CONSTANT.</t>
  </si>
  <si>
    <t xml:space="preserve">ROLL_GROUP_RULE</t>
  </si>
  <si>
    <t xml:space="preserve">SAME_ID</t>
  </si>
  <si>
    <t xml:space="preserve">Одинаковый rollGroupId в одном AttackResolution означает один общий исходный бросок.</t>
  </si>
  <si>
    <t xml:space="preserve">DIFFERENT_ID</t>
  </si>
  <si>
    <t xml:space="preserve">Разные rollGroupId означают независимые броски.</t>
  </si>
  <si>
    <t xml:space="preserve">EMPTY</t>
  </si>
  <si>
    <t xml:space="preserve">Для определения без броска rollGroupId обязан быть пустым.</t>
  </si>
  <si>
    <t xml:space="preserve">ATTACK_VARIANT</t>
  </si>
  <si>
    <t xml:space="preserve">Единственный/обычный вариант атаки</t>
  </si>
  <si>
    <t xml:space="preserve">SWORD</t>
  </si>
  <si>
    <t xml:space="preserve">Меч Корнадоры</t>
  </si>
  <si>
    <t xml:space="preserve">SHIELD</t>
  </si>
  <si>
    <t xml:space="preserve">Щит Бларадэ</t>
  </si>
  <si>
    <t xml:space="preserve">RAPIER</t>
  </si>
  <si>
    <t xml:space="preserve">Шпага Бларадэ</t>
  </si>
  <si>
    <t xml:space="preserve">Готовый числовой профиль читается из шаблона; значение не описывает и не отключает боевые Runtime-броски.</t>
  </si>
  <si>
    <t xml:space="preserve">Формульная проверка не применяется к неизменному шаблону.</t>
  </si>
  <si>
    <t xml:space="preserve">PROFILE_SNAPSHOT</t>
  </si>
  <si>
    <t xml:space="preserve">Значение читается из снимка активного профиля без нового броска.</t>
  </si>
  <si>
    <t xml:space="preserve">DAMAGE_MODIFIER_STAT</t>
  </si>
  <si>
    <t xml:space="preserve">Характеристика атакующего не добавляется к baseExpression.</t>
  </si>
  <si>
    <t xml:space="preserve">S</t>
  </si>
  <si>
    <t xml:space="preserve">После baseExpression один раз добавить S атакующего.</t>
  </si>
  <si>
    <t xml:space="preserve">После baseExpression один раз добавить D атакующего.</t>
  </si>
  <si>
    <t xml:space="preserve">PROFILE_ACTIVATION</t>
  </si>
  <si>
    <t xml:space="preserve">NEXT_RESOLVED_ATTACK</t>
  </si>
  <si>
    <t xml:space="preserve">Новая версия действует со следующей отдельно разрешаемой атаки.</t>
  </si>
  <si>
    <t xml:space="preserve">PATCH_SEMANTICS</t>
  </si>
  <si>
    <t xml:space="preserve">MISSING</t>
  </si>
  <si>
    <t xml:space="preserve">Поле отсутствует в patch: наследовать текущее effective значение.</t>
  </si>
  <si>
    <t xml:space="preserve">EXPLICIT_NULL</t>
  </si>
  <si>
    <t xml:space="preserve">Явно удалить только optional значение, если это разрешено контрактом поля.</t>
  </si>
  <si>
    <t xml:space="preserve">FORMULA_VERSION</t>
  </si>
  <si>
    <t xml:space="preserve">ITEM_FORMULAS_V1.2</t>
  </si>
  <si>
    <t xml:space="preserve">Формулы и домены листа 05, синхронизированные с CORE-185.</t>
  </si>
  <si>
    <t xml:space="preserve">Полуторный меч, фиксированный хват одной рукой.</t>
  </si>
  <si>
    <t xml:space="preserve">Полуторный меч, фиксированный хват двумя руками.</t>
  </si>
  <si>
    <t xml:space="preserve">VALIDATION_ERROR</t>
  </si>
  <si>
    <t xml:space="preserve">INVALID_DICE_EXPRESSION</t>
  </si>
  <si>
    <t xml:space="preserve">Выражение не входит в закрытую грамматику мастера.</t>
  </si>
  <si>
    <t xml:space="preserve">DICE_BONUS_NOT_POSITIVE</t>
  </si>
  <si>
    <t xml:space="preserve">X отсутствует либо не является конечным положительным числом.</t>
  </si>
  <si>
    <t xml:space="preserve">INVALID_STAT_REQUIREMENT</t>
  </si>
  <si>
    <t xml:space="preserve">Ключ характеристики или порог требования некорректен.</t>
  </si>
  <si>
    <t xml:space="preserve">RANGE_NOT_POSITIVE</t>
  </si>
  <si>
    <t xml:space="preserve">Дальность не является конечным положительным числом.</t>
  </si>
  <si>
    <t xml:space="preserve">RANGE_NOT_APPLICABLE</t>
  </si>
  <si>
    <t xml:space="preserve">Дальность задана для недальнобойного варианта.</t>
  </si>
  <si>
    <t xml:space="preserve">ACCURACY_BONUS_NOT_POSITIVE</t>
  </si>
  <si>
    <t xml:space="preserve">Бонус точности задан и не является конечным положительным числом.</t>
  </si>
  <si>
    <t xml:space="preserve">ATTACK_VARIANT_REQUIRED</t>
  </si>
  <si>
    <t xml:space="preserve">Не указан обязательный вариант оружия.</t>
  </si>
  <si>
    <t xml:space="preserve">MASTER_ROLE_REQUIRED</t>
  </si>
  <si>
    <t xml:space="preserve">Операция требует подтверждённой роли мастера.</t>
  </si>
  <si>
    <t xml:space="preserve">MASTER_REASON_REQUIRED</t>
  </si>
  <si>
    <t xml:space="preserve">Для мастерской версии отсутствует причина.</t>
  </si>
  <si>
    <t xml:space="preserve">PURE_WEAPON_PROFILE_LOCKED</t>
  </si>
  <si>
    <t xml:space="preserve">Игрок попытался изменить шаблон оружия Чистых.</t>
  </si>
  <si>
    <t xml:space="preserve">PLAYER_WEAPON_EDIT_OUTSIDE_CREATION</t>
  </si>
  <si>
    <t xml:space="preserve">Игрок редактирует оружие вне незавершённого создания персонажа.</t>
  </si>
  <si>
    <t xml:space="preserve">PLAYER_FIELD_NOT_FORMULA_DERIVED</t>
  </si>
  <si>
    <t xml:space="preserve">Игрок изменяет поле, которое не является выходом формулы.</t>
  </si>
  <si>
    <t xml:space="preserve">FORMULA_PROFILE_REQUIRED</t>
  </si>
  <si>
    <t xml:space="preserve">Для выбранного типа/варианта игрока отсутствует нормативная формула.</t>
  </si>
  <si>
    <t xml:space="preserve">FORMULA_FIELDS_INCOMPLETE</t>
  </si>
  <si>
    <t xml:space="preserve">Игрок не указал полный набор формульных выходов.</t>
  </si>
  <si>
    <t xml:space="preserve">FORMULA_WITNESS_NOT_FOUND</t>
  </si>
  <si>
    <t xml:space="preserve">Не найден единый witness для всего заявленного профиля.</t>
  </si>
  <si>
    <t xml:space="preserve">ATTACK_SOURCE_KIND</t>
  </si>
  <si>
    <t xml:space="preserve">ITEM</t>
  </si>
  <si>
    <t xml:space="preserve">WeaponProfileVersion/ItemInstance source.</t>
  </si>
  <si>
    <t xml:space="preserve">MONSTER_BASE_ATTACK</t>
  </si>
  <si>
    <t xml:space="preserve">MonsterAttackProfile; ItemInstance не требуется.</t>
  </si>
  <si>
    <t xml:space="preserve">CANONICAL_SPECIAL_ATTACK</t>
  </si>
  <si>
    <t xml:space="preserve">Канонический attack profile; ItemInstance не требуется.</t>
  </si>
  <si>
    <t xml:space="preserve">SYMBIONT_ABILITY</t>
  </si>
  <si>
    <t xml:space="preserve">Rule-bound ability; ItemInstance требуется только если сама способность явно требует предмет.</t>
  </si>
  <si>
    <t xml:space="preserve">NATURAL_ARMOR</t>
  </si>
  <si>
    <t xml:space="preserve">Входящий armor resolution; не ItemType.</t>
  </si>
  <si>
    <t xml:space="preserve">MONSTER_ATTACK_PROFILE</t>
  </si>
  <si>
    <t xml:space="preserve">Снимок базовой атаки монстра.</t>
  </si>
  <si>
    <t xml:space="preserve">CANONICAL_OVERLAY</t>
  </si>
  <si>
    <t xml:space="preserve">Канонический R20/R20 overlay.</t>
  </si>
  <si>
    <t xml:space="preserve">NaturalArmorDefinition цели.</t>
  </si>
  <si>
    <t xml:space="preserve">EACH_MONSTER_BASE_ATTACK</t>
  </si>
  <si>
    <t xml:space="preserve">Новый Runtime на каждую базовую атаку.</t>
  </si>
  <si>
    <t xml:space="preserve">EACH_INCOMING_ARMOR_RESOLUTION</t>
  </si>
  <si>
    <t xml:space="preserve">Новый Runtime природной брони на каждую входящую проверку.</t>
  </si>
  <si>
    <t xml:space="preserve">ARMOR_LAYER_STATE</t>
  </si>
  <si>
    <t xml:space="preserve">NO_LAYERS</t>
  </si>
  <si>
    <t xml:space="preserve">Пустой набор слоёв; любой Pr проходит без сравнения.</t>
  </si>
  <si>
    <t xml:space="preserve">PRESENT</t>
  </si>
  <si>
    <t xml:space="preserve">Есть хотя бы один слой; проходит только Pr&gt;armor.</t>
  </si>
  <si>
    <t xml:space="preserve">DEFENSE_CHOICE</t>
  </si>
  <si>
    <t xml:space="preserve">Нет броска/реакции; defenseTotal=0.</t>
  </si>
  <si>
    <t xml:space="preserve">LOOT_POLICY</t>
  </si>
  <si>
    <t xml:space="preserve">LOOTABLE</t>
  </si>
  <si>
    <t xml:space="preserve">Обыск может читать контейнер.</t>
  </si>
  <si>
    <t xml:space="preserve">NOT_LOOTABLE</t>
  </si>
  <si>
    <t xml:space="preserve">Вернуть CORPSE_NOT_LOOTABLE до container dereference.</t>
  </si>
  <si>
    <t xml:space="preserve">EFFECT_FAMILY</t>
  </si>
  <si>
    <t xml:space="preserve">POISON</t>
  </si>
  <si>
    <t xml:space="preserve">Общий discriminator любого яда.</t>
  </si>
  <si>
    <t xml:space="preserve">POISON_SOURCE_KIND</t>
  </si>
  <si>
    <t xml:space="preserve">ORDINARY</t>
  </si>
  <si>
    <t xml:space="preserve">Обычный яд.</t>
  </si>
  <si>
    <t xml:space="preserve">NATURAL</t>
  </si>
  <si>
    <t xml:space="preserve">Природный яд.</t>
  </si>
  <si>
    <t xml:space="preserve">ARTIFICIAL</t>
  </si>
  <si>
    <t xml:space="preserve">Искусственный яд.</t>
  </si>
  <si>
    <t xml:space="preserve">SYMBIOTIC</t>
  </si>
  <si>
    <t xml:space="preserve">Яд способности симбионта.</t>
  </si>
  <si>
    <t xml:space="preserve">CANONICAL</t>
  </si>
  <si>
    <t xml:space="preserve">Яд канонической атаки.</t>
  </si>
  <si>
    <t xml:space="preserve">COMBAT_ERROR</t>
  </si>
  <si>
    <t xml:space="preserve">CORPSE_NOT_LOOTABLE</t>
  </si>
  <si>
    <t xml:space="preserve">Труп существует, но обыск запрещён.</t>
  </si>
  <si>
    <t xml:space="preserve">NO_CORPSE</t>
  </si>
  <si>
    <t xml:space="preserve">Труп отсутствует.</t>
  </si>
  <si>
    <t xml:space="preserve">TEMPLATE_ORIGIN</t>
  </si>
  <si>
    <t xml:space="preserve">SYSTEM_DEFAULT_SENTIENT</t>
  </si>
  <si>
    <t xml:space="preserve">Системный read-only шаблон врага-мыслящего.</t>
  </si>
  <si>
    <t xml:space="preserve">CLONE_POLICY</t>
  </si>
  <si>
    <t xml:space="preserve">DEEP_CLONE_MUTABLE_GRAPH</t>
  </si>
  <si>
    <t xml:space="preserve">Новые UUID всех изменяемых item/profile/component/effect сущностей.</t>
  </si>
  <si>
    <t xml:space="preserve">WRITE_BACK</t>
  </si>
  <si>
    <t xml:space="preserve">Runtime и изменения экземпляра не записываются в шаблон.</t>
  </si>
  <si>
    <t xml:space="preserve">RollKind</t>
  </si>
  <si>
    <t xml:space="preserve">Количественный бросок урона; NO_DIRECT_BUT_POOL при исходном D20 игрока.</t>
  </si>
  <si>
    <t xml:space="preserve">Количественный бросок пробития; NO_DIRECT_BUT_POOL при исходном D20 игрока.</t>
  </si>
  <si>
    <t xml:space="preserve">Количественный бросок брони; NO_DIRECT_BUT_POOL при исходном D20 игрока.</t>
  </si>
  <si>
    <t xml:space="preserve">DieType</t>
  </si>
  <si>
    <t xml:space="preserve">D20</t>
  </si>
  <si>
    <t xml:space="preserve">Единственный тип кости, способный создать progression event по natural rawFace 1/20.</t>
  </si>
  <si>
    <t xml:space="preserve">OTHER_DIE</t>
  </si>
  <si>
    <t xml:space="preserve">Не создаёт progression event.</t>
  </si>
  <si>
    <t xml:space="preserve">В выражении нет runtime dice occurrence.</t>
  </si>
  <si>
    <t xml:space="preserve">ProgressionEligibility</t>
  </si>
  <si>
    <t xml:space="preserve">NO_DIRECT_BUT_POOL</t>
  </si>
  <si>
    <t xml:space="preserve">Прямой XP запрещён; допустимый player natural 1/20 направляется в общий счётчик.</t>
  </si>
  <si>
    <t xml:space="preserve">NEVER_PROGRESSION</t>
  </si>
  <si>
    <t xml:space="preserve">Ни XP, ни баллы общего счётчика.</t>
  </si>
  <si>
    <t xml:space="preserve">ProgressionRoute</t>
  </si>
  <si>
    <t xml:space="preserve">CHARACTER_PROGRESS_COUNTER</t>
  </si>
  <si>
    <t xml:space="preserve">eventPoints добавляются в symbiontXpProgressPoints по CORE-231.</t>
  </si>
  <si>
    <t xml:space="preserve">Состояние прогрессии не меняется.</t>
  </si>
  <si>
    <t xml:space="preserve">ActorType</t>
  </si>
  <si>
    <t xml:space="preserve">PLAYER_CHARACTER</t>
  </si>
  <si>
    <t xml:space="preserve">Единственный actorType, допускающий прогрессию.</t>
  </si>
  <si>
    <t xml:space="preserve">SYSTEM_SENTIENT_ENEMY</t>
  </si>
  <si>
    <t xml:space="preserve">Всегда NO_XP_PROGRESSION.</t>
  </si>
  <si>
    <t xml:space="preserve">ProcessingStatus</t>
  </si>
  <si>
    <t xml:space="preserve">APPLIED_COUNTER</t>
  </si>
  <si>
    <t xml:space="preserve">Допустимый Item quantitative natural 1/20 атомарно применён к общему счётчику.</t>
  </si>
  <si>
    <t xml:space="preserve">IGNORED_NEVER</t>
  </si>
  <si>
    <t xml:space="preserve">Событие классифицировано NEVER_PROGRESSION; состояние не меняется.</t>
  </si>
  <si>
    <t xml:space="preserve">IGNORED_DUPLICATE</t>
  </si>
  <si>
    <t xml:space="preserve">originRollId уже обработан; повтор не меняет состояние.</t>
  </si>
  <si>
    <t xml:space="preserve">REJECTED_INVALID</t>
  </si>
  <si>
    <t xml:space="preserve">Невалидная структура RollOccurrence отклонена до изменения состояния.</t>
  </si>
  <si>
    <t xml:space="preserve">Автоматический контроль целостности v1.6_with_icons</t>
  </si>
  <si>
    <t xml:space="preserve">Все строки должны иметь PASS. Каталог, формулы, баланс и 64 PNG неизменны; trace AQA-044/CORE-215 согласован с Rules v1.7.</t>
  </si>
  <si>
    <t xml:space="preserve">Проверка</t>
  </si>
  <si>
    <t xml:space="preserve">Фактическое значение</t>
  </si>
  <si>
    <t xml:space="preserve">Ожидается</t>
  </si>
  <si>
    <t xml:space="preserve">Комментарий</t>
  </si>
  <si>
    <t xml:space="preserve">Основной каталог: строки</t>
  </si>
  <si>
    <t xml:space="preserve">49 A + 15 B</t>
  </si>
  <si>
    <t xml:space="preserve">Канонические предметы</t>
  </si>
  <si>
    <t xml:space="preserve">Таблицы 1–5</t>
  </si>
  <si>
    <t xml:space="preserve">Явные сущности B</t>
  </si>
  <si>
    <t xml:space="preserve">Вне таблиц</t>
  </si>
  <si>
    <t xml:space="preserve">Включая щиты и комплекты</t>
  </si>
  <si>
    <t xml:space="preserve">Формульные типы</t>
  </si>
  <si>
    <t xml:space="preserve">Полуторный меч — один тип, два хвата</t>
  </si>
  <si>
    <t xml:space="preserve">Профили формул</t>
  </si>
  <si>
    <t xml:space="preserve">Уникальные ItemTypeID</t>
  </si>
  <si>
    <t xml:space="preserve">Уникальные FormulaID</t>
  </si>
  <si>
    <t xml:space="preserve">Catalog generation enabled = FALSE</t>
  </si>
  <si>
    <t xml:space="preserve">Ни один предмет каталога не создаётся формулами</t>
  </si>
  <si>
    <t xml:space="preserve">Formula mode VALIDATION_ONLY</t>
  </si>
  <si>
    <t xml:space="preserve">Formula generation enabled = FALSE</t>
  </si>
  <si>
    <t xml:space="preserve">Формулы работают только как validator</t>
  </si>
  <si>
    <t xml:space="preserve">GM instance override allowed</t>
  </si>
  <si>
    <t xml:space="preserve">Все оружие, включая 6 типов Чистых</t>
  </si>
  <si>
    <t xml:space="preserve">Профили оружия</t>
  </si>
  <si>
    <t xml:space="preserve">Профили брони</t>
  </si>
  <si>
    <t xml:space="preserve">Отсутствующие Rule ID в трассировке</t>
  </si>
  <si>
    <t xml:space="preserve">Все выбранные источники найдены в v1.4</t>
  </si>
  <si>
    <t xml:space="preserve">58 оружейных + 7 броневых</t>
  </si>
  <si>
    <t xml:space="preserve">Уникальные CombatValueDefID</t>
  </si>
  <si>
    <t xml:space="preserve">Все определения имеют уникальный ID</t>
  </si>
  <si>
    <t xml:space="preserve">Семантический контракт Runtime</t>
  </si>
  <si>
    <t xml:space="preserve">valueMode/scope/group/persistence согласованы</t>
  </si>
  <si>
    <t xml:space="preserve">Определения DAMAGE</t>
  </si>
  <si>
    <t xml:space="preserve">27 одинарных вариантов + 2 варианта Бларадэ</t>
  </si>
  <si>
    <t xml:space="preserve">Определения PENETRATION</t>
  </si>
  <si>
    <t xml:space="preserve">Определения ARMOR</t>
  </si>
  <si>
    <t xml:space="preserve">Нэйт не имеет runtime-брони</t>
  </si>
  <si>
    <t xml:space="preserve">VALUE_MODE = INSTANCE_VALUE</t>
  </si>
  <si>
    <t xml:space="preserve">Лёгкий/тяжёлый арбалет и три лука</t>
  </si>
  <si>
    <t xml:space="preserve">VALUE_MODE = CONSTANT</t>
  </si>
  <si>
    <t xml:space="preserve">Кенси damage, Эстрефорд damage+penetration</t>
  </si>
  <si>
    <t xml:space="preserve">VALUE_MODE = PER_ATTACK_ROLL</t>
  </si>
  <si>
    <t xml:space="preserve">Новый бросок на каждую отдельно разрешаемую атаку</t>
  </si>
  <si>
    <t xml:space="preserve">PER_ATTACK_ROLL имеет корректный scope</t>
  </si>
  <si>
    <t xml:space="preserve">Ни один боевой дайс не имеет scope экземпляра</t>
  </si>
  <si>
    <t xml:space="preserve">PER_ATTACK_ROLL имеет rollGroupId</t>
  </si>
  <si>
    <t xml:space="preserve">Сырые броски адресуются по группе</t>
  </si>
  <si>
    <t xml:space="preserve">Dice-free определения без rollGroupId</t>
  </si>
  <si>
    <t xml:space="preserve">INSTANCE_VALUE + CONSTANT</t>
  </si>
  <si>
    <t xml:space="preserve">Dm ссылается на instanceDamage</t>
  </si>
  <si>
    <t xml:space="preserve">Готовое производственное значение</t>
  </si>
  <si>
    <t xml:space="preserve">Итоги сохраняются только в AttackResolution/log</t>
  </si>
  <si>
    <t xml:space="preserve">ItemInstance не мутирует</t>
  </si>
  <si>
    <t xml:space="preserve">Сырые броски PER_ATTACK сохраняются в AttackResolution/log</t>
  </si>
  <si>
    <t xml:space="preserve">Один результат на rollGroupId</t>
  </si>
  <si>
    <t xml:space="preserve">instancePenetration отсутствует</t>
  </si>
  <si>
    <t xml:space="preserve">Пробитие не является свойством экземпляра</t>
  </si>
  <si>
    <t xml:space="preserve">instanceDamage присутствует ровно один раз</t>
  </si>
  <si>
    <t xml:space="preserve">Только поле WeaponProfileVersion для INSTANCE_VALUE</t>
  </si>
  <si>
    <t xml:space="preserve">Заголовок атомарности перезарядки уточнён</t>
  </si>
  <si>
    <t xml:space="preserve">Поле относится только к reload cost</t>
  </si>
  <si>
    <t xml:space="preserve">Поля контракта AttackResolution</t>
  </si>
  <si>
    <t xml:space="preserve">Включая version IDs, variant и snapshot</t>
  </si>
  <si>
    <t xml:space="preserve">Эривел: damage и penetration независимы</t>
  </si>
  <si>
    <t xml:space="preserve">Разные rollGroupId</t>
  </si>
  <si>
    <t xml:space="preserve">Айнцберн: damage и penetration независимы</t>
  </si>
  <si>
    <t xml:space="preserve">Эривел: 2*R20 означает один бросок</t>
  </si>
  <si>
    <t xml:space="preserve">Один токен R20 и один rollGroupId</t>
  </si>
  <si>
    <t xml:space="preserve">Гленхейм: 2*R20+5 означает тот же бросок</t>
  </si>
  <si>
    <t xml:space="preserve">Множитель не создаёт второй R20</t>
  </si>
  <si>
    <t xml:space="preserve">Оружие Чистых locked игроку и override мастеру</t>
  </si>
  <si>
    <t xml:space="preserve">Шесть канонических типов CORE-186</t>
  </si>
  <si>
    <t xml:space="preserve">STAT_SOURCE PLAYER_FORMULA_VALIDATED</t>
  </si>
  <si>
    <t xml:space="preserve">Единственное каноническое имя enum</t>
  </si>
  <si>
    <t xml:space="preserve">Устаревший PLAYER_REQUEST_VALIDATED отсутствует</t>
  </si>
  <si>
    <t xml:space="preserve">Нет legacy enum</t>
  </si>
  <si>
    <t xml:space="preserve">Формулы используют домен CORE-185</t>
  </si>
  <si>
    <t xml:space="preserve">L/Lw/Ls; неотрицательные; содержимое дополнительно проверяется при сборке</t>
  </si>
  <si>
    <t xml:space="preserve">Мастерская грамматика дайсов</t>
  </si>
  <si>
    <t xml:space="preserve">Закрытый список CORE-188</t>
  </si>
  <si>
    <t xml:space="preserve">Bare R20 не выбирается мастером</t>
  </si>
  <si>
    <t xml:space="preserve">Канонический R20 может лишь наследоваться</t>
  </si>
  <si>
    <t xml:space="preserve">Разрешённые поля master patch</t>
  </si>
  <si>
    <t xml:space="preserve">Никакие шаблонные спецсвойства не меняются</t>
  </si>
  <si>
    <t xml:space="preserve">Поля WeaponProfileVersion</t>
  </si>
  <si>
    <t xml:space="preserve">Версия, owner scope, effective profile и аудит</t>
  </si>
  <si>
    <t xml:space="preserve">Строк трассировки v1.4</t>
  </si>
  <si>
    <t xml:space="preserve">109 исторических + v1.3/v1.4 зависимости</t>
  </si>
  <si>
    <t xml:space="preserve">CORE-216…229 в трассировке</t>
  </si>
  <si>
    <t xml:space="preserve">Все новые правила присутствуют</t>
  </si>
  <si>
    <t xml:space="preserve">Трассировка указывает v1.7</t>
  </si>
  <si>
    <t xml:space="preserve">Источник обновлён до Rules v1.7</t>
  </si>
  <si>
    <t xml:space="preserve">baseExpression отделён от attacker stat</t>
  </si>
  <si>
    <t xml:space="preserve">S/D добавляется один раз</t>
  </si>
  <si>
    <t xml:space="preserve">sourceScope заполнен</t>
  </si>
  <si>
    <t xml:space="preserve">Не смешан с evaluationScope</t>
  </si>
  <si>
    <t xml:space="preserve">NPC scope в операции master patch</t>
  </si>
  <si>
    <t xml:space="preserve">Отдельная операция изменения оружия</t>
  </si>
  <si>
    <t xml:space="preserve">Master override header синхронизирован</t>
  </si>
  <si>
    <t xml:space="preserve">Видимый и внутренний заголовок будут одинаковы</t>
  </si>
  <si>
    <t xml:space="preserve">Коды ошибок профиля = Rules v1.5</t>
  </si>
  <si>
    <t xml:space="preserve">15 weapon-profile ошибок; combat/catalog errors типизированы отдельно</t>
  </si>
  <si>
    <t xml:space="preserve">FORMULA_PROFILE_REQUIRED присутствует</t>
  </si>
  <si>
    <t xml:space="preserve">Обязательный код CORE-184</t>
  </si>
  <si>
    <t xml:space="preserve">Ненормативный EFFECTIVE_WEAPON_PROFILE_INCOMPLETE отсутствует</t>
  </si>
  <si>
    <t xml:space="preserve">Item Registry не расширяет weapon enum Rules v1.5</t>
  </si>
  <si>
    <t xml:space="preserve">Исторические ссылки v1.2 сохранены</t>
  </si>
  <si>
    <t xml:space="preserve">PASS</t>
  </si>
  <si>
    <t xml:space="preserve">Исторические строки не переписываются; текущая версия задаётся паспортом и трассировкой</t>
  </si>
  <si>
    <t xml:space="preserve">Основной каталог v1.3</t>
  </si>
  <si>
    <t xml:space="preserve">ItemTypeID неизменны</t>
  </si>
  <si>
    <t xml:space="preserve">Строк иконок v1.3</t>
  </si>
  <si>
    <t xml:space="preserve">PNG 96×96</t>
  </si>
  <si>
    <t xml:space="preserve">Новых monster/web ItemTypeID</t>
  </si>
  <si>
    <t xml:space="preserve">Должно быть 0</t>
  </si>
  <si>
    <t xml:space="preserve">Forbidden web refs</t>
  </si>
  <si>
    <t xml:space="preserve">MOD-005/006 CREATION_FORBIDDEN</t>
  </si>
  <si>
    <t xml:space="preserve">Непредметных source kind</t>
  </si>
  <si>
    <t xml:space="preserve">07C</t>
  </si>
  <si>
    <t xml:space="preserve">Полей source-neutral AttackResolution</t>
  </si>
  <si>
    <t xml:space="preserve">14 старых + 14 новых</t>
  </si>
  <si>
    <t xml:space="preserve">DefenseChoice NONE</t>
  </si>
  <si>
    <t xml:space="preserve">07A</t>
  </si>
  <si>
    <t xml:space="preserve">ArmorLayerState NO_LAYERS</t>
  </si>
  <si>
    <t xml:space="preserve">12_Справочники</t>
  </si>
  <si>
    <t xml:space="preserve">Операций corpse guard</t>
  </si>
  <si>
    <t xml:space="preserve">До container dereference</t>
  </si>
  <si>
    <t xml:space="preserve">Операций deep clone</t>
  </si>
  <si>
    <t xml:space="preserve">SentientEnemy item graph</t>
  </si>
  <si>
    <t xml:space="preserve">Типизированных ядов Тайпана</t>
  </si>
  <si>
    <t xml:space="preserve">POISON/SYMBIOTIC</t>
  </si>
  <si>
    <t xml:space="preserve">SYSTEM_DEFAULT_SENTIENT origin</t>
  </si>
  <si>
    <t xml:space="preserve">Будущий pack</t>
  </si>
  <si>
    <t xml:space="preserve">Сценариев QA v1.3</t>
  </si>
  <si>
    <t xml:space="preserve">17_QA_совместимость</t>
  </si>
  <si>
    <t xml:space="preserve">Runtime-вариантов хвата ITM-WPN-012</t>
  </si>
  <si>
    <t xml:space="preserve">ONE_HAND/TWO_HAND × DAMAGE/PENETRATION</t>
  </si>
  <si>
    <t xml:space="preserve">CORE-229 и criticalResolution</t>
  </si>
  <si>
    <t xml:space="preserve">Trace + поле боевого порядка критов</t>
  </si>
  <si>
    <t xml:space="preserve">MON-115 в трассировке</t>
  </si>
  <si>
    <t xml:space="preserve">Локальный armor override</t>
  </si>
  <si>
    <t xml:space="preserve">Политика IGNORE_ARMOR в 07C</t>
  </si>
  <si>
    <t xml:space="preserve">Canonical special attack</t>
  </si>
  <si>
    <t xml:space="preserve">Сценариев QA v1.4</t>
  </si>
  <si>
    <t xml:space="preserve">Runtime rows имеют rollKind</t>
  </si>
  <si>
    <t xml:space="preserve">02A X5:X69</t>
  </si>
  <si>
    <t xml:space="preserve">Runtime rows имеют dieType</t>
  </si>
  <si>
    <t xml:space="preserve">02A Y5:Y69</t>
  </si>
  <si>
    <t xml:space="preserve">D20 rows классифицированы NO_DIRECT_BUT_POOL</t>
  </si>
  <si>
    <t xml:space="preserve">02A Y/Z</t>
  </si>
  <si>
    <t xml:space="preserve">RollOccurrence contract fields</t>
  </si>
  <si>
    <t xml:space="preserve">19_XP_RollOccurrences</t>
  </si>
  <si>
    <t xml:space="preserve">Новые XP Rule IDs в трассировке</t>
  </si>
  <si>
    <t xml:space="preserve">CORE-229; SYM-021; CORE-230…233</t>
  </si>
  <si>
    <t xml:space="preserve">Dependency tuple</t>
  </si>
  <si>
    <t xml:space="preserve">Rules v1.7 | Character-Skills-Symbionts v1.2 | Items v1.6_with_icons | Bestiary v1.4 | Sentient v1.2</t>
  </si>
  <si>
    <t xml:space="preserve">Current extension tuple; frozen consumers use builtAgainst + forward compatibility</t>
  </si>
  <si>
    <t xml:space="preserve">Машинооднозначная семантика Runtime — статические определения шаблонов</t>
  </si>
  <si>
    <t xml:space="preserve">baseExpression не содержит attacker.S/D: характеристика добавляется один раз через damageModifierStat. Каждый исходный D20 получает RollOccurrence. DAMAGE/PENETRATION/ARMOR остаются некритическими и имеют NO_DIRECT_BUT_POOL только для PLAYER_CHARACTER rawFace=1/20.</t>
  </si>
  <si>
    <t xml:space="preserve">CombatValueDefID</t>
  </si>
  <si>
    <t xml:space="preserve">attackVariantId</t>
  </si>
  <si>
    <t xml:space="preserve">valueKind</t>
  </si>
  <si>
    <t xml:space="preserve">sourceNotation</t>
  </si>
  <si>
    <t xml:space="preserve">valueMode</t>
  </si>
  <si>
    <t xml:space="preserve">effectiveTemplateExpression</t>
  </si>
  <si>
    <t xml:space="preserve">baseExpression</t>
  </si>
  <si>
    <t xml:space="preserve">damageModifierStat</t>
  </si>
  <si>
    <t xml:space="preserve">sourceScope</t>
  </si>
  <si>
    <t xml:space="preserve">conditionalOverride</t>
  </si>
  <si>
    <t xml:space="preserve">evaluationScope</t>
  </si>
  <si>
    <t xml:space="preserve">rollGroupId</t>
  </si>
  <si>
    <t xml:space="preserve">instanceSourceField</t>
  </si>
  <si>
    <t xml:space="preserve">resolvedResultField</t>
  </si>
  <si>
    <t xml:space="preserve">resolvedResultPersistence</t>
  </si>
  <si>
    <t xml:space="preserve">rawRollPersistence</t>
  </si>
  <si>
    <t xml:space="preserve">ID check</t>
  </si>
  <si>
    <t xml:space="preserve">Semantic check</t>
  </si>
  <si>
    <t xml:space="preserve">rollKind</t>
  </si>
  <si>
    <t xml:space="preserve">dieType</t>
  </si>
  <si>
    <t xml:space="preserve">progressionEligibility</t>
  </si>
  <si>
    <t xml:space="preserve">CVD-WPN-001-DEFAULT-DAMAGE</t>
  </si>
  <si>
    <t xml:space="preserve">item.instanceDamage</t>
  </si>
  <si>
    <t xml:space="preserve">instanceDamage</t>
  </si>
  <si>
    <t xml:space="preserve">resolvedDamage</t>
  </si>
  <si>
    <t xml:space="preserve">Готовое производственное Dm читается из экземпляра; это не результат боевого броска.</t>
  </si>
  <si>
    <t xml:space="preserve">CVD-WPN-001-DEFAULT-PENETRATION</t>
  </si>
  <si>
    <t xml:space="preserve">ROLL(R12)</t>
  </si>
  <si>
    <t xml:space="preserve">RG-WPN-001-DEFAULT-PENETRATION</t>
  </si>
  <si>
    <t xml:space="preserve">resolvedPenetration</t>
  </si>
  <si>
    <t xml:space="preserve">Новый бросок для каждой отдельно разрешаемой атаки.</t>
  </si>
  <si>
    <t xml:space="preserve">CVD-WPN-002-DEFAULT-DAMAGE</t>
  </si>
  <si>
    <t xml:space="preserve">CVD-WPN-002-DEFAULT-PENETRATION</t>
  </si>
  <si>
    <t xml:space="preserve">ROLL(R20)</t>
  </si>
  <si>
    <t xml:space="preserve">RG-WPN-002-DEFAULT-PENETRATION</t>
  </si>
  <si>
    <t xml:space="preserve">CVD-WPN-003-DEFAULT-DAMAGE</t>
  </si>
  <si>
    <t xml:space="preserve">Фиксированное значение шаблона; бросок не выполняется.</t>
  </si>
  <si>
    <t xml:space="preserve">CVD-WPN-003-DEFAULT-PENETRATION</t>
  </si>
  <si>
    <t xml:space="preserve">RG-WPN-003-DEFAULT-PENETRATION</t>
  </si>
  <si>
    <t xml:space="preserve">CVD-WPN-004-DEFAULT-DAMAGE</t>
  </si>
  <si>
    <t xml:space="preserve">2*ROLL(R20)</t>
  </si>
  <si>
    <t xml:space="preserve">RG-WPN-004-DEFAULT-DAMAGE</t>
  </si>
  <si>
    <t xml:space="preserve">Новый бросок для каждой отдельно разрешаемой атаки. В выражении используется один базовый бросок; множитель не создаёт второй.</t>
  </si>
  <si>
    <t xml:space="preserve">CVD-WPN-004-DEFAULT-PENETRATION</t>
  </si>
  <si>
    <t xml:space="preserve">RG-WPN-004-DEFAULT-PENETRATION</t>
  </si>
  <si>
    <t xml:space="preserve">Новый бросок для каждой отдельно разрешаемой атаки. rollGroupId отличается от другого броска этой атаки; результаты независимы.</t>
  </si>
  <si>
    <t xml:space="preserve">CVD-WPN-005-DEFAULT-DAMAGE</t>
  </si>
  <si>
    <t xml:space="preserve">CVD-WPN-005-DEFAULT-PENETRATION</t>
  </si>
  <si>
    <t xml:space="preserve">CVD-WPN-006-DEFAULT-DAMAGE</t>
  </si>
  <si>
    <t xml:space="preserve">ROLL(R20)+30</t>
  </si>
  <si>
    <t xml:space="preserve">RG-WPN-006-DEFAULT-DAMAGE</t>
  </si>
  <si>
    <t xml:space="preserve">CVD-WPN-006-DEFAULT-PENETRATION</t>
  </si>
  <si>
    <t xml:space="preserve">ROLL(R20)+20</t>
  </si>
  <si>
    <t xml:space="preserve">RG-WPN-006-DEFAULT-PENETRATION</t>
  </si>
  <si>
    <t xml:space="preserve">CVD-WPN-007-DEFAULT-DAMAGE</t>
  </si>
  <si>
    <t xml:space="preserve">CVD-WPN-007-DEFAULT-PENETRATION</t>
  </si>
  <si>
    <t xml:space="preserve">RG-WPN-007-DEFAULT-PENETRATION</t>
  </si>
  <si>
    <t xml:space="preserve">CVD-WPN-008-DEFAULT-DAMAGE</t>
  </si>
  <si>
    <t xml:space="preserve">CVD-WPN-008-DEFAULT-PENETRATION</t>
  </si>
  <si>
    <t xml:space="preserve">RG-WPN-008-DEFAULT-PENETRATION</t>
  </si>
  <si>
    <t xml:space="preserve">CVD-WPN-009-DEFAULT-DAMAGE</t>
  </si>
  <si>
    <t xml:space="preserve">CVD-WPN-009-DEFAULT-PENETRATION</t>
  </si>
  <si>
    <t xml:space="preserve">RG-WPN-009-DEFAULT-PENETRATION</t>
  </si>
  <si>
    <t xml:space="preserve">CVD-WPN-010-DEFAULT-DAMAGE</t>
  </si>
  <si>
    <t xml:space="preserve">ROLL(R12)+attacker.S</t>
  </si>
  <si>
    <t xml:space="preserve">RG-WPN-010-DEFAULT-DAMAGE</t>
  </si>
  <si>
    <t xml:space="preserve">CVD-WPN-010-DEFAULT-PENETRATION</t>
  </si>
  <si>
    <t xml:space="preserve">RG-WPN-010-DEFAULT-PENETRATION</t>
  </si>
  <si>
    <t xml:space="preserve">CVD-WPN-011-DEFAULT-DAMAGE</t>
  </si>
  <si>
    <t xml:space="preserve">ROLL(R20)+attacker.S</t>
  </si>
  <si>
    <t xml:space="preserve">RG-WPN-011-DEFAULT-DAMAGE</t>
  </si>
  <si>
    <t xml:space="preserve">CVD-WPN-011-DEFAULT-PENETRATION</t>
  </si>
  <si>
    <t xml:space="preserve">RG-WPN-011-DEFAULT-PENETRATION</t>
  </si>
  <si>
    <t xml:space="preserve">CVD-WPN-012-ONE_HAND-DAMAGE</t>
  </si>
  <si>
    <t xml:space="preserve">RG-WPN-012-ONE_HAND-DAMAGE</t>
  </si>
  <si>
    <t xml:space="preserve">Полуторный меч: фиксированный хват одной рукой; новый бросок для каждой отдельно разрешаемой атаки.</t>
  </si>
  <si>
    <t xml:space="preserve">CVD-WPN-012-ONE_HAND-PENETRATION</t>
  </si>
  <si>
    <t xml:space="preserve">RG-WPN-012-ONE_HAND-PENETRATION</t>
  </si>
  <si>
    <t xml:space="preserve">CVD-WPN-013-DEFAULT-DAMAGE</t>
  </si>
  <si>
    <t xml:space="preserve">ROLL(R20)+5+attacker.S</t>
  </si>
  <si>
    <t xml:space="preserve">ROLL(R20)+5</t>
  </si>
  <si>
    <t xml:space="preserve">RG-WPN-013-DEFAULT-DAMAGE</t>
  </si>
  <si>
    <t xml:space="preserve">CVD-WPN-013-DEFAULT-PENETRATION</t>
  </si>
  <si>
    <t xml:space="preserve">RG-WPN-013-DEFAULT-PENETRATION</t>
  </si>
  <si>
    <t xml:space="preserve">CVD-WPN-014-DEFAULT-DAMAGE</t>
  </si>
  <si>
    <t xml:space="preserve">ROLL(R12)+attacker.D</t>
  </si>
  <si>
    <t xml:space="preserve">RG-WPN-014-DEFAULT-DAMAGE</t>
  </si>
  <si>
    <t xml:space="preserve">CVD-WPN-014-DEFAULT-PENETRATION</t>
  </si>
  <si>
    <t xml:space="preserve">RG-WPN-014-DEFAULT-PENETRATION</t>
  </si>
  <si>
    <t xml:space="preserve">CVD-WPN-015-DEFAULT-DAMAGE</t>
  </si>
  <si>
    <t xml:space="preserve">RG-WPN-015-DEFAULT-DAMAGE</t>
  </si>
  <si>
    <t xml:space="preserve">CVD-WPN-015-DEFAULT-PENETRATION</t>
  </si>
  <si>
    <t xml:space="preserve">RG-WPN-015-DEFAULT-PENETRATION</t>
  </si>
  <si>
    <t xml:space="preserve">CVD-WPN-016-DEFAULT-DAMAGE</t>
  </si>
  <si>
    <t xml:space="preserve">IF(accuracyTotal&gt;=40 AND penetrationPassed,20+attacker.D,baseDamage+attacker.D)</t>
  </si>
  <si>
    <t xml:space="preserve">RG-WPN-016-DEFAULT-DAMAGE</t>
  </si>
  <si>
    <t xml:space="preserve">Новый бросок для каждой отдельно разрешаемой атаки. Условная ветвь заменяет базовое выражение; базовый дайс бросается только в выбранной ветви.</t>
  </si>
  <si>
    <t xml:space="preserve">CVD-WPN-016-DEFAULT-PENETRATION</t>
  </si>
  <si>
    <t xml:space="preserve">ROLL(R6)</t>
  </si>
  <si>
    <t xml:space="preserve">RG-WPN-016-DEFAULT-PENETRATION</t>
  </si>
  <si>
    <t xml:space="preserve">CVD-WPN-017-DEFAULT-DAMAGE</t>
  </si>
  <si>
    <t xml:space="preserve">ROLL(R6)+attacker.D</t>
  </si>
  <si>
    <t xml:space="preserve">IF(accuracyTotal&gt;=40,20+attacker.D,baseDamage+attacker.D); armorIgnoredOnTrue=true</t>
  </si>
  <si>
    <t xml:space="preserve">RG-WPN-017-DEFAULT-DAMAGE</t>
  </si>
  <si>
    <t xml:space="preserve">CVD-WPN-017-DEFAULT-PENETRATION</t>
  </si>
  <si>
    <t xml:space="preserve">RG-WPN-017-DEFAULT-PENETRATION</t>
  </si>
  <si>
    <t xml:space="preserve">CVD-WPN-018-DEFAULT-DAMAGE</t>
  </si>
  <si>
    <t xml:space="preserve">IF(accuracyTotal&gt;=41,20+attacker.S,baseDamage+attacker.S); armorIgnoredOnTrue=true</t>
  </si>
  <si>
    <t xml:space="preserve">RG-WPN-018-DEFAULT-DAMAGE</t>
  </si>
  <si>
    <t xml:space="preserve">CVD-WPN-018-DEFAULT-PENETRATION</t>
  </si>
  <si>
    <t xml:space="preserve">RG-WPN-018-DEFAULT-PENETRATION</t>
  </si>
  <si>
    <t xml:space="preserve">CVD-WPN-019-DEFAULT-DAMAGE</t>
  </si>
  <si>
    <t xml:space="preserve">ROLL(R6)+attacker.S</t>
  </si>
  <si>
    <t xml:space="preserve">IF(accuracyTotal&gt;=35,20+attacker.S,baseDamage+attacker.S); armorIgnoredOnTrue=true</t>
  </si>
  <si>
    <t xml:space="preserve">RG-WPN-019-DEFAULT-DAMAGE</t>
  </si>
  <si>
    <t xml:space="preserve">CVD-WPN-019-DEFAULT-PENETRATION</t>
  </si>
  <si>
    <t xml:space="preserve">RG-WPN-019-DEFAULT-PENETRATION</t>
  </si>
  <si>
    <t xml:space="preserve">CVD-WPN-020-DEFAULT-DAMAGE</t>
  </si>
  <si>
    <t xml:space="preserve">IF(accuracyTotal&gt;=37,20+attacker.S,baseDamage+attacker.S); armorIgnoredOnTrue=true</t>
  </si>
  <si>
    <t xml:space="preserve">RG-WPN-020-DEFAULT-DAMAGE</t>
  </si>
  <si>
    <t xml:space="preserve">CVD-WPN-020-DEFAULT-PENETRATION</t>
  </si>
  <si>
    <t xml:space="preserve">ROLL(R20)+10</t>
  </si>
  <si>
    <t xml:space="preserve">RG-WPN-020-DEFAULT-PENETRATION</t>
  </si>
  <si>
    <t xml:space="preserve">CVD-WPN-021-DEFAULT-DAMAGE</t>
  </si>
  <si>
    <t xml:space="preserve">RG-WPN-021-DEFAULT-DAMAGE</t>
  </si>
  <si>
    <t xml:space="preserve">CVD-WPN-021-DEFAULT-PENETRATION</t>
  </si>
  <si>
    <t xml:space="preserve">RG-WPN-021-DEFAULT-PENETRATION</t>
  </si>
  <si>
    <t xml:space="preserve">CVD-WPN-022-DEFAULT-DAMAGE</t>
  </si>
  <si>
    <t xml:space="preserve">RG-WPN-022-DEFAULT-DAMAGE</t>
  </si>
  <si>
    <t xml:space="preserve">CVD-WPN-022-DEFAULT-PENETRATION</t>
  </si>
  <si>
    <t xml:space="preserve">RG-WPN-022-DEFAULT-PENETRATION</t>
  </si>
  <si>
    <t xml:space="preserve">CVD-WPN-023-DEFAULT-DAMAGE</t>
  </si>
  <si>
    <t xml:space="preserve">RG-WPN-023-DEFAULT-DAMAGE</t>
  </si>
  <si>
    <t xml:space="preserve">CVD-WPN-023-DEFAULT-PENETRATION</t>
  </si>
  <si>
    <t xml:space="preserve">RG-WPN-023-DEFAULT-PENETRATION</t>
  </si>
  <si>
    <t xml:space="preserve">CVD-WPN-024-DEFAULT-DAMAGE</t>
  </si>
  <si>
    <t xml:space="preserve">ROLL(R6)+3+attacker.S</t>
  </si>
  <si>
    <t xml:space="preserve">ROLL(R6)+3</t>
  </si>
  <si>
    <t xml:space="preserve">RG-WPN-024-DEFAULT-DAMAGE</t>
  </si>
  <si>
    <t xml:space="preserve">CVD-WPN-024-DEFAULT-PENETRATION</t>
  </si>
  <si>
    <t xml:space="preserve">RG-WPN-024-DEFAULT-PENETRATION</t>
  </si>
  <si>
    <t xml:space="preserve">CVD-WPN-025-DEFAULT-DAMAGE</t>
  </si>
  <si>
    <t xml:space="preserve">RG-WPN-025-DEFAULT-DAMAGE</t>
  </si>
  <si>
    <t xml:space="preserve">CVD-WPN-025-DEFAULT-PENETRATION</t>
  </si>
  <si>
    <t xml:space="preserve">RG-WPN-025-DEFAULT-PENETRATION</t>
  </si>
  <si>
    <t xml:space="preserve">CVD-WPN-026-SWORD-DAMAGE</t>
  </si>
  <si>
    <t xml:space="preserve">RG-WPN-026-SWORD-DAMAGE</t>
  </si>
  <si>
    <t xml:space="preserve">Новый бросок для каждой отдельно разрешаемой атаки. Значение относится к варианту/компоненту SWORD.</t>
  </si>
  <si>
    <t xml:space="preserve">CVD-WPN-026-SWORD-PENETRATION</t>
  </si>
  <si>
    <t xml:space="preserve">RG-WPN-026-SWORD-PENETRATION</t>
  </si>
  <si>
    <t xml:space="preserve">CVD-WPN-027-SHIELD-DAMAGE</t>
  </si>
  <si>
    <t xml:space="preserve">щит R12+S</t>
  </si>
  <si>
    <t xml:space="preserve">RG-WPN-027-SHIELD-DAMAGE</t>
  </si>
  <si>
    <t xml:space="preserve">Новый бросок для каждой отдельно разрешаемой атаки. Значение относится к варианту/компоненту SHIELD.</t>
  </si>
  <si>
    <t xml:space="preserve">CVD-WPN-027-SHIELD-PENETRATION</t>
  </si>
  <si>
    <t xml:space="preserve">щит R12</t>
  </si>
  <si>
    <t xml:space="preserve">RG-WPN-027-SHIELD-PENETRATION</t>
  </si>
  <si>
    <t xml:space="preserve">CVD-WPN-027-RAPIER-DAMAGE</t>
  </si>
  <si>
    <t xml:space="preserve">шпага R12+D</t>
  </si>
  <si>
    <t xml:space="preserve">RG-WPN-027-RAPIER-DAMAGE</t>
  </si>
  <si>
    <t xml:space="preserve">Новый бросок для каждой отдельно разрешаемой атаки. Значение относится к варианту/компоненту RAPIER.</t>
  </si>
  <si>
    <t xml:space="preserve">CVD-WPN-027-RAPIER-PENETRATION</t>
  </si>
  <si>
    <t xml:space="preserve">шпага R20</t>
  </si>
  <si>
    <t xml:space="preserve">RG-WPN-027-RAPIER-PENETRATION</t>
  </si>
  <si>
    <t xml:space="preserve">CVD-ARM-001-DEFAULT-ARMOR</t>
  </si>
  <si>
    <t xml:space="preserve">RG-ARM-001-DEFAULT-ARMOR</t>
  </si>
  <si>
    <t xml:space="preserve">resolvedArmorByDefinition</t>
  </si>
  <si>
    <t xml:space="preserve">CVD-ARM-002-DEFAULT-ARMOR</t>
  </si>
  <si>
    <t xml:space="preserve">RG-ARM-002-DEFAULT-ARMOR</t>
  </si>
  <si>
    <t xml:space="preserve">CVD-ARM-003-DEFAULT-ARMOR</t>
  </si>
  <si>
    <t xml:space="preserve">RG-ARM-003-DEFAULT-ARMOR</t>
  </si>
  <si>
    <t xml:space="preserve">CVD-ARM-004-DEFAULT-ARMOR</t>
  </si>
  <si>
    <t xml:space="preserve">RG-ARM-004-DEFAULT-ARMOR</t>
  </si>
  <si>
    <t xml:space="preserve">CVD-ARM-006-DEFAULT-ARMOR</t>
  </si>
  <si>
    <t xml:space="preserve">RG-ARM-006-DEFAULT-ARMOR</t>
  </si>
  <si>
    <t xml:space="preserve">CVD-ARM-007-DEFAULT-ARMOR</t>
  </si>
  <si>
    <t xml:space="preserve">RG-ARM-007-DEFAULT-ARMOR</t>
  </si>
  <si>
    <t xml:space="preserve">CVD-ARM-008-DEFAULT-ARMOR</t>
  </si>
  <si>
    <t xml:space="preserve">2*ROLL(R20)+5</t>
  </si>
  <si>
    <t xml:space="preserve">RG-ARM-008-DEFAULT-ARMOR</t>
  </si>
  <si>
    <t xml:space="preserve">CVD-WPN-012-TWO_HAND-DAMAGE</t>
  </si>
  <si>
    <t xml:space="preserve">RG-WPN-012-TWO_HAND-DAMAGE</t>
  </si>
  <si>
    <t xml:space="preserve">Полуторный меч: фиксированный хват двумя руками; новый бросок для каждой отдельно разрешаемой атаки.</t>
  </si>
  <si>
    <t xml:space="preserve">CVD-WPN-012-TWO_HAND-PENETRATION</t>
  </si>
  <si>
    <t xml:space="preserve">RG-WPN-012-TWO_HAND-PENETRATION</t>
  </si>
  <si>
    <t xml:space="preserve">Контракт разрешения боевых значений</t>
  </si>
  <si>
    <t xml:space="preserve">Каждая атака фиксирует sourceSnapshot и нормализованные RollOccurrence. DAMAGE/PENETRATION/ARMOR не становятся критическими; player rawFace=1/20 на исходном D20 направляет 1 балл только в CHARACTER_PROGRESS_COUNTER.</t>
  </si>
  <si>
    <t xml:space="preserve">attackResolutionId</t>
  </si>
  <si>
    <t xml:space="preserve">ATTACK_RESOLUTION</t>
  </si>
  <si>
    <t xml:space="preserve">Идентичность разрешения конкретной атаки</t>
  </si>
  <si>
    <t xml:space="preserve">combatValueDefinitionIds</t>
  </si>
  <si>
    <t xml:space="preserve">ARRAY&lt;ID&gt;</t>
  </si>
  <si>
    <t xml:space="preserve">Статический CVD, dynamic WeaponProfileVersion, MonsterAttackProfile, canonical special или symbiont rule; ровно реально использованные определения.</t>
  </si>
  <si>
    <t xml:space="preserve">Какие выражения разрешались</t>
  </si>
  <si>
    <t xml:space="preserve">itemInstanceIdByDefinition</t>
  </si>
  <si>
    <t xml:space="preserve">MAP&lt;ID,UUID&gt;</t>
  </si>
  <si>
    <t xml:space="preserve">Обязательно только при sourceKind=ITEM; отсутствует для monster/symbiont/natural-armor source.</t>
  </si>
  <si>
    <t xml:space="preserve">Связь выражения с оружием/щитом/бронёй</t>
  </si>
  <si>
    <t xml:space="preserve">weaponProfileVersionIdsByDefinition</t>
  </si>
  <si>
    <t xml:space="preserve">Обязательно только для ITEM DAMAGE/PENETRATION; не подставлять фиктивную версию для монстра.</t>
  </si>
  <si>
    <t xml:space="preserve">Связь результата с версией профиля</t>
  </si>
  <si>
    <t xml:space="preserve">attackVariantIdByDefinition</t>
  </si>
  <si>
    <t xml:space="preserve">MAP&lt;ID,ENUM&gt;</t>
  </si>
  <si>
    <t xml:space="preserve">Обязательно только для ITEM; для иных sourceKind используется профиль/ability ID.</t>
  </si>
  <si>
    <t xml:space="preserve">Использованный вариант</t>
  </si>
  <si>
    <t xml:space="preserve">effectiveWeaponProfileSnapshotsByVersion</t>
  </si>
  <si>
    <t xml:space="preserve">MAP&lt;UUID,JSON&gt;</t>
  </si>
  <si>
    <t xml:space="preserve">Только sourceKind=ITEM; общий sourceSnapshotByDefinition обязателен для всех sourceKind.</t>
  </si>
  <si>
    <t xml:space="preserve">Повторяемость и отсутствие ретроспективного пересчёта</t>
  </si>
  <si>
    <t xml:space="preserve">rollResultsByGroupId</t>
  </si>
  <si>
    <t xml:space="preserve">MAP&lt;STRING,INTEGER&gt;</t>
  </si>
  <si>
    <t xml:space="preserve">Ровно один сырой результат на каждый использованный rollGroupId; для dice-free определений записи нет</t>
  </si>
  <si>
    <t xml:space="preserve">Исходы бросков до множителей и бонусов</t>
  </si>
  <si>
    <t xml:space="preserve">NUMBER</t>
  </si>
  <si>
    <t xml:space="preserve">null</t>
  </si>
  <si>
    <t xml:space="preserve">Вычислен по активному DAMAGE-определению</t>
  </si>
  <si>
    <t xml:space="preserve">Итог урона до последующих правил снижения</t>
  </si>
  <si>
    <t xml:space="preserve">Вычислен по активному PENETRATION-определению
При armorPolicy=IGNORE_ARMOR_BY_MON-115 значение остаётся null: penetration не разрешается.</t>
  </si>
  <si>
    <t xml:space="preserve">Итог пробития этой атаки</t>
  </si>
  <si>
    <t xml:space="preserve">MAP&lt;ID,INTEGER&gt;</t>
  </si>
  <si>
    <t xml:space="preserve">Значения только присутствующих слоёв. При armorLayerState=NO_LAYERS карта пуста, сравнение Pr&gt;armor не выполняется.
При armorPolicy=IGNORE_ARMOR_BY_MON-115 карта остаётся пустой: armor dice и сравнение не выполняются.</t>
  </si>
  <si>
    <t xml:space="preserve">Результаты брони этой атаки</t>
  </si>
  <si>
    <t xml:space="preserve">evaluationInputsSnapshot</t>
  </si>
  <si>
    <t xml:space="preserve">Снимок sourceKind-specific профиля/правила, характеристик, модификаторов, DefenseChoice и armor layer set.
При IGNORE_ARMOR исходный armor layer set сохраняется в снимке только для аудита и не влияет на урон.</t>
  </si>
  <si>
    <t xml:space="preserve">Повторяемость и аудит вычисления</t>
  </si>
  <si>
    <t xml:space="preserve">evaluatedAt</t>
  </si>
  <si>
    <t xml:space="preserve">Время завершения разрешения</t>
  </si>
  <si>
    <t xml:space="preserve">Хронология</t>
  </si>
  <si>
    <t xml:space="preserve">combatLogEntryId</t>
  </si>
  <si>
    <t xml:space="preserve">Ссылка на неизменяемую запись боевого журнала</t>
  </si>
  <si>
    <t xml:space="preserve">Долговременное хранение результата</t>
  </si>
  <si>
    <t xml:space="preserve">itemInstanceWriteBack</t>
  </si>
  <si>
    <t xml:space="preserve">NONE; применимо при ITEM, для иных sourceKind поле остаётся NONE без фиктивного item.</t>
  </si>
  <si>
    <t xml:space="preserve">Явный запрет сохранять runtime-результаты в экземпляр предмета</t>
  </si>
  <si>
    <t xml:space="preserve">sourceKindByDefinition</t>
  </si>
  <si>
    <t xml:space="preserve">ITEM | MONSTER_BASE_ATTACK | CANONICAL_SPECIAL_ATTACK | SYMBIONT_ABILITY | NATURAL_ARMOR.</t>
  </si>
  <si>
    <t xml:space="preserve">Выбор доменного resolver</t>
  </si>
  <si>
    <t xml:space="preserve">sourceSnapshotByDefinition</t>
  </si>
  <si>
    <t xml:space="preserve">MAP&lt;ID,JSON&gt;</t>
  </si>
  <si>
    <t xml:space="preserve">Полный неизменяемый снимок каждого реально использованного source; поздняя правка не влияет.</t>
  </si>
  <si>
    <t xml:space="preserve">Общая повторяемость</t>
  </si>
  <si>
    <t xml:space="preserve">monsterAttackProfileIdByDefinition</t>
  </si>
  <si>
    <t xml:space="preserve">MAP&lt;ID,ID&gt;</t>
  </si>
  <si>
    <t xml:space="preserve">Для MONSTER_BASE_ATTACK; ItemInstance отсутствует.</t>
  </si>
  <si>
    <t xml:space="preserve">Базовая атака монстра</t>
  </si>
  <si>
    <t xml:space="preserve">monsterEntityIdByDefinition</t>
  </si>
  <si>
    <t xml:space="preserve">Для monster-domain source; экземпляр атаки/брони.</t>
  </si>
  <si>
    <t xml:space="preserve">Связь с актором</t>
  </si>
  <si>
    <t xml:space="preserve">canonicalAttackProfileIdByDefinition</t>
  </si>
  <si>
    <t xml:space="preserve">Для CANONICAL_SPECIAL_ATTACK.</t>
  </si>
  <si>
    <t xml:space="preserve">Каноническая особая атака</t>
  </si>
  <si>
    <t xml:space="preserve">symbiontAbilityRuleIdByDefinition</t>
  </si>
  <si>
    <t xml:space="preserve">MAP&lt;ID,RULE_ID&gt;</t>
  </si>
  <si>
    <t xml:space="preserve">Для SYMBIONT_ABILITY.</t>
  </si>
  <si>
    <t xml:space="preserve">Источник способности</t>
  </si>
  <si>
    <t xml:space="preserve">armorLayerState</t>
  </si>
  <si>
    <t xml:space="preserve">NO_LAYERS | PRESENT. NO_LAYERS пропускает любой Pr, включая 0.</t>
  </si>
  <si>
    <t xml:space="preserve">Безошибочное разрешение брони</t>
  </si>
  <si>
    <t xml:space="preserve">defenseChoice</t>
  </si>
  <si>
    <t xml:space="preserve">Одна доступная защита либо NONE.</t>
  </si>
  <si>
    <t xml:space="preserve">Выбор effectiveController цели</t>
  </si>
  <si>
    <t xml:space="preserve">defenseTotal</t>
  </si>
  <si>
    <t xml:space="preserve">При NONE всегда 0 и бросок защиты отсутствует.</t>
  </si>
  <si>
    <t xml:space="preserve">Этап точности</t>
  </si>
  <si>
    <t xml:space="preserve">monsterTemplateWriteBack</t>
  </si>
  <si>
    <t xml:space="preserve">Запрет записи runtime-результатов в шаблон</t>
  </si>
  <si>
    <t xml:space="preserve">criticalResolutionByStage</t>
  </si>
  <si>
    <t xml:space="preserve">MAP&lt;ENUM,JSON&gt;</t>
  </si>
  <si>
    <t xml:space="preserve">Только для этапов проверки с allowCritical=true. Хранит rawFace, criticalPolarity, confirmedGrade и resolutionMode; CORE-229 применяется до числового сравнения. DAMAGE/PENETRATION/ARMOR не включаются без отдельного прямого правила.</t>
  </si>
  <si>
    <t xml:space="preserve">Воспроизводимый боевой приоритет критичности по каждому этапу</t>
  </si>
  <si>
    <t xml:space="preserve">armorPolicy</t>
  </si>
  <si>
    <t xml:space="preserve">STANDARD</t>
  </si>
  <si>
    <t xml:space="preserve">STANDARD | IGNORE_ARMOR_BY_MON-115. Локальная политика берётся из неизменяемого sourceSnapshot.</t>
  </si>
  <si>
    <t xml:space="preserve">Выбор обычного либо локально переопределённого конвейера брони</t>
  </si>
  <si>
    <t xml:space="preserve">penetrationResolution</t>
  </si>
  <si>
    <t xml:space="preserve">NOT_RESOLVED</t>
  </si>
  <si>
    <t xml:space="preserve">NOT_RESOLVED | RESOLVED | SKIP. При IGNORE_ARMOR_BY_MON-115 обязательно SKIP и resolvedPenetration=null.</t>
  </si>
  <si>
    <t xml:space="preserve">Явное состояние этапа пробития</t>
  </si>
  <si>
    <t xml:space="preserve">armorResolution</t>
  </si>
  <si>
    <t xml:space="preserve">NOT_RESOLVED | RESOLVED | SKIP. При IGNORE_ARMOR_BY_MON-115 обязательно SKIP и resolvedArmorByDefinition={}.</t>
  </si>
  <si>
    <t xml:space="preserve">Явное состояние этапа брони</t>
  </si>
  <si>
    <t xml:space="preserve">rollOccurrences</t>
  </si>
  <si>
    <t xml:space="preserve">ARRAY&lt;RollOccurrence&gt;</t>
  </si>
  <si>
    <t xml:space="preserve">Одна запись на каждый фактически брошенный die occurrence; исходный D20 имеет уникальный originRollId. Множитель результата не создаёт вторую запись.</t>
  </si>
  <si>
    <t xml:space="preserve">Нормализованный аудит исходных, подтверждающих и служебных бросков</t>
  </si>
  <si>
    <t xml:space="preserve">rollMetadataByOriginRollId</t>
  </si>
  <si>
    <t xml:space="preserve">MAP&lt;UUID,RollOccurrence&gt;</t>
  </si>
  <si>
    <t xml:space="preserve">Ключи уникальны; повторное разрешение originRollId не изменяет состояние.</t>
  </si>
  <si>
    <t xml:space="preserve">Дедупликация CORE-233</t>
  </si>
  <si>
    <t xml:space="preserve">progressionEvents</t>
  </si>
  <si>
    <t xml:space="preserve">ARRAY&lt;SymbiontXpEvent&gt;</t>
  </si>
  <si>
    <t xml:space="preserve">Только для PLAYER_CHARACTER, original D20, rawFace=1|20; максимум одно событие на originRollId.</t>
  </si>
  <si>
    <t xml:space="preserve">Маршрут DIRECT_SYMBIONT | CHARACTER_PROGRESS_COUNTER | NEVER_PROGRESSION</t>
  </si>
  <si>
    <t xml:space="preserve">processedProgressionOriginRollIds</t>
  </si>
  <si>
    <t xml:space="preserve">SET&lt;UUID&gt;</t>
  </si>
  <si>
    <t xml:space="preserve">После атомарной обработки содержит originRollId; повтор — IGNORED_DUPLICATE.</t>
  </si>
  <si>
    <t xml:space="preserve">Серверная защита от повторного XP/баллов</t>
  </si>
  <si>
    <t xml:space="preserve">progressionDependencyTuple</t>
  </si>
  <si>
    <t xml:space="preserve">Rules v1.6 | Character-Skills-Symbionts v1.1 | Items v1.5_with_icons | Bestiary v1.3 | Sentient v1.2</t>
  </si>
  <si>
    <t xml:space="preserve">Должно дословно равняться: Rules v1.6 | Character-Skills-Symbionts v1.1 | Items v1.5_with_icons | Bestiary v1.3 | Sentient v1.2</t>
  </si>
  <si>
    <t xml:space="preserve">Импорт и воспроизведение по совместимой линии</t>
  </si>
  <si>
    <t xml:space="preserve">Версионный эффективный профиль оружия</t>
  </si>
  <si>
    <t xml:space="preserve">Одна WeaponProfileVersion относится к одному itemInstanceId и attackVariantId. Эффективный профиль = templateProfile + instanceProfilePatch; формулы крафта не исполняются. CORE-183…190.</t>
  </si>
  <si>
    <t xml:space="preserve">weaponProfileVersionId</t>
  </si>
  <si>
    <t xml:space="preserve">Идентичность версии</t>
  </si>
  <si>
    <t xml:space="preserve">previousVersionId</t>
  </si>
  <si>
    <t xml:space="preserve">FK на предыдущую версию того же itemInstanceId+attackVariantId</t>
  </si>
  <si>
    <t xml:space="preserve">Цепочка версий</t>
  </si>
  <si>
    <t xml:space="preserve">FK → 07_Модель_экземпляра.itemInstanceId</t>
  </si>
  <si>
    <t xml:space="preserve">Конкретный экземпляр</t>
  </si>
  <si>
    <t xml:space="preserve">Снимок владельца на момент создания версии; CHARACTER включает игрока и НПС</t>
  </si>
  <si>
    <t xml:space="preserve">Аудит области действия</t>
  </si>
  <si>
    <t xml:space="preserve">CHARACTER | CORPSE | BATTLE_SCENE; для master patch существующего оружия обычно CHARACTER</t>
  </si>
  <si>
    <t xml:space="preserve">Тип владельца</t>
  </si>
  <si>
    <t xml:space="preserve">DEFAULT|ONE_HAND|TWO_HAND|SWORD|SHIELD|RAPIER; для многовариантного оружия обязателен</t>
  </si>
  <si>
    <t xml:space="preserve">Вариант профиля/атаки</t>
  </si>
  <si>
    <t xml:space="preserve">statSource</t>
  </si>
  <si>
    <t xml:space="preserve">TEMPLATE_FIXED | PLAYER_FORMULA_VALIDATED | MASTER_OVERRIDE</t>
  </si>
  <si>
    <t xml:space="preserve">Происхождение профиля</t>
  </si>
  <si>
    <t xml:space="preserve">templateProfileVersion</t>
  </si>
  <si>
    <t xml:space="preserve">ITEM_REGISTRY_V1.2</t>
  </si>
  <si>
    <t xml:space="preserve">Версия канонического шаблона, от которого строится effective profile</t>
  </si>
  <si>
    <t xml:space="preserve">Трассировка шаблона</t>
  </si>
  <si>
    <t xml:space="preserve">formulaId</t>
  </si>
  <si>
    <t xml:space="preserve">PLAYER_VALIDATION</t>
  </si>
  <si>
    <t xml:space="preserve">Обязателен для PLAYER_FORMULA_VALIDATED; FK → 05_Формулы_валидации</t>
  </si>
  <si>
    <t xml:space="preserve">Использованная формула</t>
  </si>
  <si>
    <t xml:space="preserve">formulaVersion</t>
  </si>
  <si>
    <t xml:space="preserve">Для PLAYER_FORMULA_VALIDATED = ITEM_FORMULAS_V1.2</t>
  </si>
  <si>
    <t xml:space="preserve">Воспроизводимость валидатора</t>
  </si>
  <si>
    <t xml:space="preserve">validationStatus</t>
  </si>
  <si>
    <t xml:space="preserve">PLAYER_FORMULA_VALIDATED→VALID; MASTER_OVERRIDE→OVERRIDDEN; TEMPLATE_FIXED→NOT_APPLICABLE</t>
  </si>
  <si>
    <t xml:space="preserve">Итог проверки</t>
  </si>
  <si>
    <t xml:space="preserve">validationWitness</t>
  </si>
  <si>
    <t xml:space="preserve">Обязателен для PLAYER_FORMULA_VALIDATED; L/Lw/Ls и каждый независимый производственный дайс</t>
  </si>
  <si>
    <t xml:space="preserve">Доказательство joint feasibility</t>
  </si>
  <si>
    <t xml:space="preserve">instanceProfilePatch</t>
  </si>
  <si>
    <t xml:space="preserve">Для PLAYER_FORMULA_VALIDATED содержит только формульные выходы; для MASTER_OVERRIDE — только поля MasterPatchFieldsTable</t>
  </si>
  <si>
    <t xml:space="preserve">Дельта к шаблону/предыдущей версии</t>
  </si>
  <si>
    <t xml:space="preserve">effectiveProfile</t>
  </si>
  <si>
    <t xml:space="preserve">Полный результат templateProfile + instanceProfilePatch; совпадает с afterProfile и структурированными полями версии</t>
  </si>
  <si>
    <t xml:space="preserve">Единый runtime-снимок профиля</t>
  </si>
  <si>
    <t xml:space="preserve">damageDefinition</t>
  </si>
  <si>
    <t xml:space="preserve">EFFECTIVE_PROFILE</t>
  </si>
  <si>
    <t xml:space="preserve">OBJECT</t>
  </si>
  <si>
    <t xml:space="preserve">definitionId,valueMode,sourceNotation,baseExpression,sourceScope,evaluationScope,rollGroupId; master dice — только по закрытой грамматике</t>
  </si>
  <si>
    <t xml:space="preserve">Базовое определение урона</t>
  </si>
  <si>
    <t xml:space="preserve">penetrationDefinition</t>
  </si>
  <si>
    <t xml:space="preserve">Та же структура; rollGroupId независим от DAMAGE, если обе величины бросаются</t>
  </si>
  <si>
    <t xml:space="preserve">Базовое определение пробития</t>
  </si>
  <si>
    <t xml:space="preserve">Обязателен и &gt;0 только когда effective damageDefinition.valueMode=INSTANCE_VALUE; никогда не хранит исход боя</t>
  </si>
  <si>
    <t xml:space="preserve">Готовое Dm</t>
  </si>
  <si>
    <t xml:space="preserve">statRequirements</t>
  </si>
  <si>
    <t xml:space="preserve">MAP&lt;STAT,NUMBER&gt;</t>
  </si>
  <si>
    <t xml:space="preserve">Ключи S/D/I/W/M/Z/C; значения конечные &gt;0; пустая карта = нет требований</t>
  </si>
  <si>
    <t xml:space="preserve">Требования для использования без штрафа</t>
  </si>
  <si>
    <t xml:space="preserve">rangeMeters</t>
  </si>
  <si>
    <t xml:space="preserve">Для дальнобойного attackVariantId конечное &gt;0; для ближнего отсутствует</t>
  </si>
  <si>
    <t xml:space="preserve">Предельная дальность</t>
  </si>
  <si>
    <t xml:space="preserve">accuracyBonus</t>
  </si>
  <si>
    <t xml:space="preserve">Отсутствует либо конечное &gt;0; аддитивно к обычной проверке точности</t>
  </si>
  <si>
    <t xml:space="preserve">Мастерский бонус точности</t>
  </si>
  <si>
    <t xml:space="preserve">actorId</t>
  </si>
  <si>
    <t xml:space="preserve">VERSION_AUDIT</t>
  </si>
  <si>
    <t xml:space="preserve">Игрок, мастер или системный актор</t>
  </si>
  <si>
    <t xml:space="preserve">Кто инициировал версию</t>
  </si>
  <si>
    <t xml:space="preserve">actorRole</t>
  </si>
  <si>
    <t xml:space="preserve">PLAYER | MASTER | SYSTEM</t>
  </si>
  <si>
    <t xml:space="preserve">Роль инициатора</t>
  </si>
  <si>
    <t xml:space="preserve">reason</t>
  </si>
  <si>
    <t xml:space="preserve">Обязателен для MASTER_OVERRIDE</t>
  </si>
  <si>
    <t xml:space="preserve">Основание изменения</t>
  </si>
  <si>
    <t xml:space="preserve">Неизменяемо</t>
  </si>
  <si>
    <t xml:space="preserve">Время версии</t>
  </si>
  <si>
    <t xml:space="preserve">beforeProfile</t>
  </si>
  <si>
    <t xml:space="preserve">Обязателен для изменения существующего MASTER_OVERRIDE; null при первичном создании</t>
  </si>
  <si>
    <t xml:space="preserve">Снимок до операции</t>
  </si>
  <si>
    <t xml:space="preserve">afterProfile</t>
  </si>
  <si>
    <t xml:space="preserve">Полный effective profile после patch</t>
  </si>
  <si>
    <t xml:space="preserve">Снимок после операции</t>
  </si>
  <si>
    <t xml:space="preserve">effectiveFrom</t>
  </si>
  <si>
    <t xml:space="preserve">Новая версия не меняет уже начатую атаку</t>
  </si>
  <si>
    <t xml:space="preserve">Граница активации</t>
  </si>
  <si>
    <t xml:space="preserve">active</t>
  </si>
  <si>
    <t xml:space="preserve">В каждый момент одна активная версия на itemInstanceId+attackVariantId</t>
  </si>
  <si>
    <t xml:space="preserve">Текущая версия</t>
  </si>
  <si>
    <t xml:space="preserve">immutableAudit</t>
  </si>
  <si>
    <t xml:space="preserve">Всегда true; версия, before/after и ссылки боевого лога не переписываются</t>
  </si>
  <si>
    <t xml:space="preserve">Запрет ретроспективной мутации</t>
  </si>
  <si>
    <t xml:space="preserve">Закрытая грамматика мастерских дайсов</t>
  </si>
  <si>
    <t xml:space="preserve">X — конечное положительное число. Bare R20 не выбирается как новый шаблон, но уже существующий канонический R20 сохраняется, пока поле не заменено. definitionId и rollGroupId генерируются из weaponProfileVersionId+attackVariantId+valueKind.</t>
  </si>
  <si>
    <t xml:space="preserve">X required</t>
  </si>
  <si>
    <t xml:space="preserve">X domain</t>
  </si>
  <si>
    <t xml:space="preserve">R4</t>
  </si>
  <si>
    <t xml:space="preserve">ROLL(R4)</t>
  </si>
  <si>
    <t xml:space="preserve">CORE-188/189</t>
  </si>
  <si>
    <t xml:space="preserve">R4+X</t>
  </si>
  <si>
    <t xml:space="preserve">finite NUMBER &gt;0</t>
  </si>
  <si>
    <t xml:space="preserve">ROLL(R4)+X</t>
  </si>
  <si>
    <t xml:space="preserve">R6+X</t>
  </si>
  <si>
    <t xml:space="preserve">ROLL(R6)+X</t>
  </si>
  <si>
    <t xml:space="preserve">R12+X</t>
  </si>
  <si>
    <t xml:space="preserve">ROLL(R12)+X</t>
  </si>
  <si>
    <t xml:space="preserve">R20+X</t>
  </si>
  <si>
    <t xml:space="preserve">ROLL(R20)+X</t>
  </si>
  <si>
    <t xml:space="preserve">R20*2+X</t>
  </si>
  <si>
    <t xml:space="preserve">2*ROLL(R20)+X</t>
  </si>
  <si>
    <t xml:space="preserve">Разрешённые поля instanceProfilePatch мастера</t>
  </si>
  <si>
    <t xml:space="preserve">Неуказанное поле наследуется. Явный null разрешён только для удаления optional accuracyBonus либо instanceDamage, если итоговый damageDefinition больше не INSTANCE_VALUE. Шаблон, itemTypeId, навыки, ёмкость, перезарядка, HP и особые эффекты не меняются.</t>
  </si>
  <si>
    <t xml:space="preserve">Patch field</t>
  </si>
  <si>
    <t xml:space="preserve">Applicable to</t>
  </si>
  <si>
    <t xml:space="preserve">Validation</t>
  </si>
  <si>
    <t xml:space="preserve">If omitted</t>
  </si>
  <si>
    <t xml:space="preserve">Explicit null</t>
  </si>
  <si>
    <t xml:space="preserve">MASTER</t>
  </si>
  <si>
    <t xml:space="preserve">Любой известный тип/вариант оружия</t>
  </si>
  <si>
    <t xml:space="preserve">Только MasterDiceGrammarTable; полный объект definition</t>
  </si>
  <si>
    <t xml:space="preserve">Наследовать</t>
  </si>
  <si>
    <t xml:space="preserve">Запрещён</t>
  </si>
  <si>
    <t xml:space="preserve">CORE-187/188/189</t>
  </si>
  <si>
    <t xml:space="preserve">Только MasterDiceGrammarTable; отдельный rollGroupId</t>
  </si>
  <si>
    <t xml:space="preserve">Только effective DAMAGE=INSTANCE_VALUE</t>
  </si>
  <si>
    <t xml:space="preserve">Конечное NUMBER &gt;0; formula bounds не применяются</t>
  </si>
  <si>
    <t xml:space="preserve">Только если итоговый DAMAGE≠INSTANCE_VALUE</t>
  </si>
  <si>
    <t xml:space="preserve">CORE-187/188</t>
  </si>
  <si>
    <t xml:space="preserve">Любое оружие игрока/НПС, включая Чистых</t>
  </si>
  <si>
    <t xml:space="preserve">Полный MAP S/D/I/W/M/Z/C; каждое значение &gt;0; {} снимает требования</t>
  </si>
  <si>
    <t xml:space="preserve">Использовать {}, не null</t>
  </si>
  <si>
    <t xml:space="preserve">Только дальнобойный attackVariantId</t>
  </si>
  <si>
    <t xml:space="preserve">Конечное DECIMAL &gt;0</t>
  </si>
  <si>
    <t xml:space="preserve">Запрещён для дальнобойного</t>
  </si>
  <si>
    <t xml:space="preserve">Отсутствует либо конечное DECIMAL &gt;0</t>
  </si>
  <si>
    <t xml:space="preserve">Удалить бонус</t>
  </si>
  <si>
    <t xml:space="preserve">Изменения Item Registry v1.2</t>
  </si>
  <si>
    <t xml:space="preserve">Синхронизация с Symbiosis_V7_Executable_Rules_Registry_v1.2. Правила не дублируют крафт: реестр описывает готовые экземпляры, валидацию игрока и мастерские версии профиля.</t>
  </si>
  <si>
    <t xml:space="preserve">№</t>
  </si>
  <si>
    <t xml:space="preserve">Rule IDs</t>
  </si>
  <si>
    <t xml:space="preserve">Изменение</t>
  </si>
  <si>
    <t xml:space="preserve">Результат для приложения</t>
  </si>
  <si>
    <t xml:space="preserve">Версия источника</t>
  </si>
  <si>
    <t xml:space="preserve">Rules v1.2</t>
  </si>
  <si>
    <t xml:space="preserve">Трассировка всех 97 карточек обновлена; добавлены 4 затронутые карточки и CORE-183…190.</t>
  </si>
  <si>
    <t xml:space="preserve">109 связанных правил без MISSING.</t>
  </si>
  <si>
    <t xml:space="preserve">SYNCED</t>
  </si>
  <si>
    <t xml:space="preserve">Права игрока</t>
  </si>
  <si>
    <t xml:space="preserve">CORE-184/185/186</t>
  </si>
  <si>
    <t xml:space="preserve">Редактирование только при создании; не-Чистое — формульные выходы, Чистое — read-only.</t>
  </si>
  <si>
    <t xml:space="preserve">Нет редактирования оружия игроком после создания.</t>
  </si>
  <si>
    <t xml:space="preserve">Права мастера</t>
  </si>
  <si>
    <t xml:space="preserve">Все 27 видов оружия допускают instance-level override, включая шесть Чистых.</t>
  </si>
  <si>
    <t xml:space="preserve">Одинаковый путь для игроков и НПС.</t>
  </si>
  <si>
    <t xml:space="preserve">Профиль оружия</t>
  </si>
  <si>
    <t xml:space="preserve">CORE-183/190</t>
  </si>
  <si>
    <t xml:space="preserve">Добавлена неизменяемая WeaponProfileVersion и active pointer в ItemInstance.</t>
  </si>
  <si>
    <t xml:space="preserve">История, before/after и безопасная активация.</t>
  </si>
  <si>
    <t xml:space="preserve">Мастерский patch</t>
  </si>
  <si>
    <t xml:space="preserve">Добавлены 6 разрешённых полей и 8 шаблонов дайсов.</t>
  </si>
  <si>
    <t xml:space="preserve">Формульные границы обходятся, структурные — нет.</t>
  </si>
  <si>
    <t xml:space="preserve">Runtime</t>
  </si>
  <si>
    <t xml:space="preserve">Разделены baseExpression, damageModifierStat, sourceScope и evaluationScope.</t>
  </si>
  <si>
    <t xml:space="preserve">Характеристика не прибавляется дважды после override.</t>
  </si>
  <si>
    <t xml:space="preserve">Формулы игрока</t>
  </si>
  <si>
    <t xml:space="preserve">L/W/S заменены на L/Lw/Ls и пересчитаны быстрые диапазоны.</t>
  </si>
  <si>
    <t xml:space="preserve">Одна приоритетная область достижимости.</t>
  </si>
  <si>
    <t xml:space="preserve">CORE-186/187/188</t>
  </si>
  <si>
    <t xml:space="preserve">TEMPLATE_FIXED сохранён для игрока; master override включён.</t>
  </si>
  <si>
    <t xml:space="preserve">Шаблон не мутирует, меняется экземпляр.</t>
  </si>
  <si>
    <t xml:space="preserve">CORE-189/190</t>
  </si>
  <si>
    <t xml:space="preserve">Добавлены version IDs, attackVariant и snapshot.</t>
  </si>
  <si>
    <t xml:space="preserve">Поздняя правка не меняет начатую/завершённую атаку.</t>
  </si>
  <si>
    <t xml:space="preserve">Справочники</t>
  </si>
  <si>
    <t xml:space="preserve">CORE-184…190</t>
  </si>
  <si>
    <t xml:space="preserve">Унифицированы enum и перенесены 15 кодов ошибок.</t>
  </si>
  <si>
    <t xml:space="preserve">Единый контракт API/UI.</t>
  </si>
  <si>
    <t xml:space="preserve">Операции</t>
  </si>
  <si>
    <t xml:space="preserve">CORE-187/190</t>
  </si>
  <si>
    <t xml:space="preserve">Добавлены MASTER_PATCH_WEAPON_PROFILE и ACTIVATE_WEAPON_PROFILE_VERSION.</t>
  </si>
  <si>
    <t xml:space="preserve">Атомарный жизненный цикл версии.</t>
  </si>
  <si>
    <t xml:space="preserve">Контроль</t>
  </si>
  <si>
    <t xml:space="preserve">CORE-183…190</t>
  </si>
  <si>
    <t xml:space="preserve">Добавлены межреестровые проверки и проверка заголовков/enum.</t>
  </si>
  <si>
    <t xml:space="preserve">Каждое расхождение превращается в FAIL.</t>
  </si>
  <si>
    <t xml:space="preserve">Иконки предметов — встроенные ассеты</t>
  </si>
  <si>
    <t xml:space="preserve">Контроль полноты</t>
  </si>
  <si>
    <t xml:space="preserve">64 пиктограммы 96×96 px в формате PNG. TYPE_ALIGNED — образ соответствует типу предмета; PROVISIONAL_VISUAL — у именного изделия нет утверждённого визуального канона; PROVISIONAL_ENTITY — самостоятельность сущности в инвентаре не решена.</t>
  </si>
  <si>
    <t xml:space="preserve">Ожидается предметов</t>
  </si>
  <si>
    <t xml:space="preserve">Строк с иконками</t>
  </si>
  <si>
    <t xml:space="preserve">Иконка</t>
  </si>
  <si>
    <t xml:space="preserve">IconAssetKey</t>
  </si>
  <si>
    <t xml:space="preserve">FileName</t>
  </si>
  <si>
    <t xml:space="preserve">Формат</t>
  </si>
  <si>
    <t xml:space="preserve">Размер, px</t>
  </si>
  <si>
    <t xml:space="preserve">VisualStatus</t>
  </si>
  <si>
    <t xml:space="preserve">Альтернативное описание</t>
  </si>
  <si>
    <t xml:space="preserve">Строк PASS</t>
  </si>
  <si>
    <t xml:space="preserve">itm-wpn-001.png</t>
  </si>
  <si>
    <t xml:space="preserve">PNG</t>
  </si>
  <si>
    <t xml:space="preserve">96×96</t>
  </si>
  <si>
    <t xml:space="preserve">TYPE_ALIGNED</t>
  </si>
  <si>
    <t xml:space="preserve">лёгкий арбалет с тонкими плечами</t>
  </si>
  <si>
    <t xml:space="preserve">Итог</t>
  </si>
  <si>
    <t xml:space="preserve">itm-wpn-002.png</t>
  </si>
  <si>
    <t xml:space="preserve">массивный тяжёлый арбалет</t>
  </si>
  <si>
    <t xml:space="preserve">itm-wpn-003.png</t>
  </si>
  <si>
    <t xml:space="preserve">PROVISIONAL_VISUAL</t>
  </si>
  <si>
    <t xml:space="preserve">компактный магазинный арбалет Кенси</t>
  </si>
  <si>
    <t xml:space="preserve">https://lucide.dev</t>
  </si>
  <si>
    <t xml:space="preserve">itm-wpn-004.png</t>
  </si>
  <si>
    <t xml:space="preserve">тяжёлый магазинный арбалет Эривел</t>
  </si>
  <si>
    <t xml:space="preserve">Лицензия</t>
  </si>
  <si>
    <t xml:space="preserve">https://github.com/lucide-icons/lucide/blob/main/LICENSE</t>
  </si>
  <si>
    <t xml:space="preserve">itm-wpn-005.png</t>
  </si>
  <si>
    <t xml:space="preserve">усиленный арбалет Эстрефорд</t>
  </si>
  <si>
    <t xml:space="preserve">Версия</t>
  </si>
  <si>
    <t xml:space="preserve">Lucide 1.8.0 / ISC</t>
  </si>
  <si>
    <t xml:space="preserve">itm-wpn-006.png</t>
  </si>
  <si>
    <t xml:space="preserve">дальнобойный арбалет Айнцберн</t>
  </si>
  <si>
    <t xml:space="preserve">itm-wpn-007.png</t>
  </si>
  <si>
    <t xml:space="preserve">лёгкий лук со стрелой</t>
  </si>
  <si>
    <t xml:space="preserve">itm-wpn-008.png</t>
  </si>
  <si>
    <t xml:space="preserve">мощный тяжёлый лук</t>
  </si>
  <si>
    <t xml:space="preserve">itm-wpn-009.png</t>
  </si>
  <si>
    <t xml:space="preserve">длинный лук</t>
  </si>
  <si>
    <t xml:space="preserve">itm-wpn-010.png</t>
  </si>
  <si>
    <t xml:space="preserve">грубое дробящее оружие</t>
  </si>
  <si>
    <t xml:space="preserve">itm-wpn-011.png</t>
  </si>
  <si>
    <t xml:space="preserve">одноручный меч</t>
  </si>
  <si>
    <t xml:space="preserve">itm-wpn-012.png</t>
  </si>
  <si>
    <t xml:space="preserve">полуторный меч с переменным хватом</t>
  </si>
  <si>
    <t xml:space="preserve">itm-wpn-013.png</t>
  </si>
  <si>
    <t xml:space="preserve">крупный двуручный меч</t>
  </si>
  <si>
    <t xml:space="preserve">itm-wpn-014.png</t>
  </si>
  <si>
    <t xml:space="preserve">тонкая шпага с чашевидной гардой</t>
  </si>
  <si>
    <t xml:space="preserve">itm-wpn-015.png</t>
  </si>
  <si>
    <t xml:space="preserve">длинное копьё</t>
  </si>
  <si>
    <t xml:space="preserve">itm-wpn-016.png</t>
  </si>
  <si>
    <t xml:space="preserve">короткий кинжал</t>
  </si>
  <si>
    <t xml:space="preserve">itm-wpn-017.png</t>
  </si>
  <si>
    <t xml:space="preserve">узкая бронебойная мизерикордия</t>
  </si>
  <si>
    <t xml:space="preserve">itm-wpn-018.png</t>
  </si>
  <si>
    <t xml:space="preserve">одноручный боевой топор</t>
  </si>
  <si>
    <t xml:space="preserve">itm-wpn-019.png</t>
  </si>
  <si>
    <t xml:space="preserve">бронебойный клевец</t>
  </si>
  <si>
    <t xml:space="preserve">itm-wpn-020.png</t>
  </si>
  <si>
    <t xml:space="preserve">тяжёлый двуручный топор</t>
  </si>
  <si>
    <t xml:space="preserve">itm-wpn-021.png</t>
  </si>
  <si>
    <t xml:space="preserve">металлический кастет</t>
  </si>
  <si>
    <t xml:space="preserve">itm-wpn-022.png</t>
  </si>
  <si>
    <t xml:space="preserve">деревянный круглый щит</t>
  </si>
  <si>
    <t xml:space="preserve">itm-wpn-023.png</t>
  </si>
  <si>
    <t xml:space="preserve">железный круглый щит</t>
  </si>
  <si>
    <t xml:space="preserve">itm-wpn-024.png</t>
  </si>
  <si>
    <t xml:space="preserve">деревянный треугольный щит</t>
  </si>
  <si>
    <t xml:space="preserve">itm-wpn-025.png</t>
  </si>
  <si>
    <t xml:space="preserve">железный треугольный щит</t>
  </si>
  <si>
    <t xml:space="preserve">itm-wpn-026.png</t>
  </si>
  <si>
    <t xml:space="preserve">комплект Корнадора из меча и щита</t>
  </si>
  <si>
    <t xml:space="preserve">itm-wpn-027.png</t>
  </si>
  <si>
    <t xml:space="preserve">комплект Бларадэ из шпаги и щита</t>
  </si>
  <si>
    <t xml:space="preserve">itm-arm-001.png</t>
  </si>
  <si>
    <t xml:space="preserve">кожаный доспех</t>
  </si>
  <si>
    <t xml:space="preserve">itm-arm-002.png</t>
  </si>
  <si>
    <t xml:space="preserve">бригантина с металлическими пластинами</t>
  </si>
  <si>
    <t xml:space="preserve">itm-arm-003.png</t>
  </si>
  <si>
    <t xml:space="preserve">кольчуга</t>
  </si>
  <si>
    <t xml:space="preserve">itm-arm-004.png</t>
  </si>
  <si>
    <t xml:space="preserve">латная броня</t>
  </si>
  <si>
    <t xml:space="preserve">itm-arm-005.png</t>
  </si>
  <si>
    <t xml:space="preserve">герметичный костюм Нэйт</t>
  </si>
  <si>
    <t xml:space="preserve">itm-arm-006.png</t>
  </si>
  <si>
    <t xml:space="preserve">тяжёлый доспех Кастелькросс</t>
  </si>
  <si>
    <t xml:space="preserve">itm-arm-007.png</t>
  </si>
  <si>
    <t xml:space="preserve">подвижный цельный доспех Цесмор</t>
  </si>
  <si>
    <t xml:space="preserve">itm-arm-008.png</t>
  </si>
  <si>
    <t xml:space="preserve">сверхтяжёлый доспех Гленхейм</t>
  </si>
  <si>
    <t xml:space="preserve">itm-pha-001.png</t>
  </si>
  <si>
    <t xml:space="preserve">флакон антисептика</t>
  </si>
  <si>
    <t xml:space="preserve">itm-pha-002.png</t>
  </si>
  <si>
    <t xml:space="preserve">отвар, возвращающий в сознание</t>
  </si>
  <si>
    <t xml:space="preserve">itm-pha-003.png</t>
  </si>
  <si>
    <t xml:space="preserve">снотворный отвар</t>
  </si>
  <si>
    <t xml:space="preserve">itm-pha-004.png</t>
  </si>
  <si>
    <t xml:space="preserve">парализующий отвар</t>
  </si>
  <si>
    <t xml:space="preserve">itm-pha-005.png</t>
  </si>
  <si>
    <t xml:space="preserve">кровоостанавливающий отвар</t>
  </si>
  <si>
    <t xml:space="preserve">itm-pha-006.png</t>
  </si>
  <si>
    <t xml:space="preserve">восстанавливающий отвар</t>
  </si>
  <si>
    <t xml:space="preserve">itm-pha-007.png</t>
  </si>
  <si>
    <t xml:space="preserve">симбиотический отвар</t>
  </si>
  <si>
    <t xml:space="preserve">itm-pha-008.png</t>
  </si>
  <si>
    <t xml:space="preserve">таблетка ночного зрения</t>
  </si>
  <si>
    <t xml:space="preserve">itm-pha-009.png</t>
  </si>
  <si>
    <t xml:space="preserve">таблетка бритвенных рефлексов</t>
  </si>
  <si>
    <t xml:space="preserve">itm-pha-010.png</t>
  </si>
  <si>
    <t xml:space="preserve">таблетка ледяного спокойствия</t>
  </si>
  <si>
    <t xml:space="preserve">itm-pha-011.png</t>
  </si>
  <si>
    <t xml:space="preserve">таблетка взрывной мощи</t>
  </si>
  <si>
    <t xml:space="preserve">itm-pha-012.png</t>
  </si>
  <si>
    <t xml:space="preserve">таблетка куража</t>
  </si>
  <si>
    <t xml:space="preserve">itm-pha-013.png</t>
  </si>
  <si>
    <t xml:space="preserve">восстанавливающая таблетка</t>
  </si>
  <si>
    <t xml:space="preserve">itm-pha-014.png</t>
  </si>
  <si>
    <t xml:space="preserve">таблетка неудержимости</t>
  </si>
  <si>
    <t xml:space="preserve">res-amm-001.png</t>
  </si>
  <si>
    <t xml:space="preserve">арбалетный болт</t>
  </si>
  <si>
    <t xml:space="preserve">res-mag-001.png</t>
  </si>
  <si>
    <t xml:space="preserve">PROVISIONAL_ENTITY</t>
  </si>
  <si>
    <t xml:space="preserve">восьмизарядный магазин Кенси</t>
  </si>
  <si>
    <t xml:space="preserve">res-mag-002.png</t>
  </si>
  <si>
    <t xml:space="preserve">четырёхзарядный магазин Эривела</t>
  </si>
  <si>
    <t xml:space="preserve">res-amm-002.png</t>
  </si>
  <si>
    <t xml:space="preserve">res-eqp-001.png</t>
  </si>
  <si>
    <t xml:space="preserve">обычная одежда</t>
  </si>
  <si>
    <t xml:space="preserve">res-con-001.png</t>
  </si>
  <si>
    <t xml:space="preserve">рюкзак</t>
  </si>
  <si>
    <t xml:space="preserve">res-res-001.png</t>
  </si>
  <si>
    <t xml:space="preserve">железные кандалы</t>
  </si>
  <si>
    <t xml:space="preserve">res-key-001.png</t>
  </si>
  <si>
    <t xml:space="preserve">ключ от кандалов</t>
  </si>
  <si>
    <t xml:space="preserve">res-con-002.png</t>
  </si>
  <si>
    <t xml:space="preserve">небольшая порция крепкого алкоголя</t>
  </si>
  <si>
    <t xml:space="preserve">res-con-003.png</t>
  </si>
  <si>
    <t xml:space="preserve">литровый слабоалкогольный напиток</t>
  </si>
  <si>
    <t xml:space="preserve">res-tol-001.png</t>
  </si>
  <si>
    <t xml:space="preserve">комплект медицинского оборудования</t>
  </si>
  <si>
    <t xml:space="preserve">res-cur-000.png</t>
  </si>
  <si>
    <t xml:space="preserve">деньги как общий ресурс</t>
  </si>
  <si>
    <t xml:space="preserve">res-cur-001.png</t>
  </si>
  <si>
    <t xml:space="preserve">медная монета</t>
  </si>
  <si>
    <t xml:space="preserve">res-cur-002.png</t>
  </si>
  <si>
    <t xml:space="preserve">серебряная монета</t>
  </si>
  <si>
    <t xml:space="preserve">res-cur-003.png</t>
  </si>
  <si>
    <t xml:space="preserve">золотая монета</t>
  </si>
  <si>
    <t xml:space="preserve">Непредметные источники боевых значений</t>
  </si>
  <si>
    <t xml:space="preserve">MONSTER_ATTACK, канонические особые атаки, способности симбионтов и природная броня используют общий AttackResolution, но не создают ItemTypeID, ItemInstance или иконку.</t>
  </si>
  <si>
    <t xml:space="preserve">Source kind</t>
  </si>
  <si>
    <t xml:space="preserve">Snapshot identity</t>
  </si>
  <si>
    <t xml:space="preserve">ItemInstance required</t>
  </si>
  <si>
    <t xml:space="preserve">Profile / rule field</t>
  </si>
  <si>
    <t xml:space="preserve">Evaluation scope</t>
  </si>
  <si>
    <t xml:space="preserve">Write-back</t>
  </si>
  <si>
    <t xml:space="preserve">Armor semantics</t>
  </si>
  <si>
    <t xml:space="preserve">itemInstanceId+weaponProfileVersionId+attackVariantId</t>
  </si>
  <si>
    <t xml:space="preserve">effectiveWeaponProfileSnapshot</t>
  </si>
  <si>
    <t xml:space="preserve">itemInstanceWriteBack=NONE</t>
  </si>
  <si>
    <t xml:space="preserve">Target item/natural layers via CORE-226</t>
  </si>
  <si>
    <t xml:space="preserve">monsterEntityId+monsterAttackProfileId</t>
  </si>
  <si>
    <t xml:space="preserve">MonsterAttackProfileVersion</t>
  </si>
  <si>
    <t xml:space="preserve">monsterTemplateWriteBack=NONE</t>
  </si>
  <si>
    <t xml:space="preserve">Target layers via CORE-226</t>
  </si>
  <si>
    <t xml:space="preserve">CORE-205…208; CORE-226</t>
  </si>
  <si>
    <t xml:space="preserve">monsterEntityId+canonicalAttackProfileId+rulesVersion</t>
  </si>
  <si>
    <t xml:space="preserve">CanonicalAttackContract</t>
  </si>
  <si>
    <t xml:space="preserve">BY_PROFILE</t>
  </si>
  <si>
    <t xml:space="preserve">Typed profile; armorPolicy from contract. IGNORE_ARMOR_BY_MON-115 =&gt; penetrationResolution=SKIP; no armor roll/comparison.</t>
  </si>
  <si>
    <t xml:space="preserve">CORE-212; CORE-226; MON-115; Bestiary 06A</t>
  </si>
  <si>
    <t xml:space="preserve">actorEntityId+symbiontAbilityRuleId+ability state</t>
  </si>
  <si>
    <t xml:space="preserve">Rule/ability snapshot</t>
  </si>
  <si>
    <t xml:space="preserve">BY_ABILITY</t>
  </si>
  <si>
    <t xml:space="preserve">sourceTemplateWriteBack=NONE</t>
  </si>
  <si>
    <t xml:space="preserve">Ability rule then CORE-226</t>
  </si>
  <si>
    <t xml:space="preserve">CORE-209; CORE-224</t>
  </si>
  <si>
    <t xml:space="preserve">targetEntityId+naturalArmorDefinition snapshot</t>
  </si>
  <si>
    <t xml:space="preserve">NaturalArmorDefinition</t>
  </si>
  <si>
    <t xml:space="preserve">targetTemplateWriteBack=NONE</t>
  </si>
  <si>
    <t xml:space="preserve">0 without other layers =&gt; NO_LAYERS</t>
  </si>
  <si>
    <t xml:space="preserve">CORE-210; CORE-226</t>
  </si>
  <si>
    <t xml:space="preserve">Изменения Item Registry v1.3</t>
  </si>
  <si>
    <t xml:space="preserve">Синхронизация с Rules Registry v1.4 и Canonical Bestiary v1.1 без изменения 64 предметов и 64 встроенных иконок.</t>
  </si>
  <si>
    <t xml:space="preserve">Rules v1.4</t>
  </si>
  <si>
    <t xml:space="preserve">Трассировка расширена до CORE-228 и ключевых MON/SYM.</t>
  </si>
  <si>
    <t xml:space="preserve">150 Rule ID без Q-derived зависимостей.</t>
  </si>
  <si>
    <t xml:space="preserve">Каталог и иконки</t>
  </si>
  <si>
    <t xml:space="preserve">Item contract</t>
  </si>
  <si>
    <t xml:space="preserve">64 ItemType и 64 PNG 96×96 сохранены без изменений.</t>
  </si>
  <si>
    <t xml:space="preserve">Monster-domain не создаёт новые предметы/иконки.</t>
  </si>
  <si>
    <t xml:space="preserve">AttackResolution</t>
  </si>
  <si>
    <t xml:space="preserve">CORE-208/210/217/226</t>
  </si>
  <si>
    <t xml:space="preserve">Добавлены sourceKind/sourceSnapshot, NONE и armorLayerState.</t>
  </si>
  <si>
    <t xml:space="preserve">Монстр разрешается без itemInstanceId.</t>
  </si>
  <si>
    <t xml:space="preserve">Пробитие</t>
  </si>
  <si>
    <t xml:space="preserve">NO_LAYERS отделён от PRESENT.</t>
  </si>
  <si>
    <t xml:space="preserve">Pr=0 корректно действует по безбронной цели.</t>
  </si>
  <si>
    <t xml:space="preserve">corpse/loot guard выполняется до контейнера.</t>
  </si>
  <si>
    <t xml:space="preserve">Обыск монстра не вызывает исключение.</t>
  </si>
  <si>
    <t xml:space="preserve">MOD-005/006 помечены CREATION_FORBIDDEN для CustomMonster.</t>
  </si>
  <si>
    <t xml:space="preserve">Нет ItemInstance/MapObject.</t>
  </si>
  <si>
    <t xml:space="preserve">Яды</t>
  </si>
  <si>
    <t xml:space="preserve">Яды Тайпана типизированы POISON/SYMBIOTIC.</t>
  </si>
  <si>
    <t xml:space="preserve">ALL_POISON блокирует любой источник.</t>
  </si>
  <si>
    <t xml:space="preserve">Deep clone</t>
  </si>
  <si>
    <t xml:space="preserve">Добавлена операция независимого клонирования имущества SentientEnemy.</t>
  </si>
  <si>
    <t xml:space="preserve">UUID/state экземпляров не разделяются.</t>
  </si>
  <si>
    <t xml:space="preserve">System defaults</t>
  </si>
  <si>
    <t xml:space="preserve">Поддержан templateOrigin SYSTEM_DEFAULT_SENTIENT.</t>
  </si>
  <si>
    <t xml:space="preserve">Стабильные ItemType/иконки, независимые экземпляры.</t>
  </si>
  <si>
    <t xml:space="preserve">Оружейная грамматика</t>
  </si>
  <si>
    <t xml:space="preserve">Восемь форматов не расширены.</t>
  </si>
  <si>
    <t xml:space="preserve">Monster Runtime остаётся отдельным namespace.</t>
  </si>
  <si>
    <t xml:space="preserve">Предразработочная QA-совместимость предметов</t>
  </si>
  <si>
    <t xml:space="preserve">Сценарии проверяют межреестровые границы, которые не покрывались исходным набором формул Item Registry v1.2.</t>
  </si>
  <si>
    <t xml:space="preserve">Scenario ID</t>
  </si>
  <si>
    <t xml:space="preserve">Путь</t>
  </si>
  <si>
    <t xml:space="preserve">Given</t>
  </si>
  <si>
    <t xml:space="preserve">When</t>
  </si>
  <si>
    <t xml:space="preserve">Expected</t>
  </si>
  <si>
    <t xml:space="preserve">Rule / operation IDs</t>
  </si>
  <si>
    <t xml:space="preserve">Result</t>
  </si>
  <si>
    <t xml:space="preserve">QA-ITM-001</t>
  </si>
  <si>
    <t xml:space="preserve">Каталог/иконки неизменны</t>
  </si>
  <si>
    <t xml:space="preserve">64 ItemTypeID and 64 IconAssetKey</t>
  </si>
  <si>
    <t xml:space="preserve">Import v1.3</t>
  </si>
  <si>
    <t xml:space="preserve">64 selectable items; no new monster/web item</t>
  </si>
  <si>
    <t xml:space="preserve">01; 15</t>
  </si>
  <si>
    <t xml:space="preserve">QA-ITM-002</t>
  </si>
  <si>
    <t xml:space="preserve">MONSTER_ATTACK без предмета</t>
  </si>
  <si>
    <t xml:space="preserve">sourceKind=MONSTER_BASE_ATTACK</t>
  </si>
  <si>
    <t xml:space="preserve">Resolve attack</t>
  </si>
  <si>
    <t xml:space="preserve">No itemInstanceId/WeaponProfile required</t>
  </si>
  <si>
    <t xml:space="preserve">OP-RESOLVE-COMBAT-VALUES; 07A/07C</t>
  </si>
  <si>
    <t xml:space="preserve">QA-ITM-003</t>
  </si>
  <si>
    <t xml:space="preserve">Атака монстра по щиту/броне</t>
  </si>
  <si>
    <t xml:space="preserve">Target has item layers</t>
  </si>
  <si>
    <t xml:space="preserve">Resolve armor</t>
  </si>
  <si>
    <t xml:space="preserve">Existing item armor/defense works with monster source</t>
  </si>
  <si>
    <t xml:space="preserve">CORE-125/150/226</t>
  </si>
  <si>
    <t xml:space="preserve">QA-ITM-004</t>
  </si>
  <si>
    <t xml:space="preserve">Pr=0 без брони</t>
  </si>
  <si>
    <t xml:space="preserve">armorLayerState=NO_LAYERS</t>
  </si>
  <si>
    <t xml:space="preserve">Resolve penetration</t>
  </si>
  <si>
    <t xml:space="preserve">PASS without comparison</t>
  </si>
  <si>
    <t xml:space="preserve">QA-ITM-005</t>
  </si>
  <si>
    <t xml:space="preserve">Pr=0 с бронёй</t>
  </si>
  <si>
    <t xml:space="preserve">armorLayerState=PRESENT</t>
  </si>
  <si>
    <t xml:space="preserve">Blocked</t>
  </si>
  <si>
    <t xml:space="preserve">QA-ITM-006</t>
  </si>
  <si>
    <t xml:space="preserve">Граница пробития</t>
  </si>
  <si>
    <t xml:space="preserve">PRESENT layer</t>
  </si>
  <si>
    <t xml:space="preserve">Pr=armor / Pr&gt;armor</t>
  </si>
  <si>
    <t xml:space="preserve">Equal blocked; greater passes</t>
  </si>
  <si>
    <t xml:space="preserve">CORE-150/226</t>
  </si>
  <si>
    <t xml:space="preserve">QA-ITM-007</t>
  </si>
  <si>
    <t xml:space="preserve">Обычный и симбиотический яд</t>
  </si>
  <si>
    <t xml:space="preserve">effectFamily=POISON</t>
  </si>
  <si>
    <t xml:space="preserve">Target has ALL_POISON</t>
  </si>
  <si>
    <t xml:space="preserve">Both blocked before payload</t>
  </si>
  <si>
    <t xml:space="preserve">QA-ITM-008</t>
  </si>
  <si>
    <t xml:space="preserve">Обыск монстра</t>
  </si>
  <si>
    <t xml:space="preserve">lootPolicy=NOT_LOOTABLE</t>
  </si>
  <si>
    <t xml:space="preserve">LOOT</t>
  </si>
  <si>
    <t xml:space="preserve">CORPSE_NOT_LOOTABLE before container lookup</t>
  </si>
  <si>
    <t xml:space="preserve">OP-CHECK-CORPSE-LOOT; CORE-223</t>
  </si>
  <si>
    <t xml:space="preserve">QA-ITM-009</t>
  </si>
  <si>
    <t xml:space="preserve">Обыск уничтоженного трупа</t>
  </si>
  <si>
    <t xml:space="preserve">corpsePolicy=NONE</t>
  </si>
  <si>
    <t xml:space="preserve">NO_CORPSE controlled error</t>
  </si>
  <si>
    <t xml:space="preserve">QA-ITM-010</t>
  </si>
  <si>
    <t xml:space="preserve">Два custom SentientEnemy</t>
  </si>
  <si>
    <t xml:space="preserve">Same template version</t>
  </si>
  <si>
    <t xml:space="preserve">Instantiate twice</t>
  </si>
  <si>
    <t xml:space="preserve">Disjoint item/profile/component/coating UUID sets</t>
  </si>
  <si>
    <t xml:space="preserve">OP-CLONE-SENTIENT-INVENTORY; CORE-225</t>
  </si>
  <si>
    <t xml:space="preserve">QA-ITM-011</t>
  </si>
  <si>
    <t xml:space="preserve">System default SentientEnemy</t>
  </si>
  <si>
    <t xml:space="preserve">Instantiate</t>
  </si>
  <si>
    <t xml:space="preserve">Same deep-clone; template unchanged; instance mutable</t>
  </si>
  <si>
    <t xml:space="preserve">CORE-225/227</t>
  </si>
  <si>
    <t xml:space="preserve">QA-ITM-012</t>
  </si>
  <si>
    <t xml:space="preserve">Паутина CustomMonster</t>
  </si>
  <si>
    <t xml:space="preserve">Spider/SYM-117</t>
  </si>
  <si>
    <t xml:space="preserve">Request production</t>
  </si>
  <si>
    <t xml:space="preserve">CREATION_FORBIDDEN; no item/scene/map object</t>
  </si>
  <si>
    <t xml:space="preserve">QA-ITM-013</t>
  </si>
  <si>
    <t xml:space="preserve">Master weapon patch</t>
  </si>
  <si>
    <t xml:space="preserve">Validate expression</t>
  </si>
  <si>
    <t xml:space="preserve">Exactly 8 v1.2 formats; monster grammar not merged</t>
  </si>
  <si>
    <t xml:space="preserve">07B; CORE-188/189</t>
  </si>
  <si>
    <t xml:space="preserve">QA-ITM-014</t>
  </si>
  <si>
    <t xml:space="preserve">Полуторный меч: фиксированный хват</t>
  </si>
  <si>
    <t xml:space="preserve">ITM-WPN-012 + gripMode ONE_HAND/TWO_HAND</t>
  </si>
  <si>
    <t xml:space="preserve">Resolve runtime definitions</t>
  </si>
  <si>
    <t xml:space="preserve">Exactly four CVD: DAMAGE/PENETRATION for each grip; no DEFAULT variant</t>
  </si>
  <si>
    <t xml:space="preserve">CORE-033; 02A</t>
  </si>
  <si>
    <t xml:space="preserve">QA-ITM-015</t>
  </si>
  <si>
    <t xml:space="preserve">Боевая критичность атаки</t>
  </si>
  <si>
    <t xml:space="preserve">accuracy natural 20/1</t>
  </si>
  <si>
    <t xml:space="preserve">Resolve combat check</t>
  </si>
  <si>
    <t xml:space="preserve">Accuracy обрабатывается CORE-229; DAMAGE/PENETRATION/ARMOR не становятся критическими, но каждый исходный D20 игрока с natural 1/20 создаёт ровно 1 балл CHARACTER_PROGRESS_COUNTER.</t>
  </si>
  <si>
    <t xml:space="preserve">CORE-229; SYM-021; CORE-230; CORE-233; 07A; 19_XP_RollOccurrences</t>
  </si>
  <si>
    <t xml:space="preserve">QA-ITM-016</t>
  </si>
  <si>
    <t xml:space="preserve">Взрыв Блохи по бронированной цели</t>
  </si>
  <si>
    <t xml:space="preserve">Canonical special attack; armorLayerState=PRESENT</t>
  </si>
  <si>
    <t xml:space="preserve">Resolve attack contract</t>
  </si>
  <si>
    <t xml:space="preserve">Full R20×2+40 DAMAGE; resolvedPenetration=null; armor map empty; no Pr comparison</t>
  </si>
  <si>
    <t xml:space="preserve">MON-115; CORE-150/226; 07A/07C</t>
  </si>
  <si>
    <t xml:space="preserve">QA-ITM-XP-001</t>
  </si>
  <si>
    <t xml:space="preserve">DAMAGE natural 20</t>
  </si>
  <si>
    <t xml:space="preserve">PLAYER_CHARACTER; original D20; rawFace=20; связанная характеристика</t>
  </si>
  <si>
    <t xml:space="preserve">Разрешить DAMAGE</t>
  </si>
  <si>
    <t xml:space="preserve">0 direct XP; +1 CHARACTER_PROGRESS_COUNTER; confirmedGrade=0</t>
  </si>
  <si>
    <t xml:space="preserve">CORE-229/230/233</t>
  </si>
  <si>
    <t xml:space="preserve">QA-ITM-XP-002</t>
  </si>
  <si>
    <t xml:space="preserve">PENETRATION natural 1</t>
  </si>
  <si>
    <t xml:space="preserve">PLAYER_CHARACTER; original D20; rawFace=1</t>
  </si>
  <si>
    <t xml:space="preserve">Разрешить PENETRATION</t>
  </si>
  <si>
    <t xml:space="preserve">0 direct XP; +1 CHARACTER_PROGRESS_COUNTER</t>
  </si>
  <si>
    <t xml:space="preserve">CORE-229/230</t>
  </si>
  <si>
    <t xml:space="preserve">QA-ITM-XP-003</t>
  </si>
  <si>
    <t xml:space="preserve">ARMOR natural 20</t>
  </si>
  <si>
    <t xml:space="preserve">PLAYER_CHARACTER-защитник; original D20; rawFace=20</t>
  </si>
  <si>
    <t xml:space="preserve">Разрешить ARMOR</t>
  </si>
  <si>
    <t xml:space="preserve">QA-ITM-XP-004</t>
  </si>
  <si>
    <t xml:space="preserve">Формула дала 20 без natural</t>
  </si>
  <si>
    <t xml:space="preserve">rawFace≠20; итог выражения=20</t>
  </si>
  <si>
    <t xml:space="preserve">Разрешить quantitative stage</t>
  </si>
  <si>
    <t xml:space="preserve">Нет progression event</t>
  </si>
  <si>
    <t xml:space="preserve">CORE-230/233</t>
  </si>
  <si>
    <t xml:space="preserve">QA-ITM-XP-005</t>
  </si>
  <si>
    <t xml:space="preserve">R20×2</t>
  </si>
  <si>
    <t xml:space="preserve">2*ROLL(R20); rawFace=20</t>
  </si>
  <si>
    <t xml:space="preserve">Разрешить один rollGroupId</t>
  </si>
  <si>
    <t xml:space="preserve">Один RollOccurrence, один originRollId, +1 балл</t>
  </si>
  <si>
    <t xml:space="preserve">CORE-233; 02A/07A</t>
  </si>
  <si>
    <t xml:space="preserve">QA-ITM-XP-006</t>
  </si>
  <si>
    <t xml:space="preserve">Независимые D20</t>
  </si>
  <si>
    <t xml:space="preserve">Точность, пробитие и урон имеют разные rollGroupId</t>
  </si>
  <si>
    <t xml:space="preserve">Разрешить атаку</t>
  </si>
  <si>
    <t xml:space="preserve">Каждый фактический D20 получает собственный originRollId</t>
  </si>
  <si>
    <t xml:space="preserve">07A; 19_XP</t>
  </si>
  <si>
    <t xml:space="preserve">QA-ITM-XP-007</t>
  </si>
  <si>
    <t xml:space="preserve">Повтор originRollId</t>
  </si>
  <si>
    <t xml:space="preserve">Уже APPLIED_COUNTER</t>
  </si>
  <si>
    <t xml:space="preserve">Повторно отправить событие</t>
  </si>
  <si>
    <t xml:space="preserve">IGNORED_DUPLICATE; состояние не меняется</t>
  </si>
  <si>
    <t xml:space="preserve">QA-ITM-XP-008</t>
  </si>
  <si>
    <t xml:space="preserve">AUTO и MANUAL</t>
  </si>
  <si>
    <t xml:space="preserve">Одинаковые actor/rawFace/rollKind</t>
  </si>
  <si>
    <t xml:space="preserve">Маршрутизировать</t>
  </si>
  <si>
    <t xml:space="preserve">Одинаковый результат; источник сохраняется только для аудита</t>
  </si>
  <si>
    <t xml:space="preserve">QA-ITM-XP-009</t>
  </si>
  <si>
    <t xml:space="preserve">Системный противник</t>
  </si>
  <si>
    <t xml:space="preserve">SYSTEM_SENTIENT_ENEMY или CANONICAL_MONSTER; rawFace=20</t>
  </si>
  <si>
    <t xml:space="preserve">Разрешить stage</t>
  </si>
  <si>
    <t xml:space="preserve">NEVER_PROGRESSION; нет счётчика и XP</t>
  </si>
  <si>
    <t xml:space="preserve">CORE-230; NO_XP_PROGRESSION</t>
  </si>
  <si>
    <t xml:space="preserve">QA-ITM-XP-010</t>
  </si>
  <si>
    <t xml:space="preserve">Некритические stages</t>
  </si>
  <si>
    <t xml:space="preserve">DAMAGE/PENETRATION/ARMOR</t>
  </si>
  <si>
    <t xml:space="preserve">rawFace=1|20</t>
  </si>
  <si>
    <t xml:space="preserve">CORE-083/084 не запускаются; eventPoints=1 только в pool</t>
  </si>
  <si>
    <t xml:space="preserve">QA-ITM-XP-011</t>
  </si>
  <si>
    <t xml:space="preserve">Version tuple</t>
  </si>
  <si>
    <t xml:space="preserve">Импортировать registry</t>
  </si>
  <si>
    <t xml:space="preserve">Tuple совпадает дословно</t>
  </si>
  <si>
    <t xml:space="preserve">Baseline v1.1</t>
  </si>
  <si>
    <t xml:space="preserve">Изменения Item Registry v1.4</t>
  </si>
  <si>
    <t xml:space="preserve">Синхронизация с Rules Registry v1.5 и Canonical Bestiary v1.2; 64 предмета и 64 встроенные иконки сохранены без изменения баланса.</t>
  </si>
  <si>
    <t xml:space="preserve">Rules v1.5 / Bestiary v1.2</t>
  </si>
  <si>
    <t xml:space="preserve">Текущая трассировка переведена на синхронизированную линию.</t>
  </si>
  <si>
    <t xml:space="preserve">152 Rule ID; Q-* не считаются runtime-зависимостями.</t>
  </si>
  <si>
    <t xml:space="preserve">DEFAULT runtime заменён на ONE_HAND/TWO_HAND для DAMAGE и PENETRATION.</t>
  </si>
  <si>
    <t xml:space="preserve">Четыре однозначных CVD; хват фиксирован.</t>
  </si>
  <si>
    <t xml:space="preserve">Боевые криты</t>
  </si>
  <si>
    <t xml:space="preserve">CORE-208/229</t>
  </si>
  <si>
    <t xml:space="preserve">Порядок accuracy-R20 синхронизирован с боевым разрешателем.</t>
  </si>
  <si>
    <t xml:space="preserve">Крит не переносится на Pr/damage/armor.</t>
  </si>
  <si>
    <t xml:space="preserve">Взрыв Блохи</t>
  </si>
  <si>
    <t xml:space="preserve">MON-115; CORE-150/226</t>
  </si>
  <si>
    <t xml:space="preserve">Canonical special attack получает IGNORE_ARMOR policy.</t>
  </si>
  <si>
    <t xml:space="preserve">Penetration/armor не разрешаются; полный обычный DAMAGE.</t>
  </si>
  <si>
    <t xml:space="preserve">07A/07C</t>
  </si>
  <si>
    <t xml:space="preserve">Добавлена семантика null/empty map и audit snapshot при armor override.</t>
  </si>
  <si>
    <t xml:space="preserve">Source-neutral контракт остаётся единым.</t>
  </si>
  <si>
    <t xml:space="preserve">64 ItemType и 64 PNG 96×96 сохранены.</t>
  </si>
  <si>
    <t xml:space="preserve">Баланс и художественные ресурсы не менялись.</t>
  </si>
  <si>
    <t xml:space="preserve">QA</t>
  </si>
  <si>
    <t xml:space="preserve">QA-ITM-014…016</t>
  </si>
  <si>
    <t xml:space="preserve">Добавлены три сквозных сценария.</t>
  </si>
  <si>
    <t xml:space="preserve">Grip, critical routing и armor override проверены.</t>
  </si>
  <si>
    <t xml:space="preserve">Трассировка</t>
  </si>
  <si>
    <t xml:space="preserve">15 существующих Rule ID</t>
  </si>
  <si>
    <t xml:space="preserve">35 устаревших полей заменены дословными значениями Rules v1.5.</t>
  </si>
  <si>
    <t xml:space="preserve">Включая AQA-044, CORE-125/150/208/217 и MON-178.</t>
  </si>
  <si>
    <t xml:space="preserve">RollOccurrence и XP-маршрутизация Item Registry v1.5</t>
  </si>
  <si>
    <t xml:space="preserve">Нормализованный контракт AttackResolution. Rules v1.6 | Character-Skills-Symbionts v1.1 | Items v1.5_with_icons | Bestiary v1.3 | Sentient v1.2</t>
  </si>
  <si>
    <t xml:space="preserve">Allowed / default</t>
  </si>
  <si>
    <t xml:space="preserve">Validation / invariant</t>
  </si>
  <si>
    <t xml:space="preserve">Runtime use</t>
  </si>
  <si>
    <t xml:space="preserve">originRollId</t>
  </si>
  <si>
    <t xml:space="preserve">Новый UUID для каждого исходного D20</t>
  </si>
  <si>
    <t xml:space="preserve">Уникален в журнале кампании; служебные записи ссылаются на originRollId, но не переиспользуют его как собственный источник прогрессии.</t>
  </si>
  <si>
    <t xml:space="preserve">Deduplication key CORE-233</t>
  </si>
  <si>
    <t xml:space="preserve">Existing AttackResolution</t>
  </si>
  <si>
    <t xml:space="preserve">FK на 07A.</t>
  </si>
  <si>
    <t xml:space="preserve">Combat audit</t>
  </si>
  <si>
    <t xml:space="preserve">combatValueDefinitionId</t>
  </si>
  <si>
    <t xml:space="preserve">Один CVD / dynamic definition</t>
  </si>
  <si>
    <t xml:space="preserve">Обязательно для предметного DAMAGE/PENETRATION/ARMOR.</t>
  </si>
  <si>
    <t xml:space="preserve">Связь с 02A</t>
  </si>
  <si>
    <t xml:space="preserve">Одна runtime-группа</t>
  </si>
  <si>
    <t xml:space="preserve">Множитель 2×ROLL(R20) остаётся одной группой и одним originRollId.</t>
  </si>
  <si>
    <t xml:space="preserve">Raw result correlation</t>
  </si>
  <si>
    <t xml:space="preserve">actorCharacterId</t>
  </si>
  <si>
    <t xml:space="preserve">null для не-персонажей</t>
  </si>
  <si>
    <t xml:space="preserve">Обязательно при actorType=PLAYER_CHARACTER.</t>
  </si>
  <si>
    <t xml:space="preserve">Owner of progression</t>
  </si>
  <si>
    <t xml:space="preserve">actorType</t>
  </si>
  <si>
    <t xml:space="preserve">PLAYER_CHARACTER | NPC | CANONICAL_MONSTER | ARBITRARY_MONSTER | SYSTEM_SENTIENT_ENEMY</t>
  </si>
  <si>
    <t xml:space="preserve">Только PLAYER_CHARACTER допускает progression event; остальные всегда NEVER_PROGRESSION.</t>
  </si>
  <si>
    <t xml:space="preserve">Boundary</t>
  </si>
  <si>
    <t xml:space="preserve">rollSource</t>
  </si>
  <si>
    <t xml:space="preserve">AUTO | MANUAL</t>
  </si>
  <si>
    <t xml:space="preserve">Не влияет на маршрутизацию; MANUAL проходит ту же серверную проверку rawFace.</t>
  </si>
  <si>
    <t xml:space="preserve">Audit</t>
  </si>
  <si>
    <t xml:space="preserve">D20 | OTHER_DIE | NONE</t>
  </si>
  <si>
    <t xml:space="preserve">Событие прогрессии возможно только для D20.</t>
  </si>
  <si>
    <t xml:space="preserve">Eligibility</t>
  </si>
  <si>
    <t xml:space="preserve">rawFace</t>
  </si>
  <si>
    <t xml:space="preserve">1..число граней</t>
  </si>
  <si>
    <t xml:space="preserve">Хранится до модификаторов и множителей.</t>
  </si>
  <si>
    <t xml:space="preserve">Natural face</t>
  </si>
  <si>
    <t xml:space="preserve">DAMAGE | PENETRATION | ARMOR | ATTACK_ACCURACY | OTHER_CHECK</t>
  </si>
  <si>
    <t xml:space="preserve">DAMAGE/PENETRATION/ARMOR имеют NO_DIRECT_BUT_POOL.</t>
  </si>
  <si>
    <t xml:space="preserve">Classification</t>
  </si>
  <si>
    <t xml:space="preserve">checkKind</t>
  </si>
  <si>
    <t xml:space="preserve">QUANTITATIVE_COMBAT_VALUE для 02A</t>
  </si>
  <si>
    <t xml:space="preserve">Не объявляет DAMAGE/PENETRATION/ARMOR критическими проверками.</t>
  </si>
  <si>
    <t xml:space="preserve">modifierStatCodes</t>
  </si>
  <si>
    <t xml:space="preserve">ARRAY&lt;STAT&gt;</t>
  </si>
  <si>
    <t xml:space="preserve">Фактически прибавленные характеристики; не выводятся из описания.</t>
  </si>
  <si>
    <t xml:space="preserve">Direct-XP eligibility outside Item stages</t>
  </si>
  <si>
    <t xml:space="preserve">criticalSource</t>
  </si>
  <si>
    <t xml:space="preserve">NONE | NATURAL_FACE | CONFIRMATION | ABILITY_ASSIGNED | EQUAL_GRADE_SUBSTITUTION</t>
  </si>
  <si>
    <t xml:space="preserve">02A stages use NONE; ability/substitution are NEVER_PROGRESSION.</t>
  </si>
  <si>
    <t xml:space="preserve">Exclusion</t>
  </si>
  <si>
    <t xml:space="preserve">criticalPolarity</t>
  </si>
  <si>
    <t xml:space="preserve">POSITIVE | NEGATIVE | null</t>
  </si>
  <si>
    <t xml:space="preserve">Отсутствует для некритических stages.</t>
  </si>
  <si>
    <t xml:space="preserve">confirmedGrade</t>
  </si>
  <si>
    <t xml:space="preserve">0..5</t>
  </si>
  <si>
    <t xml:space="preserve">Для DAMAGE/PENETRATION/ARMOR всегда 0.</t>
  </si>
  <si>
    <t xml:space="preserve">eventPoints source for eligible checks</t>
  </si>
  <si>
    <t xml:space="preserve">isOriginalRoll</t>
  </si>
  <si>
    <t xml:space="preserve">true для исходного occurrence</t>
  </si>
  <si>
    <t xml:space="preserve">Только true может создать progression event.</t>
  </si>
  <si>
    <t xml:space="preserve">isConfirmationRoll</t>
  </si>
  <si>
    <t xml:space="preserve">true =&gt; NEVER_PROGRESSION.</t>
  </si>
  <si>
    <t xml:space="preserve">isEqualGradeSubstitution</t>
  </si>
  <si>
    <t xml:space="preserve">NO_DIRECT_BUT_POOL | NEVER_PROGRESSION</t>
  </si>
  <si>
    <t xml:space="preserve">Для D20 Item stages — NO_DIRECT_BUT_POOL; без D20 — NEVER_PROGRESSION.</t>
  </si>
  <si>
    <t xml:space="preserve">Route guard</t>
  </si>
  <si>
    <t xml:space="preserve">progressionRoute</t>
  </si>
  <si>
    <t xml:space="preserve">CHARACTER_PROGRESS_COUNTER | NEVER_PROGRESSION</t>
  </si>
  <si>
    <t xml:space="preserve">Item quantitative stages никогда не используют DIRECT_SYMBIONT.</t>
  </si>
  <si>
    <t xml:space="preserve">State transition</t>
  </si>
  <si>
    <t xml:space="preserve">eventPoints</t>
  </si>
  <si>
    <t xml:space="preserve">0 | 1</t>
  </si>
  <si>
    <t xml:space="preserve">Некритический Item D20 rawFace=1/20 даёт 1; иначе 0.</t>
  </si>
  <si>
    <t xml:space="preserve">Counter increment</t>
  </si>
  <si>
    <t xml:space="preserve">selectedSymbiontInstanceId</t>
  </si>
  <si>
    <t xml:space="preserve">Для Item quantitative stages всегда null.</t>
  </si>
  <si>
    <t xml:space="preserve">No direct XP</t>
  </si>
  <si>
    <t xml:space="preserve">processingStatus</t>
  </si>
  <si>
    <t xml:space="preserve">PENDING | APPLIED_DIRECT | APPLIED_COUNTER | IGNORED_NEVER | IGNORED_DUPLICATE | REJECTED_INVALID</t>
  </si>
  <si>
    <t xml:space="preserve">Для Item quantitative natural 1/20 после атомарной фиксации используется APPLIED_COUNTER; повтор — IGNORED_DUPLICATE.</t>
  </si>
  <si>
    <t xml:space="preserve">Изменения Item Registry v1.5_with_icons</t>
  </si>
  <si>
    <t xml:space="preserve">Новая маршрутизация XP не меняет каталог, характеристики, формулы, баланс и 64 встроенных PNG.</t>
  </si>
  <si>
    <t xml:space="preserve">Основание</t>
  </si>
  <si>
    <t xml:space="preserve">Результат</t>
  </si>
  <si>
    <t xml:space="preserve">v1.4_with_icons → v1.5_with_icons</t>
  </si>
  <si>
    <t xml:space="preserve">Baseline XP v1.1</t>
  </si>
  <si>
    <t xml:space="preserve">Runtime semantics</t>
  </si>
  <si>
    <t xml:space="preserve">65/65 строк получили rollKind, dieType и progressionEligibility</t>
  </si>
  <si>
    <t xml:space="preserve">D20 quantitative stages имеют NO_DIRECT_BUT_POOL</t>
  </si>
  <si>
    <t xml:space="preserve">Добавлены rollOccurrences, metadata map, progressionEvents и dedup set</t>
  </si>
  <si>
    <t xml:space="preserve">Каждый исходный D20 однозначно воспроизводим</t>
  </si>
  <si>
    <t xml:space="preserve">Остаются некритическими; player natural 1/20 даёт 1 балл pool</t>
  </si>
  <si>
    <t xml:space="preserve">Авторское решение</t>
  </si>
  <si>
    <t xml:space="preserve">Прямой XP невозможен</t>
  </si>
  <si>
    <t xml:space="preserve">Rules trace</t>
  </si>
  <si>
    <t xml:space="preserve">Обновлён CORE-229; добавлены SYM-021 и CORE-230…233</t>
  </si>
  <si>
    <t xml:space="preserve">Rules v1.6</t>
  </si>
  <si>
    <t xml:space="preserve">Синхронизированный runtime contract</t>
  </si>
  <si>
    <t xml:space="preserve">Добавлены 11 сценариев XP-маршрутизации</t>
  </si>
  <si>
    <t xml:space="preserve">TXT §9</t>
  </si>
  <si>
    <t xml:space="preserve">Любой FAIL блокирует выпуск</t>
  </si>
  <si>
    <t xml:space="preserve">64 ItemType, формулы, профили и встроенные иконки не изменены</t>
  </si>
  <si>
    <t xml:space="preserve">Scope boundary</t>
  </si>
  <si>
    <t xml:space="preserve">Баланс сохранён</t>
  </si>
  <si>
    <t xml:space="preserve">Symbiosis V7 — Item Registry v1.6_with_icons</t>
  </si>
  <si>
    <t xml:space="preserve">Trace-only compatibility patch; all 64 embedded PNG and gameplay item data are preserved.</t>
  </si>
  <si>
    <t xml:space="preserve">Было</t>
  </si>
  <si>
    <t xml:space="preserve">Стало</t>
  </si>
  <si>
    <t xml:space="preserve">ITM-V16-001</t>
  </si>
  <si>
    <t xml:space="preserve">Version</t>
  </si>
  <si>
    <t xml:space="preserve">v1.5_with_icons</t>
  </si>
  <si>
    <t xml:space="preserve">v1.6_with_icons</t>
  </si>
  <si>
    <t xml:space="preserve">Baseline v1.2</t>
  </si>
  <si>
    <t xml:space="preserve">ITM-V16-002</t>
  </si>
  <si>
    <t xml:space="preserve">AQA-044 trace</t>
  </si>
  <si>
    <t xml:space="preserve">Генератор группы запрещён</t>
  </si>
  <si>
    <t xml:space="preserve">Generator 80–150% supported; no AI</t>
  </si>
  <si>
    <t xml:space="preserve">Rules v1.7</t>
  </si>
  <si>
    <t xml:space="preserve">ITM-V16-003</t>
  </si>
  <si>
    <t xml:space="preserve">CORE-215 trace</t>
  </si>
  <si>
    <t xml:space="preserve">Generator in excluded scope</t>
  </si>
  <si>
    <t xml:space="preserve">Generator allowed; only AI/template mutations remain excluded</t>
  </si>
  <si>
    <t xml:space="preserve">Q-ENEMY-B14 superseded</t>
  </si>
  <si>
    <t xml:space="preserve">ITM-V16-004</t>
  </si>
  <si>
    <t xml:space="preserve">Item data</t>
  </si>
  <si>
    <t xml:space="preserve">64 ItemType + 64 PNG</t>
  </si>
  <si>
    <t xml:space="preserve">Без изменений</t>
  </si>
</sst>
</file>

<file path=xl/styles.xml><?xml version="1.0" encoding="utf-8"?>
<styleSheet xmlns="http://schemas.openxmlformats.org/spreadsheetml/2006/main">
  <numFmts count="10">
    <numFmt numFmtId="164" formatCode="General"/>
    <numFmt numFmtId="165" formatCode="_(* #,##0.00_);_(* \(#,##0.00\);_(* \-??_);_(@_)"/>
    <numFmt numFmtId="166" formatCode="_(* #,##0.00_);_(* \(#,##0.00\);_(* \-??_);_(@_)"/>
    <numFmt numFmtId="167" formatCode="_(* #,##0_);_(* \(#,##0\);_(* \-_);_(@_)"/>
    <numFmt numFmtId="168" formatCode="_(* #,##0_);_(* \(#,##0\);_(* \-_);_(@_)"/>
    <numFmt numFmtId="169" formatCode="_(\$* #,##0.00_);_(\$* \(#,##0.00\);_(\$* \-??_);_(@_)"/>
    <numFmt numFmtId="170" formatCode="_(\$* #,##0.00_);_(\$* \(#,##0.00\);_(\$* \-??_);_(@_)"/>
    <numFmt numFmtId="171" formatCode="_(\$* #,##0_);_(\$* \(#,##0\);_(\$* \-_);_(@_)"/>
    <numFmt numFmtId="172" formatCode="_(\$* #,##0_);_(\$* \(#,##0\);_(\$* \-_);_(@_)"/>
    <numFmt numFmtId="173" formatCode="0%"/>
  </numFmts>
  <fonts count="27">
    <font>
      <sz val="10"/>
      <name val="Arial"/>
      <family val="2"/>
    </font>
    <font>
      <sz val="10"/>
      <name val="Arial"/>
      <family val="0"/>
    </font>
    <font>
      <sz val="10"/>
      <name val="Arial"/>
      <family val="0"/>
    </font>
    <font>
      <sz val="10"/>
      <name val="Arial"/>
      <family val="0"/>
    </font>
    <font>
      <sz val="10"/>
      <name val="Arial"/>
      <family val="0"/>
      <charset val="1"/>
    </font>
    <font>
      <sz val="11"/>
      <name val="Calibri"/>
      <family val="0"/>
      <charset val="1"/>
    </font>
    <font>
      <b val="true"/>
      <sz val="18"/>
      <color rgb="FFFFFFFF"/>
      <name val="Calibri"/>
      <family val="0"/>
      <charset val="1"/>
    </font>
    <font>
      <i val="true"/>
      <sz val="11"/>
      <color rgb="FF1F2937"/>
      <name val="Calibri"/>
      <family val="0"/>
      <charset val="1"/>
    </font>
    <font>
      <b val="true"/>
      <sz val="11"/>
      <color rgb="FFFFFFFF"/>
      <name val="Calibri"/>
      <family val="0"/>
      <charset val="1"/>
    </font>
    <font>
      <b val="true"/>
      <sz val="16"/>
      <color rgb="FFFFFFFF"/>
      <name val="Calibri"/>
      <family val="0"/>
      <charset val="1"/>
    </font>
    <font>
      <i val="true"/>
      <sz val="10"/>
      <color rgb="FF1F2937"/>
      <name val="Calibri"/>
      <family val="0"/>
      <charset val="1"/>
    </font>
    <font>
      <b val="true"/>
      <sz val="10"/>
      <color rgb="FFFFFFFF"/>
      <name val="Aptos"/>
      <family val="0"/>
      <charset val="1"/>
    </font>
    <font>
      <sz val="10"/>
      <color rgb="FF1F2937"/>
      <name val="Aptos"/>
      <family val="0"/>
      <charset val="1"/>
    </font>
    <font>
      <i val="true"/>
      <sz val="10"/>
      <color rgb="FF53657A"/>
      <name val="Calibri"/>
      <family val="0"/>
      <charset val="1"/>
    </font>
    <font>
      <sz val="9"/>
      <color rgb="FF1F1F1F"/>
      <name val="Aptos"/>
      <family val="0"/>
      <charset val="1"/>
    </font>
    <font>
      <b val="true"/>
      <sz val="13"/>
      <color rgb="FFFFFFFF"/>
      <name val="Calibri"/>
      <family val="0"/>
      <charset val="1"/>
    </font>
    <font>
      <sz val="10"/>
      <name val="Calibri"/>
      <family val="0"/>
      <charset val="1"/>
    </font>
    <font>
      <b val="true"/>
      <sz val="10"/>
      <color rgb="FF275D38"/>
      <name val="Calibri"/>
      <family val="0"/>
      <charset val="1"/>
    </font>
    <font>
      <sz val="9"/>
      <name val="Calibri"/>
      <family val="0"/>
      <charset val="1"/>
    </font>
    <font>
      <i val="true"/>
      <sz val="11"/>
      <color rgb="FF1F1F1F"/>
      <name val="Calibri"/>
      <family val="0"/>
      <charset val="1"/>
    </font>
    <font>
      <i val="true"/>
      <sz val="10"/>
      <color rgb="FF44546A"/>
      <name val="Calibri"/>
      <family val="0"/>
      <charset val="1"/>
    </font>
    <font>
      <b val="true"/>
      <sz val="17"/>
      <color rgb="FFFFFFFF"/>
      <name val="Aptos Display"/>
      <family val="0"/>
      <charset val="1"/>
    </font>
    <font>
      <i val="true"/>
      <sz val="10"/>
      <color rgb="FF102A43"/>
      <name val="Aptos"/>
      <family val="0"/>
      <charset val="1"/>
    </font>
    <font>
      <b val="true"/>
      <sz val="16"/>
      <color rgb="FFFFFFFF"/>
      <name val="Arial"/>
      <family val="0"/>
      <charset val="1"/>
    </font>
    <font>
      <i val="true"/>
      <sz val="10"/>
      <color rgb="FF1E3A8A"/>
      <name val="Arial"/>
      <family val="0"/>
      <charset val="1"/>
    </font>
    <font>
      <b val="true"/>
      <sz val="10"/>
      <color rgb="FFFFFFFF"/>
      <name val="Arial"/>
      <family val="0"/>
      <charset val="1"/>
    </font>
    <font>
      <b val="true"/>
      <sz val="10"/>
      <color rgb="FF166534"/>
      <name val="Arial"/>
      <family val="0"/>
      <charset val="1"/>
    </font>
  </fonts>
  <fills count="16">
    <fill>
      <patternFill patternType="none"/>
    </fill>
    <fill>
      <patternFill patternType="gray125"/>
    </fill>
    <fill>
      <patternFill patternType="solid">
        <fgColor rgb="FF244A78"/>
        <bgColor rgb="FF1F4E78"/>
      </patternFill>
    </fill>
    <fill>
      <patternFill patternType="solid">
        <fgColor rgb="FFDCE9F7"/>
        <bgColor rgb="FFD9EAF7"/>
      </patternFill>
    </fill>
    <fill>
      <patternFill patternType="solid">
        <fgColor rgb="FF355C9A"/>
        <bgColor rgb="FF44546A"/>
      </patternFill>
    </fill>
    <fill>
      <patternFill patternType="solid">
        <fgColor rgb="FF1F4E78"/>
        <bgColor rgb="FF244A78"/>
      </patternFill>
    </fill>
    <fill>
      <patternFill patternType="solid">
        <fgColor rgb="FFD9E8F5"/>
        <bgColor rgb="FFD9EAF7"/>
      </patternFill>
    </fill>
    <fill>
      <patternFill patternType="solid">
        <fgColor rgb="FF2F75B5"/>
        <bgColor rgb="FF355C9A"/>
      </patternFill>
    </fill>
    <fill>
      <patternFill patternType="solid">
        <fgColor rgb="FFD9EAD3"/>
        <bgColor rgb="FFE2F0D9"/>
      </patternFill>
    </fill>
    <fill>
      <patternFill patternType="solid">
        <fgColor rgb="FFD9EAF7"/>
        <bgColor rgb="FFD9E8F5"/>
      </patternFill>
    </fill>
    <fill>
      <patternFill patternType="solid">
        <fgColor rgb="FF17365D"/>
        <bgColor rgb="FF102A43"/>
      </patternFill>
    </fill>
    <fill>
      <patternFill patternType="solid">
        <fgColor rgb="FF102A43"/>
        <bgColor rgb="FF172554"/>
      </patternFill>
    </fill>
    <fill>
      <patternFill patternType="solid">
        <fgColor rgb="FF172554"/>
        <bgColor rgb="FF102A43"/>
      </patternFill>
    </fill>
    <fill>
      <patternFill patternType="solid">
        <fgColor rgb="FFDBEAFE"/>
        <bgColor rgb="FFDCE9F7"/>
      </patternFill>
    </fill>
    <fill>
      <patternFill patternType="solid">
        <fgColor rgb="FF1D4ED8"/>
        <bgColor rgb="FF355C9A"/>
      </patternFill>
    </fill>
    <fill>
      <patternFill patternType="solid">
        <fgColor rgb="FFDCFCE7"/>
        <bgColor rgb="FFE2F0D9"/>
      </patternFill>
    </fill>
  </fills>
  <borders count="18">
    <border diagonalUp="false" diagonalDown="false">
      <left/>
      <right/>
      <top/>
      <bottom/>
      <diagonal/>
    </border>
    <border diagonalUp="false" diagonalDown="false">
      <left style="thin">
        <color rgb="FFB8C7D9"/>
      </left>
      <right style="thin">
        <color rgb="FFB8C7D9"/>
      </right>
      <top style="thin">
        <color rgb="FFB8C7D9"/>
      </top>
      <bottom style="thin">
        <color rgb="FFB8C7D9"/>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9FBAD0"/>
      </left>
      <right style="thin">
        <color rgb="FF9FBAD0"/>
      </right>
      <top style="thin">
        <color rgb="FF9FBAD0"/>
      </top>
      <bottom style="thin">
        <color rgb="FF9FBAD0"/>
      </bottom>
      <diagonal/>
    </border>
    <border diagonalUp="false" diagonalDown="false">
      <left style="thin">
        <color rgb="FFD7E2EA"/>
      </left>
      <right style="thin">
        <color rgb="FFD7E2EA"/>
      </right>
      <top style="thin">
        <color rgb="FFD7E2EA"/>
      </top>
      <bottom style="thin">
        <color rgb="FFD7E2EA"/>
      </bottom>
      <diagonal/>
    </border>
    <border diagonalUp="false" diagonalDown="false">
      <left/>
      <right style="thin">
        <color rgb="FFD8E1EA"/>
      </right>
      <top/>
      <bottom style="thin">
        <color rgb="FFD8E1EA"/>
      </bottom>
      <diagonal/>
    </border>
    <border diagonalUp="false" diagonalDown="false">
      <left style="thin">
        <color rgb="FFD8E1EA"/>
      </left>
      <right style="thin">
        <color rgb="FFD8E1EA"/>
      </right>
      <top/>
      <bottom style="thin">
        <color rgb="FFD8E1EA"/>
      </bottom>
      <diagonal/>
    </border>
    <border diagonalUp="false" diagonalDown="false">
      <left style="thin">
        <color rgb="FFD8E1EA"/>
      </left>
      <right/>
      <top/>
      <bottom style="thin">
        <color rgb="FFD8E1EA"/>
      </bottom>
      <diagonal/>
    </border>
    <border diagonalUp="false" diagonalDown="false">
      <left style="thin">
        <color rgb="FF7AA887"/>
      </left>
      <right style="thin">
        <color rgb="FF7AA887"/>
      </right>
      <top style="thin">
        <color rgb="FF7AA887"/>
      </top>
      <bottom style="thin">
        <color rgb="FF7AA887"/>
      </bottom>
      <diagonal/>
    </border>
    <border diagonalUp="false" diagonalDown="false">
      <left/>
      <right style="thin">
        <color rgb="FFD8E1EA"/>
      </right>
      <top style="thin">
        <color rgb="FFD8E1EA"/>
      </top>
      <bottom style="thin">
        <color rgb="FFD8E1EA"/>
      </bottom>
      <diagonal/>
    </border>
    <border diagonalUp="false" diagonalDown="false">
      <left style="thin">
        <color rgb="FFD8E1EA"/>
      </left>
      <right style="thin">
        <color rgb="FFD8E1EA"/>
      </right>
      <top style="thin">
        <color rgb="FFD8E1EA"/>
      </top>
      <bottom style="thin">
        <color rgb="FFD8E1EA"/>
      </bottom>
      <diagonal/>
    </border>
    <border diagonalUp="false" diagonalDown="false">
      <left style="thin">
        <color rgb="FFD8E1EA"/>
      </left>
      <right/>
      <top style="thin">
        <color rgb="FFD8E1EA"/>
      </top>
      <bottom style="thin">
        <color rgb="FFD8E1EA"/>
      </bottom>
      <diagonal/>
    </border>
    <border diagonalUp="false" diagonalDown="false">
      <left/>
      <right style="thin">
        <color rgb="FFD8E1EA"/>
      </right>
      <top style="thin">
        <color rgb="FFD8E1EA"/>
      </top>
      <bottom/>
      <diagonal/>
    </border>
    <border diagonalUp="false" diagonalDown="false">
      <left style="thin">
        <color rgb="FFD8E1EA"/>
      </left>
      <right style="thin">
        <color rgb="FFD8E1EA"/>
      </right>
      <top style="thin">
        <color rgb="FFD8E1EA"/>
      </top>
      <bottom/>
      <diagonal/>
    </border>
    <border diagonalUp="false" diagonalDown="false">
      <left style="thin">
        <color rgb="FFD8E1EA"/>
      </left>
      <right/>
      <top style="thin">
        <color rgb="FFD8E1EA"/>
      </top>
      <bottom/>
      <diagonal/>
    </border>
    <border diagonalUp="false" diagonalDown="false">
      <left style="thin">
        <color rgb="FF93C5FD"/>
      </left>
      <right style="thin">
        <color rgb="FF93C5FD"/>
      </right>
      <top style="thin">
        <color rgb="FF93C5FD"/>
      </top>
      <bottom style="thin">
        <color rgb="FF93C5FD"/>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86EFAC"/>
      </left>
      <right style="thin">
        <color rgb="FF86EFAC"/>
      </right>
      <top style="thin">
        <color rgb="FF86EFAC"/>
      </top>
      <bottom style="thin">
        <color rgb="FF86EFAC"/>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9" fontId="4" fillId="0" borderId="0" applyFont="true" applyBorder="false" applyAlignment="false" applyProtection="false"/>
    <xf numFmtId="170" fontId="4" fillId="0" borderId="0" applyFont="true" applyBorder="false" applyAlignment="false" applyProtection="false"/>
    <xf numFmtId="171" fontId="4" fillId="0" borderId="0" applyFont="true" applyBorder="false" applyAlignment="false" applyProtection="false"/>
    <xf numFmtId="172"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xf numFmtId="173" fontId="4"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29" applyFont="true" applyBorder="true" applyAlignment="true" applyProtection="false">
      <alignment horizontal="general" vertical="center" textRotation="0" wrapText="false" indent="0" shrinkToFit="false"/>
      <protection locked="true" hidden="false"/>
    </xf>
    <xf numFmtId="164" fontId="7" fillId="3" borderId="0" xfId="29" applyFont="true" applyBorder="true" applyAlignment="true" applyProtection="false">
      <alignment horizontal="general" vertical="center" textRotation="0" wrapText="true" indent="0" shrinkToFit="false"/>
      <protection locked="true" hidden="false"/>
    </xf>
    <xf numFmtId="164" fontId="8" fillId="4" borderId="1" xfId="29" applyFont="true" applyBorder="true" applyAlignment="true" applyProtection="false">
      <alignment horizontal="general" vertical="top" textRotation="0" wrapText="true" indent="0" shrinkToFit="false"/>
      <protection locked="true" hidden="false"/>
    </xf>
    <xf numFmtId="164" fontId="5" fillId="0" borderId="1" xfId="29" applyFont="true" applyBorder="true" applyAlignment="true" applyProtection="false">
      <alignment horizontal="general" vertical="top" textRotation="0" wrapText="true" indent="0" shrinkToFit="false"/>
      <protection locked="true" hidden="false"/>
    </xf>
    <xf numFmtId="164" fontId="5" fillId="0" borderId="0" xfId="29" applyFont="true" applyBorder="true" applyAlignment="true" applyProtection="false">
      <alignment horizontal="general" vertical="bottom" textRotation="0" wrapText="true" indent="0" shrinkToFit="false"/>
      <protection locked="true" hidden="false"/>
    </xf>
    <xf numFmtId="164" fontId="5" fillId="0" borderId="0" xfId="29" applyFont="true" applyBorder="true" applyAlignment="true" applyProtection="false">
      <alignment horizontal="general" vertical="top" textRotation="0" wrapText="true" indent="0" shrinkToFit="false"/>
      <protection locked="true" hidden="false"/>
    </xf>
    <xf numFmtId="164" fontId="9" fillId="2" borderId="0" xfId="29" applyFont="true" applyBorder="true" applyAlignment="true" applyProtection="false">
      <alignment horizontal="left" vertical="center" textRotation="0" wrapText="false" indent="0" shrinkToFit="false"/>
      <protection locked="true" hidden="false"/>
    </xf>
    <xf numFmtId="164" fontId="10" fillId="3" borderId="0" xfId="29" applyFont="true" applyBorder="true" applyAlignment="true" applyProtection="false">
      <alignment horizontal="general" vertical="center" textRotation="0" wrapText="true" indent="0" shrinkToFit="false"/>
      <protection locked="true" hidden="false"/>
    </xf>
    <xf numFmtId="164" fontId="11" fillId="4" borderId="2" xfId="29" applyFont="true" applyBorder="true" applyAlignment="true" applyProtection="false">
      <alignment horizontal="general" vertical="center" textRotation="0" wrapText="true" indent="0" shrinkToFit="false"/>
      <protection locked="true" hidden="false"/>
    </xf>
    <xf numFmtId="164" fontId="12" fillId="0" borderId="1" xfId="29" applyFont="true" applyBorder="true" applyAlignment="true" applyProtection="false">
      <alignment horizontal="general" vertical="top" textRotation="0" wrapText="true" indent="0" shrinkToFit="false"/>
      <protection locked="true" hidden="false"/>
    </xf>
    <xf numFmtId="164" fontId="4" fillId="0" borderId="0" xfId="30" applyFont="true" applyBorder="false" applyAlignment="true" applyProtection="false">
      <alignment horizontal="general" vertical="bottom" textRotation="0" wrapText="true" indent="0" shrinkToFit="false"/>
      <protection locked="true" hidden="false"/>
    </xf>
    <xf numFmtId="164" fontId="9" fillId="5" borderId="0" xfId="29" applyFont="true" applyBorder="true" applyAlignment="true" applyProtection="false">
      <alignment horizontal="general" vertical="center" textRotation="0" wrapText="false" indent="0" shrinkToFit="false"/>
      <protection locked="true" hidden="false"/>
    </xf>
    <xf numFmtId="164" fontId="13" fillId="6" borderId="0" xfId="29" applyFont="true" applyBorder="true" applyAlignment="true" applyProtection="false">
      <alignment horizontal="general" vertical="center" textRotation="0" wrapText="true" indent="0" shrinkToFit="false"/>
      <protection locked="true" hidden="false"/>
    </xf>
    <xf numFmtId="164" fontId="11" fillId="7" borderId="3" xfId="29" applyFont="true" applyBorder="true" applyAlignment="true" applyProtection="false">
      <alignment horizontal="center" vertical="center" textRotation="0" wrapText="true" indent="0" shrinkToFit="false"/>
      <protection locked="true" hidden="false"/>
    </xf>
    <xf numFmtId="164" fontId="14" fillId="0" borderId="4" xfId="29" applyFont="true" applyBorder="true" applyAlignment="true" applyProtection="false">
      <alignment horizontal="general" vertical="top" textRotation="0" wrapText="true" indent="0" shrinkToFit="false"/>
      <protection locked="true" hidden="false"/>
    </xf>
    <xf numFmtId="164" fontId="5" fillId="0" borderId="0" xfId="29" applyFont="false" applyBorder="false" applyAlignment="true" applyProtection="false">
      <alignment horizontal="general" vertical="bottom" textRotation="0" wrapText="false" indent="0" shrinkToFit="false"/>
      <protection locked="true" hidden="false"/>
    </xf>
    <xf numFmtId="164" fontId="10" fillId="3" borderId="0" xfId="29" applyFont="true" applyBorder="true" applyAlignment="true" applyProtection="false">
      <alignment horizontal="left" vertical="center" textRotation="0" wrapText="true" indent="0" shrinkToFit="false"/>
      <protection locked="true" hidden="false"/>
    </xf>
    <xf numFmtId="164" fontId="15" fillId="2" borderId="0" xfId="29" applyFont="true" applyBorder="true" applyAlignment="true" applyProtection="false">
      <alignment horizontal="general" vertical="bottom" textRotation="0" wrapText="false" indent="0" shrinkToFit="false"/>
      <protection locked="true" hidden="false"/>
    </xf>
    <xf numFmtId="164" fontId="10" fillId="3" borderId="0" xfId="29" applyFont="true" applyBorder="true" applyAlignment="true" applyProtection="false">
      <alignment horizontal="general" vertical="bottom" textRotation="0" wrapText="true" indent="0" shrinkToFit="false"/>
      <protection locked="true" hidden="false"/>
    </xf>
    <xf numFmtId="164" fontId="9" fillId="2" borderId="0" xfId="29" applyFont="true" applyBorder="true" applyAlignment="true" applyProtection="false">
      <alignment horizontal="general" vertical="center" textRotation="0" wrapText="false" indent="0" shrinkToFit="false"/>
      <protection locked="true" hidden="false"/>
    </xf>
    <xf numFmtId="164" fontId="8" fillId="4" borderId="0" xfId="29" applyFont="true" applyBorder="true" applyAlignment="true" applyProtection="false">
      <alignment horizontal="general" vertical="center" textRotation="0" wrapText="false" indent="0" shrinkToFit="false"/>
      <protection locked="true" hidden="false"/>
    </xf>
    <xf numFmtId="164" fontId="16" fillId="3" borderId="1" xfId="29" applyFont="true" applyBorder="true" applyAlignment="true" applyProtection="false">
      <alignment horizontal="general" vertical="center" textRotation="0" wrapText="false" indent="0" shrinkToFit="false"/>
      <protection locked="true" hidden="false"/>
    </xf>
    <xf numFmtId="164" fontId="16" fillId="0" borderId="1" xfId="29" applyFont="true" applyBorder="true" applyAlignment="true" applyProtection="false">
      <alignment horizontal="general" vertical="center" textRotation="0" wrapText="false" indent="0" shrinkToFit="false"/>
      <protection locked="true" hidden="false"/>
    </xf>
    <xf numFmtId="164" fontId="16" fillId="0" borderId="5" xfId="29" applyFont="true" applyBorder="true" applyAlignment="true" applyProtection="false">
      <alignment horizontal="general" vertical="center" textRotation="0" wrapText="false" indent="0" shrinkToFit="false"/>
      <protection locked="true" hidden="false"/>
    </xf>
    <xf numFmtId="164" fontId="16" fillId="0" borderId="6" xfId="29" applyFont="true" applyBorder="true" applyAlignment="true" applyProtection="false">
      <alignment horizontal="center" vertical="center" textRotation="0" wrapText="false" indent="0" shrinkToFit="false"/>
      <protection locked="true" hidden="false"/>
    </xf>
    <xf numFmtId="164" fontId="16" fillId="0" borderId="6" xfId="29" applyFont="true" applyBorder="true" applyAlignment="true" applyProtection="false">
      <alignment horizontal="general" vertical="center" textRotation="0" wrapText="false" indent="0" shrinkToFit="false"/>
      <protection locked="true" hidden="false"/>
    </xf>
    <xf numFmtId="164" fontId="16" fillId="0" borderId="6" xfId="29" applyFont="true" applyBorder="true" applyAlignment="true" applyProtection="false">
      <alignment horizontal="general" vertical="center" textRotation="0" wrapText="true" indent="0" shrinkToFit="false"/>
      <protection locked="true" hidden="false"/>
    </xf>
    <xf numFmtId="164" fontId="16" fillId="0" borderId="6" xfId="29" applyFont="true" applyBorder="true" applyAlignment="true" applyProtection="false">
      <alignment horizontal="center" vertical="center" textRotation="0" wrapText="true" indent="0" shrinkToFit="false"/>
      <protection locked="true" hidden="false"/>
    </xf>
    <xf numFmtId="164" fontId="16" fillId="0" borderId="7" xfId="29" applyFont="true" applyBorder="true" applyAlignment="true" applyProtection="false">
      <alignment horizontal="center" vertical="center" textRotation="0" wrapText="false" indent="0" shrinkToFit="false"/>
      <protection locked="true" hidden="false"/>
    </xf>
    <xf numFmtId="164" fontId="17" fillId="8" borderId="8" xfId="29" applyFont="true" applyBorder="true" applyAlignment="true" applyProtection="false">
      <alignment horizontal="center" vertical="center" textRotation="0" wrapText="false" indent="0" shrinkToFit="false"/>
      <protection locked="true" hidden="false"/>
    </xf>
    <xf numFmtId="164" fontId="16" fillId="0" borderId="9" xfId="29" applyFont="true" applyBorder="true" applyAlignment="true" applyProtection="false">
      <alignment horizontal="general" vertical="center" textRotation="0" wrapText="false" indent="0" shrinkToFit="false"/>
      <protection locked="true" hidden="false"/>
    </xf>
    <xf numFmtId="164" fontId="16" fillId="0" borderId="10" xfId="29" applyFont="true" applyBorder="true" applyAlignment="true" applyProtection="false">
      <alignment horizontal="center" vertical="center" textRotation="0" wrapText="false" indent="0" shrinkToFit="false"/>
      <protection locked="true" hidden="false"/>
    </xf>
    <xf numFmtId="164" fontId="16" fillId="0" borderId="10" xfId="29" applyFont="true" applyBorder="true" applyAlignment="true" applyProtection="false">
      <alignment horizontal="general" vertical="center" textRotation="0" wrapText="false" indent="0" shrinkToFit="false"/>
      <protection locked="true" hidden="false"/>
    </xf>
    <xf numFmtId="164" fontId="16" fillId="0" borderId="10" xfId="29" applyFont="true" applyBorder="true" applyAlignment="true" applyProtection="false">
      <alignment horizontal="general" vertical="center" textRotation="0" wrapText="true" indent="0" shrinkToFit="false"/>
      <protection locked="true" hidden="false"/>
    </xf>
    <xf numFmtId="164" fontId="16" fillId="0" borderId="10" xfId="29" applyFont="true" applyBorder="true" applyAlignment="true" applyProtection="false">
      <alignment horizontal="center" vertical="center" textRotation="0" wrapText="true" indent="0" shrinkToFit="false"/>
      <protection locked="true" hidden="false"/>
    </xf>
    <xf numFmtId="164" fontId="16" fillId="0" borderId="11" xfId="29" applyFont="true" applyBorder="true" applyAlignment="true" applyProtection="false">
      <alignment horizontal="center" vertical="center" textRotation="0" wrapText="false" indent="0" shrinkToFit="false"/>
      <protection locked="true" hidden="false"/>
    </xf>
    <xf numFmtId="164" fontId="18" fillId="3" borderId="1" xfId="29" applyFont="true" applyBorder="true" applyAlignment="true" applyProtection="false">
      <alignment horizontal="general" vertical="center" textRotation="0" wrapText="true" indent="0" shrinkToFit="false"/>
      <protection locked="true" hidden="false"/>
    </xf>
    <xf numFmtId="164" fontId="18" fillId="0" borderId="1" xfId="29" applyFont="true" applyBorder="true" applyAlignment="true" applyProtection="false">
      <alignment horizontal="general" vertical="center" textRotation="0" wrapText="true" indent="0" shrinkToFit="false"/>
      <protection locked="true" hidden="false"/>
    </xf>
    <xf numFmtId="164" fontId="16" fillId="0" borderId="12" xfId="29" applyFont="true" applyBorder="true" applyAlignment="true" applyProtection="false">
      <alignment horizontal="general" vertical="center" textRotation="0" wrapText="false" indent="0" shrinkToFit="false"/>
      <protection locked="true" hidden="false"/>
    </xf>
    <xf numFmtId="164" fontId="16" fillId="0" borderId="13" xfId="29" applyFont="true" applyBorder="true" applyAlignment="true" applyProtection="false">
      <alignment horizontal="center" vertical="center" textRotation="0" wrapText="false" indent="0" shrinkToFit="false"/>
      <protection locked="true" hidden="false"/>
    </xf>
    <xf numFmtId="164" fontId="16" fillId="0" borderId="13" xfId="29" applyFont="true" applyBorder="true" applyAlignment="true" applyProtection="false">
      <alignment horizontal="general" vertical="center" textRotation="0" wrapText="false" indent="0" shrinkToFit="false"/>
      <protection locked="true" hidden="false"/>
    </xf>
    <xf numFmtId="164" fontId="16" fillId="0" borderId="13" xfId="29" applyFont="true" applyBorder="true" applyAlignment="true" applyProtection="false">
      <alignment horizontal="general" vertical="center" textRotation="0" wrapText="true" indent="0" shrinkToFit="false"/>
      <protection locked="true" hidden="false"/>
    </xf>
    <xf numFmtId="164" fontId="16" fillId="0" borderId="13" xfId="29" applyFont="true" applyBorder="true" applyAlignment="true" applyProtection="false">
      <alignment horizontal="center" vertical="center" textRotation="0" wrapText="true" indent="0" shrinkToFit="false"/>
      <protection locked="true" hidden="false"/>
    </xf>
    <xf numFmtId="164" fontId="16" fillId="0" borderId="14" xfId="29" applyFont="true" applyBorder="true" applyAlignment="true" applyProtection="false">
      <alignment horizontal="center" vertical="center" textRotation="0" wrapText="false" indent="0" shrinkToFit="false"/>
      <protection locked="true" hidden="false"/>
    </xf>
    <xf numFmtId="164" fontId="8" fillId="5" borderId="0" xfId="29" applyFont="true" applyBorder="true" applyAlignment="true" applyProtection="false">
      <alignment horizontal="general" vertical="center" textRotation="0" wrapText="false" indent="0" shrinkToFit="false"/>
      <protection locked="true" hidden="false"/>
    </xf>
    <xf numFmtId="164" fontId="19" fillId="9" borderId="0" xfId="29" applyFont="true" applyBorder="true" applyAlignment="true" applyProtection="false">
      <alignment horizontal="general" vertical="center" textRotation="0" wrapText="true" indent="0" shrinkToFit="false"/>
      <protection locked="true" hidden="false"/>
    </xf>
    <xf numFmtId="164" fontId="9" fillId="10" borderId="0" xfId="29" applyFont="true" applyBorder="true" applyAlignment="true" applyProtection="false">
      <alignment horizontal="left" vertical="center" textRotation="0" wrapText="false" indent="0" shrinkToFit="false"/>
      <protection locked="true" hidden="false"/>
    </xf>
    <xf numFmtId="164" fontId="20" fillId="9" borderId="0" xfId="29" applyFont="true" applyBorder="true" applyAlignment="true" applyProtection="false">
      <alignment horizontal="left" vertical="center" textRotation="0" wrapText="true" indent="0" shrinkToFit="false"/>
      <protection locked="true" hidden="false"/>
    </xf>
    <xf numFmtId="164" fontId="21" fillId="11" borderId="0" xfId="29" applyFont="true" applyBorder="true" applyAlignment="true" applyProtection="false">
      <alignment horizontal="general" vertical="center" textRotation="0" wrapText="false" indent="0" shrinkToFit="false"/>
      <protection locked="true" hidden="false"/>
    </xf>
    <xf numFmtId="164" fontId="22" fillId="9" borderId="0" xfId="29" applyFont="true" applyBorder="true" applyAlignment="true" applyProtection="false">
      <alignment horizontal="general" vertical="center" textRotation="0" wrapText="true" indent="0" shrinkToFit="false"/>
      <protection locked="true" hidden="false"/>
    </xf>
    <xf numFmtId="164" fontId="23" fillId="12" borderId="0" xfId="30" applyFont="true" applyBorder="true" applyAlignment="true" applyProtection="false">
      <alignment horizontal="general" vertical="center" textRotation="0" wrapText="false" indent="0" shrinkToFit="false"/>
      <protection locked="true" hidden="false"/>
    </xf>
    <xf numFmtId="164" fontId="24" fillId="13" borderId="0" xfId="30" applyFont="true" applyBorder="true" applyAlignment="true" applyProtection="false">
      <alignment horizontal="general" vertical="bottom" textRotation="0" wrapText="true" indent="0" shrinkToFit="false"/>
      <protection locked="true" hidden="false"/>
    </xf>
    <xf numFmtId="164" fontId="25" fillId="14" borderId="15" xfId="30" applyFont="true" applyBorder="true" applyAlignment="true" applyProtection="false">
      <alignment horizontal="general" vertical="bottom" textRotation="0" wrapText="true" indent="0" shrinkToFit="false"/>
      <protection locked="true" hidden="false"/>
    </xf>
    <xf numFmtId="164" fontId="4" fillId="0" borderId="16" xfId="30" applyFont="true" applyBorder="true" applyAlignment="true" applyProtection="false">
      <alignment horizontal="general" vertical="top" textRotation="0" wrapText="true" indent="0" shrinkToFit="false"/>
      <protection locked="true" hidden="false"/>
    </xf>
    <xf numFmtId="164" fontId="26" fillId="15" borderId="17" xfId="30" applyFont="true" applyBorder="true" applyAlignment="true" applyProtection="false">
      <alignment horizontal="center" vertical="top"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0]" xfId="22"/>
    <cellStyle name="Comma [0] 2" xfId="23"/>
    <cellStyle name="Currency" xfId="24"/>
    <cellStyle name="Currency 3" xfId="25"/>
    <cellStyle name="Currency [0]" xfId="26"/>
    <cellStyle name="Currency [0] 4" xfId="27"/>
    <cellStyle name="Normal" xfId="28"/>
    <cellStyle name="Normal 1" xfId="29"/>
    <cellStyle name="Normal 5" xfId="30"/>
    <cellStyle name="Percent" xfId="31"/>
    <cellStyle name="Percent 6" xfId="32"/>
  </cellStyles>
  <dxfs count="31">
    <dxf>
      <fill>
        <patternFill patternType="solid">
          <fgColor rgb="FF355C9A"/>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2F0D9"/>
          <bgColor rgb="FF000000"/>
        </patternFill>
      </fill>
    </dxf>
    <dxf>
      <fill>
        <patternFill patternType="solid">
          <fgColor rgb="FF274E13"/>
          <bgColor rgb="FF000000"/>
        </patternFill>
      </fill>
    </dxf>
    <dxf>
      <fill>
        <patternFill patternType="solid">
          <fgColor rgb="FF375623"/>
          <bgColor rgb="FF000000"/>
        </patternFill>
      </fill>
    </dxf>
    <dxf>
      <font>
        <b val="1"/>
        <color rgb="FF274E13"/>
      </font>
      <fill>
        <patternFill>
          <bgColor rgb="FFD9EAD3"/>
        </patternFill>
      </fill>
    </dxf>
    <dxf>
      <font>
        <b val="1"/>
        <color rgb="FF990000"/>
      </font>
      <fill>
        <patternFill>
          <bgColor rgb="FFF4CCCC"/>
        </patternFill>
      </fill>
    </dxf>
    <dxf>
      <font>
        <color rgb="FF274E13"/>
      </font>
      <fill>
        <patternFill>
          <bgColor rgb="FFD9EAD3"/>
        </patternFill>
      </fill>
    </dxf>
    <dxf>
      <font>
        <b val="1"/>
        <color rgb="FF990000"/>
      </font>
      <fill>
        <patternFill>
          <bgColor rgb="FFF4CCCC"/>
        </patternFill>
      </fill>
    </dxf>
    <dxf>
      <font>
        <color rgb="FF274E13"/>
      </font>
      <fill>
        <patternFill>
          <bgColor rgb="FFD9EAD3"/>
        </patternFill>
      </fill>
    </dxf>
    <dxf>
      <font>
        <b val="1"/>
        <color rgb="FF990000"/>
      </font>
      <fill>
        <patternFill>
          <bgColor rgb="FFF4CCCC"/>
        </patternFill>
      </fill>
    </dxf>
    <dxf>
      <font>
        <color rgb="FF375623"/>
      </font>
      <fill>
        <patternFill>
          <bgColor rgb="FFE2F0D9"/>
        </patternFill>
      </fill>
    </dxf>
    <dxf>
      <font>
        <b val="1"/>
        <color rgb="FFC00000"/>
      </font>
      <fill>
        <patternFill>
          <bgColor rgb="FFFCE4D6"/>
        </patternFill>
      </fill>
    </dxf>
    <dxf>
      <fill>
        <patternFill patternType="solid">
          <fgColor rgb="FF2F75B5"/>
          <bgColor rgb="FF000000"/>
        </patternFill>
      </fill>
    </dxf>
    <dxf>
      <fill>
        <patternFill patternType="solid">
          <fgColor rgb="FF1F1F1F"/>
          <bgColor rgb="FF000000"/>
        </patternFill>
      </fill>
    </dxf>
    <dxf>
      <font>
        <color rgb="FF274E13"/>
      </font>
      <fill>
        <patternFill>
          <bgColor rgb="FFD9EAD3"/>
        </patternFill>
      </fill>
    </dxf>
    <dxf>
      <font>
        <b val="1"/>
        <color rgb="FF990000"/>
      </font>
      <fill>
        <patternFill>
          <bgColor rgb="FFF4CCCC"/>
        </patternFill>
      </fill>
    </dxf>
    <dxf>
      <font>
        <b val="1"/>
        <color rgb="FF990000"/>
      </font>
      <fill>
        <patternFill>
          <bgColor rgb="FFF4CCCC"/>
        </patternFill>
      </fill>
    </dxf>
    <dxf>
      <font>
        <color rgb="FF274E13"/>
      </font>
      <fill>
        <patternFill>
          <bgColor rgb="FFD9EAD3"/>
        </patternFill>
      </fill>
    </dxf>
    <dxf>
      <font>
        <b val="1"/>
        <color rgb="FF990000"/>
      </font>
      <fill>
        <patternFill>
          <bgColor rgb="FFF4CCCC"/>
        </patternFill>
      </fill>
    </dxf>
    <dxf>
      <font>
        <b val="1"/>
        <color rgb="FF990000"/>
      </font>
      <fill>
        <patternFill>
          <bgColor rgb="FFF4CCCC"/>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24" type="wholeTable"/>
      <tableStyleElement dxfId="25" type="firstColumnStripe"/>
      <tableStyleElement dxfId="26" type="firstRowStripe"/>
      <tableStyleElement dxfId="27" type="lastColumn"/>
      <tableStyleElement dxfId="28" type="firstColumn"/>
      <tableStyleElement dxfId="29" type="headerRow"/>
      <tableStyleElement dxfId="30" type="totalRow"/>
    </tableStyle>
  </tableStyles>
  <colors>
    <indexedColors>
      <rgbColor rgb="FF000000"/>
      <rgbColor rgb="FFFFFFFF"/>
      <rgbColor rgb="FFC00000"/>
      <rgbColor rgb="FF00FF00"/>
      <rgbColor rgb="FF0000FF"/>
      <rgbColor rgb="FFD9E8F5"/>
      <rgbColor rgb="FFFF00FF"/>
      <rgbColor rgb="FF00FFFF"/>
      <rgbColor rgb="FF990000"/>
      <rgbColor rgb="FF166534"/>
      <rgbColor rgb="FF172554"/>
      <rgbColor rgb="FF375623"/>
      <rgbColor rgb="FF800080"/>
      <rgbColor rgb="FF156082"/>
      <rgbColor rgb="FFB8C7D9"/>
      <rgbColor rgb="FF44546A"/>
      <rgbColor rgb="FF9FBAD0"/>
      <rgbColor rgb="FF1F4E78"/>
      <rgbColor rgb="FFFCE4D6"/>
      <rgbColor rgb="FFDCFCE7"/>
      <rgbColor rgb="FF660066"/>
      <rgbColor rgb="FFFF8080"/>
      <rgbColor rgb="FF1D4ED8"/>
      <rgbColor rgb="FFCBD5E1"/>
      <rgbColor rgb="FF244A78"/>
      <rgbColor rgb="FFFF00FF"/>
      <rgbColor rgb="FFDCE9F7"/>
      <rgbColor rgb="FF00FFFF"/>
      <rgbColor rgb="FF800080"/>
      <rgbColor rgb="FF800000"/>
      <rgbColor rgb="FF355C9A"/>
      <rgbColor rgb="FF0000FF"/>
      <rgbColor rgb="FF00CCFF"/>
      <rgbColor rgb="FFD9EAF7"/>
      <rgbColor rgb="FFE2F0D9"/>
      <rgbColor rgb="FFD9EAD3"/>
      <rgbColor rgb="FF93C5FD"/>
      <rgbColor rgb="FFD7E2EA"/>
      <rgbColor rgb="FFD8E1EA"/>
      <rgbColor rgb="FFF4CCCC"/>
      <rgbColor rgb="FF2F75B5"/>
      <rgbColor rgb="FF46B1E1"/>
      <rgbColor rgb="FF86EFAC"/>
      <rgbColor rgb="FFDBEAFE"/>
      <rgbColor rgb="FFFF9900"/>
      <rgbColor rgb="FFFF6600"/>
      <rgbColor rgb="FF53657A"/>
      <rgbColor rgb="FF7AA887"/>
      <rgbColor rgb="FF17365D"/>
      <rgbColor rgb="FF275D38"/>
      <rgbColor rgb="FF102A43"/>
      <rgbColor rgb="FF1F1F1F"/>
      <rgbColor rgb="FF274E13"/>
      <rgbColor rgb="FF993366"/>
      <rgbColor rgb="FF1E3A8A"/>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57240</xdr:colOff>
      <xdr:row>4</xdr:row>
      <xdr:rowOff>38160</xdr:rowOff>
    </xdr:from>
    <xdr:to>
      <xdr:col>2</xdr:col>
      <xdr:colOff>50400</xdr:colOff>
      <xdr:row>4</xdr:row>
      <xdr:rowOff>532440</xdr:rowOff>
    </xdr:to>
    <xdr:pic>
      <xdr:nvPicPr>
        <xdr:cNvPr id="1" name="/xl/media/image1.png"/>
        <xdr:cNvPicPr/>
      </xdr:nvPicPr>
      <xdr:blipFill>
        <a:blip r:embed="rId1"/>
        <a:stretch/>
      </xdr:blipFill>
      <xdr:spPr>
        <a:xfrm>
          <a:off x="1169640" y="1266840"/>
          <a:ext cx="494280" cy="494280"/>
        </a:xfrm>
        <a:prstGeom prst="rect">
          <a:avLst/>
        </a:prstGeom>
        <a:noFill/>
        <a:ln w="0">
          <a:noFill/>
        </a:ln>
      </xdr:spPr>
    </xdr:pic>
    <xdr:clientData/>
  </xdr:twoCellAnchor>
  <xdr:twoCellAnchor editAs="oneCell">
    <xdr:from>
      <xdr:col>1</xdr:col>
      <xdr:colOff>57240</xdr:colOff>
      <xdr:row>5</xdr:row>
      <xdr:rowOff>38160</xdr:rowOff>
    </xdr:from>
    <xdr:to>
      <xdr:col>2</xdr:col>
      <xdr:colOff>50400</xdr:colOff>
      <xdr:row>5</xdr:row>
      <xdr:rowOff>532440</xdr:rowOff>
    </xdr:to>
    <xdr:pic>
      <xdr:nvPicPr>
        <xdr:cNvPr id="2" name="/xl/media/image2.png"/>
        <xdr:cNvPicPr/>
      </xdr:nvPicPr>
      <xdr:blipFill>
        <a:blip r:embed="rId2"/>
        <a:stretch/>
      </xdr:blipFill>
      <xdr:spPr>
        <a:xfrm>
          <a:off x="1169640" y="1838520"/>
          <a:ext cx="494280" cy="494280"/>
        </a:xfrm>
        <a:prstGeom prst="rect">
          <a:avLst/>
        </a:prstGeom>
        <a:noFill/>
        <a:ln w="0">
          <a:noFill/>
        </a:ln>
      </xdr:spPr>
    </xdr:pic>
    <xdr:clientData/>
  </xdr:twoCellAnchor>
  <xdr:twoCellAnchor editAs="oneCell">
    <xdr:from>
      <xdr:col>1</xdr:col>
      <xdr:colOff>57240</xdr:colOff>
      <xdr:row>6</xdr:row>
      <xdr:rowOff>38160</xdr:rowOff>
    </xdr:from>
    <xdr:to>
      <xdr:col>2</xdr:col>
      <xdr:colOff>50400</xdr:colOff>
      <xdr:row>6</xdr:row>
      <xdr:rowOff>532440</xdr:rowOff>
    </xdr:to>
    <xdr:pic>
      <xdr:nvPicPr>
        <xdr:cNvPr id="3" name="/xl/media/image3.png"/>
        <xdr:cNvPicPr/>
      </xdr:nvPicPr>
      <xdr:blipFill>
        <a:blip r:embed="rId3"/>
        <a:stretch/>
      </xdr:blipFill>
      <xdr:spPr>
        <a:xfrm>
          <a:off x="1169640" y="2409840"/>
          <a:ext cx="494280" cy="494280"/>
        </a:xfrm>
        <a:prstGeom prst="rect">
          <a:avLst/>
        </a:prstGeom>
        <a:noFill/>
        <a:ln w="0">
          <a:noFill/>
        </a:ln>
      </xdr:spPr>
    </xdr:pic>
    <xdr:clientData/>
  </xdr:twoCellAnchor>
  <xdr:twoCellAnchor editAs="oneCell">
    <xdr:from>
      <xdr:col>1</xdr:col>
      <xdr:colOff>57240</xdr:colOff>
      <xdr:row>7</xdr:row>
      <xdr:rowOff>38160</xdr:rowOff>
    </xdr:from>
    <xdr:to>
      <xdr:col>2</xdr:col>
      <xdr:colOff>50400</xdr:colOff>
      <xdr:row>7</xdr:row>
      <xdr:rowOff>532440</xdr:rowOff>
    </xdr:to>
    <xdr:pic>
      <xdr:nvPicPr>
        <xdr:cNvPr id="4" name="/xl/media/image4.png"/>
        <xdr:cNvPicPr/>
      </xdr:nvPicPr>
      <xdr:blipFill>
        <a:blip r:embed="rId4"/>
        <a:stretch/>
      </xdr:blipFill>
      <xdr:spPr>
        <a:xfrm>
          <a:off x="1169640" y="2981520"/>
          <a:ext cx="494280" cy="494280"/>
        </a:xfrm>
        <a:prstGeom prst="rect">
          <a:avLst/>
        </a:prstGeom>
        <a:noFill/>
        <a:ln w="0">
          <a:noFill/>
        </a:ln>
      </xdr:spPr>
    </xdr:pic>
    <xdr:clientData/>
  </xdr:twoCellAnchor>
  <xdr:twoCellAnchor editAs="oneCell">
    <xdr:from>
      <xdr:col>1</xdr:col>
      <xdr:colOff>57240</xdr:colOff>
      <xdr:row>8</xdr:row>
      <xdr:rowOff>38160</xdr:rowOff>
    </xdr:from>
    <xdr:to>
      <xdr:col>2</xdr:col>
      <xdr:colOff>50400</xdr:colOff>
      <xdr:row>8</xdr:row>
      <xdr:rowOff>532440</xdr:rowOff>
    </xdr:to>
    <xdr:pic>
      <xdr:nvPicPr>
        <xdr:cNvPr id="5" name="/xl/media/image5.png"/>
        <xdr:cNvPicPr/>
      </xdr:nvPicPr>
      <xdr:blipFill>
        <a:blip r:embed="rId5"/>
        <a:stretch/>
      </xdr:blipFill>
      <xdr:spPr>
        <a:xfrm>
          <a:off x="1169640" y="3552840"/>
          <a:ext cx="494280" cy="494280"/>
        </a:xfrm>
        <a:prstGeom prst="rect">
          <a:avLst/>
        </a:prstGeom>
        <a:noFill/>
        <a:ln w="0">
          <a:noFill/>
        </a:ln>
      </xdr:spPr>
    </xdr:pic>
    <xdr:clientData/>
  </xdr:twoCellAnchor>
  <xdr:twoCellAnchor editAs="oneCell">
    <xdr:from>
      <xdr:col>1</xdr:col>
      <xdr:colOff>57240</xdr:colOff>
      <xdr:row>9</xdr:row>
      <xdr:rowOff>38160</xdr:rowOff>
    </xdr:from>
    <xdr:to>
      <xdr:col>2</xdr:col>
      <xdr:colOff>50400</xdr:colOff>
      <xdr:row>9</xdr:row>
      <xdr:rowOff>532440</xdr:rowOff>
    </xdr:to>
    <xdr:pic>
      <xdr:nvPicPr>
        <xdr:cNvPr id="6" name="/xl/media/image6.png"/>
        <xdr:cNvPicPr/>
      </xdr:nvPicPr>
      <xdr:blipFill>
        <a:blip r:embed="rId6"/>
        <a:stretch/>
      </xdr:blipFill>
      <xdr:spPr>
        <a:xfrm>
          <a:off x="1169640" y="4124520"/>
          <a:ext cx="494280" cy="494280"/>
        </a:xfrm>
        <a:prstGeom prst="rect">
          <a:avLst/>
        </a:prstGeom>
        <a:noFill/>
        <a:ln w="0">
          <a:noFill/>
        </a:ln>
      </xdr:spPr>
    </xdr:pic>
    <xdr:clientData/>
  </xdr:twoCellAnchor>
  <xdr:twoCellAnchor editAs="oneCell">
    <xdr:from>
      <xdr:col>1</xdr:col>
      <xdr:colOff>57240</xdr:colOff>
      <xdr:row>10</xdr:row>
      <xdr:rowOff>38160</xdr:rowOff>
    </xdr:from>
    <xdr:to>
      <xdr:col>2</xdr:col>
      <xdr:colOff>50400</xdr:colOff>
      <xdr:row>10</xdr:row>
      <xdr:rowOff>532440</xdr:rowOff>
    </xdr:to>
    <xdr:pic>
      <xdr:nvPicPr>
        <xdr:cNvPr id="7" name="/xl/media/image7.png"/>
        <xdr:cNvPicPr/>
      </xdr:nvPicPr>
      <xdr:blipFill>
        <a:blip r:embed="rId7"/>
        <a:stretch/>
      </xdr:blipFill>
      <xdr:spPr>
        <a:xfrm>
          <a:off x="1169640" y="4695840"/>
          <a:ext cx="494280" cy="494280"/>
        </a:xfrm>
        <a:prstGeom prst="rect">
          <a:avLst/>
        </a:prstGeom>
        <a:noFill/>
        <a:ln w="0">
          <a:noFill/>
        </a:ln>
      </xdr:spPr>
    </xdr:pic>
    <xdr:clientData/>
  </xdr:twoCellAnchor>
  <xdr:twoCellAnchor editAs="oneCell">
    <xdr:from>
      <xdr:col>1</xdr:col>
      <xdr:colOff>57240</xdr:colOff>
      <xdr:row>11</xdr:row>
      <xdr:rowOff>38160</xdr:rowOff>
    </xdr:from>
    <xdr:to>
      <xdr:col>2</xdr:col>
      <xdr:colOff>50400</xdr:colOff>
      <xdr:row>11</xdr:row>
      <xdr:rowOff>532440</xdr:rowOff>
    </xdr:to>
    <xdr:pic>
      <xdr:nvPicPr>
        <xdr:cNvPr id="8" name="/xl/media/image8.png"/>
        <xdr:cNvPicPr/>
      </xdr:nvPicPr>
      <xdr:blipFill>
        <a:blip r:embed="rId8"/>
        <a:stretch/>
      </xdr:blipFill>
      <xdr:spPr>
        <a:xfrm>
          <a:off x="1169640" y="5267520"/>
          <a:ext cx="494280" cy="494280"/>
        </a:xfrm>
        <a:prstGeom prst="rect">
          <a:avLst/>
        </a:prstGeom>
        <a:noFill/>
        <a:ln w="0">
          <a:noFill/>
        </a:ln>
      </xdr:spPr>
    </xdr:pic>
    <xdr:clientData/>
  </xdr:twoCellAnchor>
  <xdr:twoCellAnchor editAs="oneCell">
    <xdr:from>
      <xdr:col>1</xdr:col>
      <xdr:colOff>57240</xdr:colOff>
      <xdr:row>12</xdr:row>
      <xdr:rowOff>38160</xdr:rowOff>
    </xdr:from>
    <xdr:to>
      <xdr:col>2</xdr:col>
      <xdr:colOff>50400</xdr:colOff>
      <xdr:row>12</xdr:row>
      <xdr:rowOff>532440</xdr:rowOff>
    </xdr:to>
    <xdr:pic>
      <xdr:nvPicPr>
        <xdr:cNvPr id="9" name="/xl/media/image9.png"/>
        <xdr:cNvPicPr/>
      </xdr:nvPicPr>
      <xdr:blipFill>
        <a:blip r:embed="rId9"/>
        <a:stretch/>
      </xdr:blipFill>
      <xdr:spPr>
        <a:xfrm>
          <a:off x="1169640" y="5838840"/>
          <a:ext cx="494280" cy="494280"/>
        </a:xfrm>
        <a:prstGeom prst="rect">
          <a:avLst/>
        </a:prstGeom>
        <a:noFill/>
        <a:ln w="0">
          <a:noFill/>
        </a:ln>
      </xdr:spPr>
    </xdr:pic>
    <xdr:clientData/>
  </xdr:twoCellAnchor>
  <xdr:twoCellAnchor editAs="oneCell">
    <xdr:from>
      <xdr:col>1</xdr:col>
      <xdr:colOff>57240</xdr:colOff>
      <xdr:row>13</xdr:row>
      <xdr:rowOff>38160</xdr:rowOff>
    </xdr:from>
    <xdr:to>
      <xdr:col>2</xdr:col>
      <xdr:colOff>50400</xdr:colOff>
      <xdr:row>13</xdr:row>
      <xdr:rowOff>532440</xdr:rowOff>
    </xdr:to>
    <xdr:pic>
      <xdr:nvPicPr>
        <xdr:cNvPr id="10" name="/xl/media/image10.png"/>
        <xdr:cNvPicPr/>
      </xdr:nvPicPr>
      <xdr:blipFill>
        <a:blip r:embed="rId10"/>
        <a:stretch/>
      </xdr:blipFill>
      <xdr:spPr>
        <a:xfrm>
          <a:off x="1169640" y="6410520"/>
          <a:ext cx="494280" cy="494280"/>
        </a:xfrm>
        <a:prstGeom prst="rect">
          <a:avLst/>
        </a:prstGeom>
        <a:noFill/>
        <a:ln w="0">
          <a:noFill/>
        </a:ln>
      </xdr:spPr>
    </xdr:pic>
    <xdr:clientData/>
  </xdr:twoCellAnchor>
  <xdr:twoCellAnchor editAs="oneCell">
    <xdr:from>
      <xdr:col>1</xdr:col>
      <xdr:colOff>57240</xdr:colOff>
      <xdr:row>14</xdr:row>
      <xdr:rowOff>38160</xdr:rowOff>
    </xdr:from>
    <xdr:to>
      <xdr:col>2</xdr:col>
      <xdr:colOff>50400</xdr:colOff>
      <xdr:row>14</xdr:row>
      <xdr:rowOff>532440</xdr:rowOff>
    </xdr:to>
    <xdr:pic>
      <xdr:nvPicPr>
        <xdr:cNvPr id="11" name="/xl/media/image11.png"/>
        <xdr:cNvPicPr/>
      </xdr:nvPicPr>
      <xdr:blipFill>
        <a:blip r:embed="rId11"/>
        <a:stretch/>
      </xdr:blipFill>
      <xdr:spPr>
        <a:xfrm>
          <a:off x="1169640" y="6981840"/>
          <a:ext cx="494280" cy="494280"/>
        </a:xfrm>
        <a:prstGeom prst="rect">
          <a:avLst/>
        </a:prstGeom>
        <a:noFill/>
        <a:ln w="0">
          <a:noFill/>
        </a:ln>
      </xdr:spPr>
    </xdr:pic>
    <xdr:clientData/>
  </xdr:twoCellAnchor>
  <xdr:twoCellAnchor editAs="oneCell">
    <xdr:from>
      <xdr:col>1</xdr:col>
      <xdr:colOff>57240</xdr:colOff>
      <xdr:row>15</xdr:row>
      <xdr:rowOff>38160</xdr:rowOff>
    </xdr:from>
    <xdr:to>
      <xdr:col>2</xdr:col>
      <xdr:colOff>50400</xdr:colOff>
      <xdr:row>15</xdr:row>
      <xdr:rowOff>532440</xdr:rowOff>
    </xdr:to>
    <xdr:pic>
      <xdr:nvPicPr>
        <xdr:cNvPr id="12" name="/xl/media/image12.png"/>
        <xdr:cNvPicPr/>
      </xdr:nvPicPr>
      <xdr:blipFill>
        <a:blip r:embed="rId12"/>
        <a:stretch/>
      </xdr:blipFill>
      <xdr:spPr>
        <a:xfrm>
          <a:off x="1169640" y="7553520"/>
          <a:ext cx="494280" cy="494280"/>
        </a:xfrm>
        <a:prstGeom prst="rect">
          <a:avLst/>
        </a:prstGeom>
        <a:noFill/>
        <a:ln w="0">
          <a:noFill/>
        </a:ln>
      </xdr:spPr>
    </xdr:pic>
    <xdr:clientData/>
  </xdr:twoCellAnchor>
  <xdr:twoCellAnchor editAs="oneCell">
    <xdr:from>
      <xdr:col>1</xdr:col>
      <xdr:colOff>57240</xdr:colOff>
      <xdr:row>16</xdr:row>
      <xdr:rowOff>38160</xdr:rowOff>
    </xdr:from>
    <xdr:to>
      <xdr:col>2</xdr:col>
      <xdr:colOff>50400</xdr:colOff>
      <xdr:row>16</xdr:row>
      <xdr:rowOff>532440</xdr:rowOff>
    </xdr:to>
    <xdr:pic>
      <xdr:nvPicPr>
        <xdr:cNvPr id="13" name="/xl/media/image13.png"/>
        <xdr:cNvPicPr/>
      </xdr:nvPicPr>
      <xdr:blipFill>
        <a:blip r:embed="rId13"/>
        <a:stretch/>
      </xdr:blipFill>
      <xdr:spPr>
        <a:xfrm>
          <a:off x="1169640" y="8124840"/>
          <a:ext cx="494280" cy="494280"/>
        </a:xfrm>
        <a:prstGeom prst="rect">
          <a:avLst/>
        </a:prstGeom>
        <a:noFill/>
        <a:ln w="0">
          <a:noFill/>
        </a:ln>
      </xdr:spPr>
    </xdr:pic>
    <xdr:clientData/>
  </xdr:twoCellAnchor>
  <xdr:twoCellAnchor editAs="oneCell">
    <xdr:from>
      <xdr:col>1</xdr:col>
      <xdr:colOff>57240</xdr:colOff>
      <xdr:row>17</xdr:row>
      <xdr:rowOff>38160</xdr:rowOff>
    </xdr:from>
    <xdr:to>
      <xdr:col>2</xdr:col>
      <xdr:colOff>50400</xdr:colOff>
      <xdr:row>17</xdr:row>
      <xdr:rowOff>532440</xdr:rowOff>
    </xdr:to>
    <xdr:pic>
      <xdr:nvPicPr>
        <xdr:cNvPr id="14" name="/xl/media/image14.png"/>
        <xdr:cNvPicPr/>
      </xdr:nvPicPr>
      <xdr:blipFill>
        <a:blip r:embed="rId14"/>
        <a:stretch/>
      </xdr:blipFill>
      <xdr:spPr>
        <a:xfrm>
          <a:off x="1169640" y="8696520"/>
          <a:ext cx="494280" cy="494280"/>
        </a:xfrm>
        <a:prstGeom prst="rect">
          <a:avLst/>
        </a:prstGeom>
        <a:noFill/>
        <a:ln w="0">
          <a:noFill/>
        </a:ln>
      </xdr:spPr>
    </xdr:pic>
    <xdr:clientData/>
  </xdr:twoCellAnchor>
  <xdr:twoCellAnchor editAs="oneCell">
    <xdr:from>
      <xdr:col>1</xdr:col>
      <xdr:colOff>57240</xdr:colOff>
      <xdr:row>18</xdr:row>
      <xdr:rowOff>38160</xdr:rowOff>
    </xdr:from>
    <xdr:to>
      <xdr:col>2</xdr:col>
      <xdr:colOff>50400</xdr:colOff>
      <xdr:row>18</xdr:row>
      <xdr:rowOff>532440</xdr:rowOff>
    </xdr:to>
    <xdr:pic>
      <xdr:nvPicPr>
        <xdr:cNvPr id="15" name="/xl/media/image15.png"/>
        <xdr:cNvPicPr/>
      </xdr:nvPicPr>
      <xdr:blipFill>
        <a:blip r:embed="rId15"/>
        <a:stretch/>
      </xdr:blipFill>
      <xdr:spPr>
        <a:xfrm>
          <a:off x="1169640" y="9267840"/>
          <a:ext cx="494280" cy="494280"/>
        </a:xfrm>
        <a:prstGeom prst="rect">
          <a:avLst/>
        </a:prstGeom>
        <a:noFill/>
        <a:ln w="0">
          <a:noFill/>
        </a:ln>
      </xdr:spPr>
    </xdr:pic>
    <xdr:clientData/>
  </xdr:twoCellAnchor>
  <xdr:twoCellAnchor editAs="oneCell">
    <xdr:from>
      <xdr:col>1</xdr:col>
      <xdr:colOff>57240</xdr:colOff>
      <xdr:row>19</xdr:row>
      <xdr:rowOff>38160</xdr:rowOff>
    </xdr:from>
    <xdr:to>
      <xdr:col>2</xdr:col>
      <xdr:colOff>50400</xdr:colOff>
      <xdr:row>19</xdr:row>
      <xdr:rowOff>532440</xdr:rowOff>
    </xdr:to>
    <xdr:pic>
      <xdr:nvPicPr>
        <xdr:cNvPr id="16" name="/xl/media/image16.png"/>
        <xdr:cNvPicPr/>
      </xdr:nvPicPr>
      <xdr:blipFill>
        <a:blip r:embed="rId16"/>
        <a:stretch/>
      </xdr:blipFill>
      <xdr:spPr>
        <a:xfrm>
          <a:off x="1169640" y="9839520"/>
          <a:ext cx="494280" cy="494280"/>
        </a:xfrm>
        <a:prstGeom prst="rect">
          <a:avLst/>
        </a:prstGeom>
        <a:noFill/>
        <a:ln w="0">
          <a:noFill/>
        </a:ln>
      </xdr:spPr>
    </xdr:pic>
    <xdr:clientData/>
  </xdr:twoCellAnchor>
  <xdr:twoCellAnchor editAs="oneCell">
    <xdr:from>
      <xdr:col>1</xdr:col>
      <xdr:colOff>57240</xdr:colOff>
      <xdr:row>20</xdr:row>
      <xdr:rowOff>38160</xdr:rowOff>
    </xdr:from>
    <xdr:to>
      <xdr:col>2</xdr:col>
      <xdr:colOff>50400</xdr:colOff>
      <xdr:row>20</xdr:row>
      <xdr:rowOff>532440</xdr:rowOff>
    </xdr:to>
    <xdr:pic>
      <xdr:nvPicPr>
        <xdr:cNvPr id="17" name="/xl/media/image17.png"/>
        <xdr:cNvPicPr/>
      </xdr:nvPicPr>
      <xdr:blipFill>
        <a:blip r:embed="rId17"/>
        <a:stretch/>
      </xdr:blipFill>
      <xdr:spPr>
        <a:xfrm>
          <a:off x="1169640" y="10410840"/>
          <a:ext cx="494280" cy="494280"/>
        </a:xfrm>
        <a:prstGeom prst="rect">
          <a:avLst/>
        </a:prstGeom>
        <a:noFill/>
        <a:ln w="0">
          <a:noFill/>
        </a:ln>
      </xdr:spPr>
    </xdr:pic>
    <xdr:clientData/>
  </xdr:twoCellAnchor>
  <xdr:twoCellAnchor editAs="oneCell">
    <xdr:from>
      <xdr:col>1</xdr:col>
      <xdr:colOff>57240</xdr:colOff>
      <xdr:row>21</xdr:row>
      <xdr:rowOff>38160</xdr:rowOff>
    </xdr:from>
    <xdr:to>
      <xdr:col>2</xdr:col>
      <xdr:colOff>50400</xdr:colOff>
      <xdr:row>21</xdr:row>
      <xdr:rowOff>532440</xdr:rowOff>
    </xdr:to>
    <xdr:pic>
      <xdr:nvPicPr>
        <xdr:cNvPr id="18" name="/xl/media/image18.png"/>
        <xdr:cNvPicPr/>
      </xdr:nvPicPr>
      <xdr:blipFill>
        <a:blip r:embed="rId18"/>
        <a:stretch/>
      </xdr:blipFill>
      <xdr:spPr>
        <a:xfrm>
          <a:off x="1169640" y="10982520"/>
          <a:ext cx="494280" cy="494280"/>
        </a:xfrm>
        <a:prstGeom prst="rect">
          <a:avLst/>
        </a:prstGeom>
        <a:noFill/>
        <a:ln w="0">
          <a:noFill/>
        </a:ln>
      </xdr:spPr>
    </xdr:pic>
    <xdr:clientData/>
  </xdr:twoCellAnchor>
  <xdr:twoCellAnchor editAs="oneCell">
    <xdr:from>
      <xdr:col>1</xdr:col>
      <xdr:colOff>57240</xdr:colOff>
      <xdr:row>22</xdr:row>
      <xdr:rowOff>38160</xdr:rowOff>
    </xdr:from>
    <xdr:to>
      <xdr:col>2</xdr:col>
      <xdr:colOff>50400</xdr:colOff>
      <xdr:row>22</xdr:row>
      <xdr:rowOff>532440</xdr:rowOff>
    </xdr:to>
    <xdr:pic>
      <xdr:nvPicPr>
        <xdr:cNvPr id="19" name="/xl/media/image19.png"/>
        <xdr:cNvPicPr/>
      </xdr:nvPicPr>
      <xdr:blipFill>
        <a:blip r:embed="rId19"/>
        <a:stretch/>
      </xdr:blipFill>
      <xdr:spPr>
        <a:xfrm>
          <a:off x="1169640" y="11553840"/>
          <a:ext cx="494280" cy="494280"/>
        </a:xfrm>
        <a:prstGeom prst="rect">
          <a:avLst/>
        </a:prstGeom>
        <a:noFill/>
        <a:ln w="0">
          <a:noFill/>
        </a:ln>
      </xdr:spPr>
    </xdr:pic>
    <xdr:clientData/>
  </xdr:twoCellAnchor>
  <xdr:twoCellAnchor editAs="oneCell">
    <xdr:from>
      <xdr:col>1</xdr:col>
      <xdr:colOff>57240</xdr:colOff>
      <xdr:row>23</xdr:row>
      <xdr:rowOff>38160</xdr:rowOff>
    </xdr:from>
    <xdr:to>
      <xdr:col>2</xdr:col>
      <xdr:colOff>50400</xdr:colOff>
      <xdr:row>23</xdr:row>
      <xdr:rowOff>532440</xdr:rowOff>
    </xdr:to>
    <xdr:pic>
      <xdr:nvPicPr>
        <xdr:cNvPr id="20" name="/xl/media/image20.png"/>
        <xdr:cNvPicPr/>
      </xdr:nvPicPr>
      <xdr:blipFill>
        <a:blip r:embed="rId20"/>
        <a:stretch/>
      </xdr:blipFill>
      <xdr:spPr>
        <a:xfrm>
          <a:off x="1169640" y="12125520"/>
          <a:ext cx="494280" cy="494280"/>
        </a:xfrm>
        <a:prstGeom prst="rect">
          <a:avLst/>
        </a:prstGeom>
        <a:noFill/>
        <a:ln w="0">
          <a:noFill/>
        </a:ln>
      </xdr:spPr>
    </xdr:pic>
    <xdr:clientData/>
  </xdr:twoCellAnchor>
  <xdr:twoCellAnchor editAs="oneCell">
    <xdr:from>
      <xdr:col>1</xdr:col>
      <xdr:colOff>57240</xdr:colOff>
      <xdr:row>24</xdr:row>
      <xdr:rowOff>38160</xdr:rowOff>
    </xdr:from>
    <xdr:to>
      <xdr:col>2</xdr:col>
      <xdr:colOff>50400</xdr:colOff>
      <xdr:row>24</xdr:row>
      <xdr:rowOff>532440</xdr:rowOff>
    </xdr:to>
    <xdr:pic>
      <xdr:nvPicPr>
        <xdr:cNvPr id="21" name="/xl/media/image21.png"/>
        <xdr:cNvPicPr/>
      </xdr:nvPicPr>
      <xdr:blipFill>
        <a:blip r:embed="rId21"/>
        <a:stretch/>
      </xdr:blipFill>
      <xdr:spPr>
        <a:xfrm>
          <a:off x="1169640" y="12696840"/>
          <a:ext cx="494280" cy="494280"/>
        </a:xfrm>
        <a:prstGeom prst="rect">
          <a:avLst/>
        </a:prstGeom>
        <a:noFill/>
        <a:ln w="0">
          <a:noFill/>
        </a:ln>
      </xdr:spPr>
    </xdr:pic>
    <xdr:clientData/>
  </xdr:twoCellAnchor>
  <xdr:twoCellAnchor editAs="oneCell">
    <xdr:from>
      <xdr:col>1</xdr:col>
      <xdr:colOff>57240</xdr:colOff>
      <xdr:row>25</xdr:row>
      <xdr:rowOff>38160</xdr:rowOff>
    </xdr:from>
    <xdr:to>
      <xdr:col>2</xdr:col>
      <xdr:colOff>50400</xdr:colOff>
      <xdr:row>25</xdr:row>
      <xdr:rowOff>532440</xdr:rowOff>
    </xdr:to>
    <xdr:pic>
      <xdr:nvPicPr>
        <xdr:cNvPr id="22" name="/xl/media/image22.png"/>
        <xdr:cNvPicPr/>
      </xdr:nvPicPr>
      <xdr:blipFill>
        <a:blip r:embed="rId22"/>
        <a:stretch/>
      </xdr:blipFill>
      <xdr:spPr>
        <a:xfrm>
          <a:off x="1169640" y="13268520"/>
          <a:ext cx="494280" cy="494280"/>
        </a:xfrm>
        <a:prstGeom prst="rect">
          <a:avLst/>
        </a:prstGeom>
        <a:noFill/>
        <a:ln w="0">
          <a:noFill/>
        </a:ln>
      </xdr:spPr>
    </xdr:pic>
    <xdr:clientData/>
  </xdr:twoCellAnchor>
  <xdr:twoCellAnchor editAs="oneCell">
    <xdr:from>
      <xdr:col>1</xdr:col>
      <xdr:colOff>57240</xdr:colOff>
      <xdr:row>26</xdr:row>
      <xdr:rowOff>38160</xdr:rowOff>
    </xdr:from>
    <xdr:to>
      <xdr:col>2</xdr:col>
      <xdr:colOff>50400</xdr:colOff>
      <xdr:row>26</xdr:row>
      <xdr:rowOff>532440</xdr:rowOff>
    </xdr:to>
    <xdr:pic>
      <xdr:nvPicPr>
        <xdr:cNvPr id="23" name="/xl/media/image23.png"/>
        <xdr:cNvPicPr/>
      </xdr:nvPicPr>
      <xdr:blipFill>
        <a:blip r:embed="rId23"/>
        <a:stretch/>
      </xdr:blipFill>
      <xdr:spPr>
        <a:xfrm>
          <a:off x="1169640" y="13839840"/>
          <a:ext cx="494280" cy="494280"/>
        </a:xfrm>
        <a:prstGeom prst="rect">
          <a:avLst/>
        </a:prstGeom>
        <a:noFill/>
        <a:ln w="0">
          <a:noFill/>
        </a:ln>
      </xdr:spPr>
    </xdr:pic>
    <xdr:clientData/>
  </xdr:twoCellAnchor>
  <xdr:twoCellAnchor editAs="oneCell">
    <xdr:from>
      <xdr:col>1</xdr:col>
      <xdr:colOff>57240</xdr:colOff>
      <xdr:row>27</xdr:row>
      <xdr:rowOff>38160</xdr:rowOff>
    </xdr:from>
    <xdr:to>
      <xdr:col>2</xdr:col>
      <xdr:colOff>50400</xdr:colOff>
      <xdr:row>27</xdr:row>
      <xdr:rowOff>532440</xdr:rowOff>
    </xdr:to>
    <xdr:pic>
      <xdr:nvPicPr>
        <xdr:cNvPr id="24" name="/xl/media/image24.png"/>
        <xdr:cNvPicPr/>
      </xdr:nvPicPr>
      <xdr:blipFill>
        <a:blip r:embed="rId24"/>
        <a:stretch/>
      </xdr:blipFill>
      <xdr:spPr>
        <a:xfrm>
          <a:off x="1169640" y="14411520"/>
          <a:ext cx="494280" cy="494280"/>
        </a:xfrm>
        <a:prstGeom prst="rect">
          <a:avLst/>
        </a:prstGeom>
        <a:noFill/>
        <a:ln w="0">
          <a:noFill/>
        </a:ln>
      </xdr:spPr>
    </xdr:pic>
    <xdr:clientData/>
  </xdr:twoCellAnchor>
  <xdr:twoCellAnchor editAs="oneCell">
    <xdr:from>
      <xdr:col>1</xdr:col>
      <xdr:colOff>57240</xdr:colOff>
      <xdr:row>28</xdr:row>
      <xdr:rowOff>38160</xdr:rowOff>
    </xdr:from>
    <xdr:to>
      <xdr:col>2</xdr:col>
      <xdr:colOff>50400</xdr:colOff>
      <xdr:row>28</xdr:row>
      <xdr:rowOff>532440</xdr:rowOff>
    </xdr:to>
    <xdr:pic>
      <xdr:nvPicPr>
        <xdr:cNvPr id="25" name="/xl/media/image25.png"/>
        <xdr:cNvPicPr/>
      </xdr:nvPicPr>
      <xdr:blipFill>
        <a:blip r:embed="rId25"/>
        <a:stretch/>
      </xdr:blipFill>
      <xdr:spPr>
        <a:xfrm>
          <a:off x="1169640" y="14982840"/>
          <a:ext cx="494280" cy="494280"/>
        </a:xfrm>
        <a:prstGeom prst="rect">
          <a:avLst/>
        </a:prstGeom>
        <a:noFill/>
        <a:ln w="0">
          <a:noFill/>
        </a:ln>
      </xdr:spPr>
    </xdr:pic>
    <xdr:clientData/>
  </xdr:twoCellAnchor>
  <xdr:twoCellAnchor editAs="oneCell">
    <xdr:from>
      <xdr:col>1</xdr:col>
      <xdr:colOff>57240</xdr:colOff>
      <xdr:row>29</xdr:row>
      <xdr:rowOff>38160</xdr:rowOff>
    </xdr:from>
    <xdr:to>
      <xdr:col>2</xdr:col>
      <xdr:colOff>50400</xdr:colOff>
      <xdr:row>29</xdr:row>
      <xdr:rowOff>532440</xdr:rowOff>
    </xdr:to>
    <xdr:pic>
      <xdr:nvPicPr>
        <xdr:cNvPr id="26" name="/xl/media/image26.png"/>
        <xdr:cNvPicPr/>
      </xdr:nvPicPr>
      <xdr:blipFill>
        <a:blip r:embed="rId26"/>
        <a:stretch/>
      </xdr:blipFill>
      <xdr:spPr>
        <a:xfrm>
          <a:off x="1169640" y="15554520"/>
          <a:ext cx="494280" cy="494280"/>
        </a:xfrm>
        <a:prstGeom prst="rect">
          <a:avLst/>
        </a:prstGeom>
        <a:noFill/>
        <a:ln w="0">
          <a:noFill/>
        </a:ln>
      </xdr:spPr>
    </xdr:pic>
    <xdr:clientData/>
  </xdr:twoCellAnchor>
  <xdr:twoCellAnchor editAs="oneCell">
    <xdr:from>
      <xdr:col>1</xdr:col>
      <xdr:colOff>57240</xdr:colOff>
      <xdr:row>30</xdr:row>
      <xdr:rowOff>38160</xdr:rowOff>
    </xdr:from>
    <xdr:to>
      <xdr:col>2</xdr:col>
      <xdr:colOff>50400</xdr:colOff>
      <xdr:row>30</xdr:row>
      <xdr:rowOff>532440</xdr:rowOff>
    </xdr:to>
    <xdr:pic>
      <xdr:nvPicPr>
        <xdr:cNvPr id="27" name="/xl/media/image27.png"/>
        <xdr:cNvPicPr/>
      </xdr:nvPicPr>
      <xdr:blipFill>
        <a:blip r:embed="rId27"/>
        <a:stretch/>
      </xdr:blipFill>
      <xdr:spPr>
        <a:xfrm>
          <a:off x="1169640" y="16125840"/>
          <a:ext cx="494280" cy="494280"/>
        </a:xfrm>
        <a:prstGeom prst="rect">
          <a:avLst/>
        </a:prstGeom>
        <a:noFill/>
        <a:ln w="0">
          <a:noFill/>
        </a:ln>
      </xdr:spPr>
    </xdr:pic>
    <xdr:clientData/>
  </xdr:twoCellAnchor>
  <xdr:twoCellAnchor editAs="oneCell">
    <xdr:from>
      <xdr:col>1</xdr:col>
      <xdr:colOff>57240</xdr:colOff>
      <xdr:row>31</xdr:row>
      <xdr:rowOff>38160</xdr:rowOff>
    </xdr:from>
    <xdr:to>
      <xdr:col>2</xdr:col>
      <xdr:colOff>50400</xdr:colOff>
      <xdr:row>31</xdr:row>
      <xdr:rowOff>532440</xdr:rowOff>
    </xdr:to>
    <xdr:pic>
      <xdr:nvPicPr>
        <xdr:cNvPr id="28" name="/xl/media/image28.png"/>
        <xdr:cNvPicPr/>
      </xdr:nvPicPr>
      <xdr:blipFill>
        <a:blip r:embed="rId28"/>
        <a:stretch/>
      </xdr:blipFill>
      <xdr:spPr>
        <a:xfrm>
          <a:off x="1169640" y="16697520"/>
          <a:ext cx="494280" cy="494280"/>
        </a:xfrm>
        <a:prstGeom prst="rect">
          <a:avLst/>
        </a:prstGeom>
        <a:noFill/>
        <a:ln w="0">
          <a:noFill/>
        </a:ln>
      </xdr:spPr>
    </xdr:pic>
    <xdr:clientData/>
  </xdr:twoCellAnchor>
  <xdr:twoCellAnchor editAs="oneCell">
    <xdr:from>
      <xdr:col>1</xdr:col>
      <xdr:colOff>57240</xdr:colOff>
      <xdr:row>32</xdr:row>
      <xdr:rowOff>38160</xdr:rowOff>
    </xdr:from>
    <xdr:to>
      <xdr:col>2</xdr:col>
      <xdr:colOff>50400</xdr:colOff>
      <xdr:row>32</xdr:row>
      <xdr:rowOff>532440</xdr:rowOff>
    </xdr:to>
    <xdr:pic>
      <xdr:nvPicPr>
        <xdr:cNvPr id="29" name="/xl/media/image29.png"/>
        <xdr:cNvPicPr/>
      </xdr:nvPicPr>
      <xdr:blipFill>
        <a:blip r:embed="rId29"/>
        <a:stretch/>
      </xdr:blipFill>
      <xdr:spPr>
        <a:xfrm>
          <a:off x="1169640" y="17268840"/>
          <a:ext cx="494280" cy="494280"/>
        </a:xfrm>
        <a:prstGeom prst="rect">
          <a:avLst/>
        </a:prstGeom>
        <a:noFill/>
        <a:ln w="0">
          <a:noFill/>
        </a:ln>
      </xdr:spPr>
    </xdr:pic>
    <xdr:clientData/>
  </xdr:twoCellAnchor>
  <xdr:twoCellAnchor editAs="oneCell">
    <xdr:from>
      <xdr:col>1</xdr:col>
      <xdr:colOff>57240</xdr:colOff>
      <xdr:row>33</xdr:row>
      <xdr:rowOff>38160</xdr:rowOff>
    </xdr:from>
    <xdr:to>
      <xdr:col>2</xdr:col>
      <xdr:colOff>50400</xdr:colOff>
      <xdr:row>33</xdr:row>
      <xdr:rowOff>532440</xdr:rowOff>
    </xdr:to>
    <xdr:pic>
      <xdr:nvPicPr>
        <xdr:cNvPr id="30" name="/xl/media/image30.png"/>
        <xdr:cNvPicPr/>
      </xdr:nvPicPr>
      <xdr:blipFill>
        <a:blip r:embed="rId30"/>
        <a:stretch/>
      </xdr:blipFill>
      <xdr:spPr>
        <a:xfrm>
          <a:off x="1169640" y="17840520"/>
          <a:ext cx="494280" cy="494280"/>
        </a:xfrm>
        <a:prstGeom prst="rect">
          <a:avLst/>
        </a:prstGeom>
        <a:noFill/>
        <a:ln w="0">
          <a:noFill/>
        </a:ln>
      </xdr:spPr>
    </xdr:pic>
    <xdr:clientData/>
  </xdr:twoCellAnchor>
  <xdr:twoCellAnchor editAs="oneCell">
    <xdr:from>
      <xdr:col>1</xdr:col>
      <xdr:colOff>57240</xdr:colOff>
      <xdr:row>34</xdr:row>
      <xdr:rowOff>38160</xdr:rowOff>
    </xdr:from>
    <xdr:to>
      <xdr:col>2</xdr:col>
      <xdr:colOff>50400</xdr:colOff>
      <xdr:row>34</xdr:row>
      <xdr:rowOff>532440</xdr:rowOff>
    </xdr:to>
    <xdr:pic>
      <xdr:nvPicPr>
        <xdr:cNvPr id="31" name="/xl/media/image31.png"/>
        <xdr:cNvPicPr/>
      </xdr:nvPicPr>
      <xdr:blipFill>
        <a:blip r:embed="rId31"/>
        <a:stretch/>
      </xdr:blipFill>
      <xdr:spPr>
        <a:xfrm>
          <a:off x="1169640" y="18411840"/>
          <a:ext cx="494280" cy="494280"/>
        </a:xfrm>
        <a:prstGeom prst="rect">
          <a:avLst/>
        </a:prstGeom>
        <a:noFill/>
        <a:ln w="0">
          <a:noFill/>
        </a:ln>
      </xdr:spPr>
    </xdr:pic>
    <xdr:clientData/>
  </xdr:twoCellAnchor>
  <xdr:twoCellAnchor editAs="oneCell">
    <xdr:from>
      <xdr:col>1</xdr:col>
      <xdr:colOff>57240</xdr:colOff>
      <xdr:row>35</xdr:row>
      <xdr:rowOff>38160</xdr:rowOff>
    </xdr:from>
    <xdr:to>
      <xdr:col>2</xdr:col>
      <xdr:colOff>50400</xdr:colOff>
      <xdr:row>35</xdr:row>
      <xdr:rowOff>532440</xdr:rowOff>
    </xdr:to>
    <xdr:pic>
      <xdr:nvPicPr>
        <xdr:cNvPr id="32" name="/xl/media/image32.png"/>
        <xdr:cNvPicPr/>
      </xdr:nvPicPr>
      <xdr:blipFill>
        <a:blip r:embed="rId32"/>
        <a:stretch/>
      </xdr:blipFill>
      <xdr:spPr>
        <a:xfrm>
          <a:off x="1169640" y="18983520"/>
          <a:ext cx="494280" cy="494280"/>
        </a:xfrm>
        <a:prstGeom prst="rect">
          <a:avLst/>
        </a:prstGeom>
        <a:noFill/>
        <a:ln w="0">
          <a:noFill/>
        </a:ln>
      </xdr:spPr>
    </xdr:pic>
    <xdr:clientData/>
  </xdr:twoCellAnchor>
  <xdr:twoCellAnchor editAs="oneCell">
    <xdr:from>
      <xdr:col>1</xdr:col>
      <xdr:colOff>57240</xdr:colOff>
      <xdr:row>36</xdr:row>
      <xdr:rowOff>38160</xdr:rowOff>
    </xdr:from>
    <xdr:to>
      <xdr:col>2</xdr:col>
      <xdr:colOff>50400</xdr:colOff>
      <xdr:row>36</xdr:row>
      <xdr:rowOff>532440</xdr:rowOff>
    </xdr:to>
    <xdr:pic>
      <xdr:nvPicPr>
        <xdr:cNvPr id="33" name="/xl/media/image33.png"/>
        <xdr:cNvPicPr/>
      </xdr:nvPicPr>
      <xdr:blipFill>
        <a:blip r:embed="rId33"/>
        <a:stretch/>
      </xdr:blipFill>
      <xdr:spPr>
        <a:xfrm>
          <a:off x="1169640" y="19554840"/>
          <a:ext cx="494280" cy="494280"/>
        </a:xfrm>
        <a:prstGeom prst="rect">
          <a:avLst/>
        </a:prstGeom>
        <a:noFill/>
        <a:ln w="0">
          <a:noFill/>
        </a:ln>
      </xdr:spPr>
    </xdr:pic>
    <xdr:clientData/>
  </xdr:twoCellAnchor>
  <xdr:twoCellAnchor editAs="oneCell">
    <xdr:from>
      <xdr:col>1</xdr:col>
      <xdr:colOff>57240</xdr:colOff>
      <xdr:row>37</xdr:row>
      <xdr:rowOff>38160</xdr:rowOff>
    </xdr:from>
    <xdr:to>
      <xdr:col>2</xdr:col>
      <xdr:colOff>50400</xdr:colOff>
      <xdr:row>37</xdr:row>
      <xdr:rowOff>532440</xdr:rowOff>
    </xdr:to>
    <xdr:pic>
      <xdr:nvPicPr>
        <xdr:cNvPr id="34" name="/xl/media/image34.png"/>
        <xdr:cNvPicPr/>
      </xdr:nvPicPr>
      <xdr:blipFill>
        <a:blip r:embed="rId34"/>
        <a:stretch/>
      </xdr:blipFill>
      <xdr:spPr>
        <a:xfrm>
          <a:off x="1169640" y="20126520"/>
          <a:ext cx="494280" cy="494280"/>
        </a:xfrm>
        <a:prstGeom prst="rect">
          <a:avLst/>
        </a:prstGeom>
        <a:noFill/>
        <a:ln w="0">
          <a:noFill/>
        </a:ln>
      </xdr:spPr>
    </xdr:pic>
    <xdr:clientData/>
  </xdr:twoCellAnchor>
  <xdr:twoCellAnchor editAs="oneCell">
    <xdr:from>
      <xdr:col>1</xdr:col>
      <xdr:colOff>57240</xdr:colOff>
      <xdr:row>38</xdr:row>
      <xdr:rowOff>38160</xdr:rowOff>
    </xdr:from>
    <xdr:to>
      <xdr:col>2</xdr:col>
      <xdr:colOff>50400</xdr:colOff>
      <xdr:row>38</xdr:row>
      <xdr:rowOff>532440</xdr:rowOff>
    </xdr:to>
    <xdr:pic>
      <xdr:nvPicPr>
        <xdr:cNvPr id="35" name="/xl/media/image35.png"/>
        <xdr:cNvPicPr/>
      </xdr:nvPicPr>
      <xdr:blipFill>
        <a:blip r:embed="rId35"/>
        <a:stretch/>
      </xdr:blipFill>
      <xdr:spPr>
        <a:xfrm>
          <a:off x="1169640" y="20697840"/>
          <a:ext cx="494280" cy="494280"/>
        </a:xfrm>
        <a:prstGeom prst="rect">
          <a:avLst/>
        </a:prstGeom>
        <a:noFill/>
        <a:ln w="0">
          <a:noFill/>
        </a:ln>
      </xdr:spPr>
    </xdr:pic>
    <xdr:clientData/>
  </xdr:twoCellAnchor>
  <xdr:twoCellAnchor editAs="oneCell">
    <xdr:from>
      <xdr:col>1</xdr:col>
      <xdr:colOff>57240</xdr:colOff>
      <xdr:row>39</xdr:row>
      <xdr:rowOff>38160</xdr:rowOff>
    </xdr:from>
    <xdr:to>
      <xdr:col>2</xdr:col>
      <xdr:colOff>50400</xdr:colOff>
      <xdr:row>39</xdr:row>
      <xdr:rowOff>532440</xdr:rowOff>
    </xdr:to>
    <xdr:pic>
      <xdr:nvPicPr>
        <xdr:cNvPr id="36" name="/xl/media/image36.png"/>
        <xdr:cNvPicPr/>
      </xdr:nvPicPr>
      <xdr:blipFill>
        <a:blip r:embed="rId36"/>
        <a:stretch/>
      </xdr:blipFill>
      <xdr:spPr>
        <a:xfrm>
          <a:off x="1169640" y="21269520"/>
          <a:ext cx="494280" cy="494280"/>
        </a:xfrm>
        <a:prstGeom prst="rect">
          <a:avLst/>
        </a:prstGeom>
        <a:noFill/>
        <a:ln w="0">
          <a:noFill/>
        </a:ln>
      </xdr:spPr>
    </xdr:pic>
    <xdr:clientData/>
  </xdr:twoCellAnchor>
  <xdr:twoCellAnchor editAs="oneCell">
    <xdr:from>
      <xdr:col>1</xdr:col>
      <xdr:colOff>57240</xdr:colOff>
      <xdr:row>40</xdr:row>
      <xdr:rowOff>38160</xdr:rowOff>
    </xdr:from>
    <xdr:to>
      <xdr:col>2</xdr:col>
      <xdr:colOff>50400</xdr:colOff>
      <xdr:row>40</xdr:row>
      <xdr:rowOff>532440</xdr:rowOff>
    </xdr:to>
    <xdr:pic>
      <xdr:nvPicPr>
        <xdr:cNvPr id="37" name="/xl/media/image37.png"/>
        <xdr:cNvPicPr/>
      </xdr:nvPicPr>
      <xdr:blipFill>
        <a:blip r:embed="rId37"/>
        <a:stretch/>
      </xdr:blipFill>
      <xdr:spPr>
        <a:xfrm>
          <a:off x="1169640" y="21840840"/>
          <a:ext cx="494280" cy="494280"/>
        </a:xfrm>
        <a:prstGeom prst="rect">
          <a:avLst/>
        </a:prstGeom>
        <a:noFill/>
        <a:ln w="0">
          <a:noFill/>
        </a:ln>
      </xdr:spPr>
    </xdr:pic>
    <xdr:clientData/>
  </xdr:twoCellAnchor>
  <xdr:twoCellAnchor editAs="oneCell">
    <xdr:from>
      <xdr:col>1</xdr:col>
      <xdr:colOff>57240</xdr:colOff>
      <xdr:row>41</xdr:row>
      <xdr:rowOff>38160</xdr:rowOff>
    </xdr:from>
    <xdr:to>
      <xdr:col>2</xdr:col>
      <xdr:colOff>50400</xdr:colOff>
      <xdr:row>41</xdr:row>
      <xdr:rowOff>532440</xdr:rowOff>
    </xdr:to>
    <xdr:pic>
      <xdr:nvPicPr>
        <xdr:cNvPr id="38" name="/xl/media/image38.png"/>
        <xdr:cNvPicPr/>
      </xdr:nvPicPr>
      <xdr:blipFill>
        <a:blip r:embed="rId38"/>
        <a:stretch/>
      </xdr:blipFill>
      <xdr:spPr>
        <a:xfrm>
          <a:off x="1169640" y="22412520"/>
          <a:ext cx="494280" cy="494280"/>
        </a:xfrm>
        <a:prstGeom prst="rect">
          <a:avLst/>
        </a:prstGeom>
        <a:noFill/>
        <a:ln w="0">
          <a:noFill/>
        </a:ln>
      </xdr:spPr>
    </xdr:pic>
    <xdr:clientData/>
  </xdr:twoCellAnchor>
  <xdr:twoCellAnchor editAs="oneCell">
    <xdr:from>
      <xdr:col>1</xdr:col>
      <xdr:colOff>57240</xdr:colOff>
      <xdr:row>42</xdr:row>
      <xdr:rowOff>38160</xdr:rowOff>
    </xdr:from>
    <xdr:to>
      <xdr:col>2</xdr:col>
      <xdr:colOff>50400</xdr:colOff>
      <xdr:row>42</xdr:row>
      <xdr:rowOff>532440</xdr:rowOff>
    </xdr:to>
    <xdr:pic>
      <xdr:nvPicPr>
        <xdr:cNvPr id="39" name="/xl/media/image39.png"/>
        <xdr:cNvPicPr/>
      </xdr:nvPicPr>
      <xdr:blipFill>
        <a:blip r:embed="rId39"/>
        <a:stretch/>
      </xdr:blipFill>
      <xdr:spPr>
        <a:xfrm>
          <a:off x="1169640" y="22983840"/>
          <a:ext cx="494280" cy="494280"/>
        </a:xfrm>
        <a:prstGeom prst="rect">
          <a:avLst/>
        </a:prstGeom>
        <a:noFill/>
        <a:ln w="0">
          <a:noFill/>
        </a:ln>
      </xdr:spPr>
    </xdr:pic>
    <xdr:clientData/>
  </xdr:twoCellAnchor>
  <xdr:twoCellAnchor editAs="oneCell">
    <xdr:from>
      <xdr:col>1</xdr:col>
      <xdr:colOff>57240</xdr:colOff>
      <xdr:row>43</xdr:row>
      <xdr:rowOff>38160</xdr:rowOff>
    </xdr:from>
    <xdr:to>
      <xdr:col>2</xdr:col>
      <xdr:colOff>50400</xdr:colOff>
      <xdr:row>43</xdr:row>
      <xdr:rowOff>532440</xdr:rowOff>
    </xdr:to>
    <xdr:pic>
      <xdr:nvPicPr>
        <xdr:cNvPr id="40" name="/xl/media/image40.png"/>
        <xdr:cNvPicPr/>
      </xdr:nvPicPr>
      <xdr:blipFill>
        <a:blip r:embed="rId40"/>
        <a:stretch/>
      </xdr:blipFill>
      <xdr:spPr>
        <a:xfrm>
          <a:off x="1169640" y="23555520"/>
          <a:ext cx="494280" cy="494280"/>
        </a:xfrm>
        <a:prstGeom prst="rect">
          <a:avLst/>
        </a:prstGeom>
        <a:noFill/>
        <a:ln w="0">
          <a:noFill/>
        </a:ln>
      </xdr:spPr>
    </xdr:pic>
    <xdr:clientData/>
  </xdr:twoCellAnchor>
  <xdr:twoCellAnchor editAs="oneCell">
    <xdr:from>
      <xdr:col>1</xdr:col>
      <xdr:colOff>57240</xdr:colOff>
      <xdr:row>44</xdr:row>
      <xdr:rowOff>38160</xdr:rowOff>
    </xdr:from>
    <xdr:to>
      <xdr:col>2</xdr:col>
      <xdr:colOff>50400</xdr:colOff>
      <xdr:row>44</xdr:row>
      <xdr:rowOff>532440</xdr:rowOff>
    </xdr:to>
    <xdr:pic>
      <xdr:nvPicPr>
        <xdr:cNvPr id="41" name="/xl/media/image41.png"/>
        <xdr:cNvPicPr/>
      </xdr:nvPicPr>
      <xdr:blipFill>
        <a:blip r:embed="rId41"/>
        <a:stretch/>
      </xdr:blipFill>
      <xdr:spPr>
        <a:xfrm>
          <a:off x="1169640" y="24126840"/>
          <a:ext cx="494280" cy="494280"/>
        </a:xfrm>
        <a:prstGeom prst="rect">
          <a:avLst/>
        </a:prstGeom>
        <a:noFill/>
        <a:ln w="0">
          <a:noFill/>
        </a:ln>
      </xdr:spPr>
    </xdr:pic>
    <xdr:clientData/>
  </xdr:twoCellAnchor>
  <xdr:twoCellAnchor editAs="oneCell">
    <xdr:from>
      <xdr:col>1</xdr:col>
      <xdr:colOff>57240</xdr:colOff>
      <xdr:row>45</xdr:row>
      <xdr:rowOff>38160</xdr:rowOff>
    </xdr:from>
    <xdr:to>
      <xdr:col>2</xdr:col>
      <xdr:colOff>50400</xdr:colOff>
      <xdr:row>45</xdr:row>
      <xdr:rowOff>532440</xdr:rowOff>
    </xdr:to>
    <xdr:pic>
      <xdr:nvPicPr>
        <xdr:cNvPr id="42" name="/xl/media/image42.png"/>
        <xdr:cNvPicPr/>
      </xdr:nvPicPr>
      <xdr:blipFill>
        <a:blip r:embed="rId42"/>
        <a:stretch/>
      </xdr:blipFill>
      <xdr:spPr>
        <a:xfrm>
          <a:off x="1169640" y="24698520"/>
          <a:ext cx="494280" cy="494280"/>
        </a:xfrm>
        <a:prstGeom prst="rect">
          <a:avLst/>
        </a:prstGeom>
        <a:noFill/>
        <a:ln w="0">
          <a:noFill/>
        </a:ln>
      </xdr:spPr>
    </xdr:pic>
    <xdr:clientData/>
  </xdr:twoCellAnchor>
  <xdr:twoCellAnchor editAs="oneCell">
    <xdr:from>
      <xdr:col>1</xdr:col>
      <xdr:colOff>57240</xdr:colOff>
      <xdr:row>46</xdr:row>
      <xdr:rowOff>38160</xdr:rowOff>
    </xdr:from>
    <xdr:to>
      <xdr:col>2</xdr:col>
      <xdr:colOff>50400</xdr:colOff>
      <xdr:row>46</xdr:row>
      <xdr:rowOff>532440</xdr:rowOff>
    </xdr:to>
    <xdr:pic>
      <xdr:nvPicPr>
        <xdr:cNvPr id="43" name="/xl/media/image43.png"/>
        <xdr:cNvPicPr/>
      </xdr:nvPicPr>
      <xdr:blipFill>
        <a:blip r:embed="rId43"/>
        <a:stretch/>
      </xdr:blipFill>
      <xdr:spPr>
        <a:xfrm>
          <a:off x="1169640" y="25269840"/>
          <a:ext cx="494280" cy="494280"/>
        </a:xfrm>
        <a:prstGeom prst="rect">
          <a:avLst/>
        </a:prstGeom>
        <a:noFill/>
        <a:ln w="0">
          <a:noFill/>
        </a:ln>
      </xdr:spPr>
    </xdr:pic>
    <xdr:clientData/>
  </xdr:twoCellAnchor>
  <xdr:twoCellAnchor editAs="oneCell">
    <xdr:from>
      <xdr:col>1</xdr:col>
      <xdr:colOff>57240</xdr:colOff>
      <xdr:row>47</xdr:row>
      <xdr:rowOff>38160</xdr:rowOff>
    </xdr:from>
    <xdr:to>
      <xdr:col>2</xdr:col>
      <xdr:colOff>50400</xdr:colOff>
      <xdr:row>47</xdr:row>
      <xdr:rowOff>532440</xdr:rowOff>
    </xdr:to>
    <xdr:pic>
      <xdr:nvPicPr>
        <xdr:cNvPr id="44" name="/xl/media/image44.png"/>
        <xdr:cNvPicPr/>
      </xdr:nvPicPr>
      <xdr:blipFill>
        <a:blip r:embed="rId44"/>
        <a:stretch/>
      </xdr:blipFill>
      <xdr:spPr>
        <a:xfrm>
          <a:off x="1169640" y="25841520"/>
          <a:ext cx="494280" cy="494280"/>
        </a:xfrm>
        <a:prstGeom prst="rect">
          <a:avLst/>
        </a:prstGeom>
        <a:noFill/>
        <a:ln w="0">
          <a:noFill/>
        </a:ln>
      </xdr:spPr>
    </xdr:pic>
    <xdr:clientData/>
  </xdr:twoCellAnchor>
  <xdr:twoCellAnchor editAs="oneCell">
    <xdr:from>
      <xdr:col>1</xdr:col>
      <xdr:colOff>57240</xdr:colOff>
      <xdr:row>48</xdr:row>
      <xdr:rowOff>38160</xdr:rowOff>
    </xdr:from>
    <xdr:to>
      <xdr:col>2</xdr:col>
      <xdr:colOff>50400</xdr:colOff>
      <xdr:row>48</xdr:row>
      <xdr:rowOff>532440</xdr:rowOff>
    </xdr:to>
    <xdr:pic>
      <xdr:nvPicPr>
        <xdr:cNvPr id="45" name="/xl/media/image45.png"/>
        <xdr:cNvPicPr/>
      </xdr:nvPicPr>
      <xdr:blipFill>
        <a:blip r:embed="rId45"/>
        <a:stretch/>
      </xdr:blipFill>
      <xdr:spPr>
        <a:xfrm>
          <a:off x="1169640" y="26412840"/>
          <a:ext cx="494280" cy="494280"/>
        </a:xfrm>
        <a:prstGeom prst="rect">
          <a:avLst/>
        </a:prstGeom>
        <a:noFill/>
        <a:ln w="0">
          <a:noFill/>
        </a:ln>
      </xdr:spPr>
    </xdr:pic>
    <xdr:clientData/>
  </xdr:twoCellAnchor>
  <xdr:twoCellAnchor editAs="oneCell">
    <xdr:from>
      <xdr:col>1</xdr:col>
      <xdr:colOff>57240</xdr:colOff>
      <xdr:row>49</xdr:row>
      <xdr:rowOff>38160</xdr:rowOff>
    </xdr:from>
    <xdr:to>
      <xdr:col>2</xdr:col>
      <xdr:colOff>50400</xdr:colOff>
      <xdr:row>49</xdr:row>
      <xdr:rowOff>532440</xdr:rowOff>
    </xdr:to>
    <xdr:pic>
      <xdr:nvPicPr>
        <xdr:cNvPr id="46" name="/xl/media/image46.png"/>
        <xdr:cNvPicPr/>
      </xdr:nvPicPr>
      <xdr:blipFill>
        <a:blip r:embed="rId46"/>
        <a:stretch/>
      </xdr:blipFill>
      <xdr:spPr>
        <a:xfrm>
          <a:off x="1169640" y="26984520"/>
          <a:ext cx="494280" cy="494280"/>
        </a:xfrm>
        <a:prstGeom prst="rect">
          <a:avLst/>
        </a:prstGeom>
        <a:noFill/>
        <a:ln w="0">
          <a:noFill/>
        </a:ln>
      </xdr:spPr>
    </xdr:pic>
    <xdr:clientData/>
  </xdr:twoCellAnchor>
  <xdr:twoCellAnchor editAs="oneCell">
    <xdr:from>
      <xdr:col>1</xdr:col>
      <xdr:colOff>57240</xdr:colOff>
      <xdr:row>50</xdr:row>
      <xdr:rowOff>38160</xdr:rowOff>
    </xdr:from>
    <xdr:to>
      <xdr:col>2</xdr:col>
      <xdr:colOff>50400</xdr:colOff>
      <xdr:row>50</xdr:row>
      <xdr:rowOff>532440</xdr:rowOff>
    </xdr:to>
    <xdr:pic>
      <xdr:nvPicPr>
        <xdr:cNvPr id="47" name="/xl/media/image47.png"/>
        <xdr:cNvPicPr/>
      </xdr:nvPicPr>
      <xdr:blipFill>
        <a:blip r:embed="rId47"/>
        <a:stretch/>
      </xdr:blipFill>
      <xdr:spPr>
        <a:xfrm>
          <a:off x="1169640" y="27555840"/>
          <a:ext cx="494280" cy="494280"/>
        </a:xfrm>
        <a:prstGeom prst="rect">
          <a:avLst/>
        </a:prstGeom>
        <a:noFill/>
        <a:ln w="0">
          <a:noFill/>
        </a:ln>
      </xdr:spPr>
    </xdr:pic>
    <xdr:clientData/>
  </xdr:twoCellAnchor>
  <xdr:twoCellAnchor editAs="oneCell">
    <xdr:from>
      <xdr:col>1</xdr:col>
      <xdr:colOff>57240</xdr:colOff>
      <xdr:row>51</xdr:row>
      <xdr:rowOff>38160</xdr:rowOff>
    </xdr:from>
    <xdr:to>
      <xdr:col>2</xdr:col>
      <xdr:colOff>50400</xdr:colOff>
      <xdr:row>51</xdr:row>
      <xdr:rowOff>532440</xdr:rowOff>
    </xdr:to>
    <xdr:pic>
      <xdr:nvPicPr>
        <xdr:cNvPr id="48" name="/xl/media/image48.png"/>
        <xdr:cNvPicPr/>
      </xdr:nvPicPr>
      <xdr:blipFill>
        <a:blip r:embed="rId48"/>
        <a:stretch/>
      </xdr:blipFill>
      <xdr:spPr>
        <a:xfrm>
          <a:off x="1169640" y="28127520"/>
          <a:ext cx="494280" cy="494280"/>
        </a:xfrm>
        <a:prstGeom prst="rect">
          <a:avLst/>
        </a:prstGeom>
        <a:noFill/>
        <a:ln w="0">
          <a:noFill/>
        </a:ln>
      </xdr:spPr>
    </xdr:pic>
    <xdr:clientData/>
  </xdr:twoCellAnchor>
  <xdr:twoCellAnchor editAs="oneCell">
    <xdr:from>
      <xdr:col>1</xdr:col>
      <xdr:colOff>57240</xdr:colOff>
      <xdr:row>52</xdr:row>
      <xdr:rowOff>38160</xdr:rowOff>
    </xdr:from>
    <xdr:to>
      <xdr:col>2</xdr:col>
      <xdr:colOff>50400</xdr:colOff>
      <xdr:row>52</xdr:row>
      <xdr:rowOff>532440</xdr:rowOff>
    </xdr:to>
    <xdr:pic>
      <xdr:nvPicPr>
        <xdr:cNvPr id="49" name="/xl/media/image49.png"/>
        <xdr:cNvPicPr/>
      </xdr:nvPicPr>
      <xdr:blipFill>
        <a:blip r:embed="rId49"/>
        <a:stretch/>
      </xdr:blipFill>
      <xdr:spPr>
        <a:xfrm>
          <a:off x="1169640" y="28698840"/>
          <a:ext cx="494280" cy="494280"/>
        </a:xfrm>
        <a:prstGeom prst="rect">
          <a:avLst/>
        </a:prstGeom>
        <a:noFill/>
        <a:ln w="0">
          <a:noFill/>
        </a:ln>
      </xdr:spPr>
    </xdr:pic>
    <xdr:clientData/>
  </xdr:twoCellAnchor>
  <xdr:twoCellAnchor editAs="oneCell">
    <xdr:from>
      <xdr:col>1</xdr:col>
      <xdr:colOff>57240</xdr:colOff>
      <xdr:row>53</xdr:row>
      <xdr:rowOff>38160</xdr:rowOff>
    </xdr:from>
    <xdr:to>
      <xdr:col>2</xdr:col>
      <xdr:colOff>50400</xdr:colOff>
      <xdr:row>53</xdr:row>
      <xdr:rowOff>532440</xdr:rowOff>
    </xdr:to>
    <xdr:pic>
      <xdr:nvPicPr>
        <xdr:cNvPr id="50" name="/xl/media/image50.png"/>
        <xdr:cNvPicPr/>
      </xdr:nvPicPr>
      <xdr:blipFill>
        <a:blip r:embed="rId50"/>
        <a:stretch/>
      </xdr:blipFill>
      <xdr:spPr>
        <a:xfrm>
          <a:off x="1169640" y="29270520"/>
          <a:ext cx="494280" cy="494280"/>
        </a:xfrm>
        <a:prstGeom prst="rect">
          <a:avLst/>
        </a:prstGeom>
        <a:noFill/>
        <a:ln w="0">
          <a:noFill/>
        </a:ln>
      </xdr:spPr>
    </xdr:pic>
    <xdr:clientData/>
  </xdr:twoCellAnchor>
  <xdr:twoCellAnchor editAs="oneCell">
    <xdr:from>
      <xdr:col>1</xdr:col>
      <xdr:colOff>57240</xdr:colOff>
      <xdr:row>54</xdr:row>
      <xdr:rowOff>38160</xdr:rowOff>
    </xdr:from>
    <xdr:to>
      <xdr:col>2</xdr:col>
      <xdr:colOff>50400</xdr:colOff>
      <xdr:row>54</xdr:row>
      <xdr:rowOff>532440</xdr:rowOff>
    </xdr:to>
    <xdr:pic>
      <xdr:nvPicPr>
        <xdr:cNvPr id="51" name="/xl/media/image51.png"/>
        <xdr:cNvPicPr/>
      </xdr:nvPicPr>
      <xdr:blipFill>
        <a:blip r:embed="rId51"/>
        <a:stretch/>
      </xdr:blipFill>
      <xdr:spPr>
        <a:xfrm>
          <a:off x="1169640" y="29841840"/>
          <a:ext cx="494280" cy="494280"/>
        </a:xfrm>
        <a:prstGeom prst="rect">
          <a:avLst/>
        </a:prstGeom>
        <a:noFill/>
        <a:ln w="0">
          <a:noFill/>
        </a:ln>
      </xdr:spPr>
    </xdr:pic>
    <xdr:clientData/>
  </xdr:twoCellAnchor>
  <xdr:twoCellAnchor editAs="oneCell">
    <xdr:from>
      <xdr:col>1</xdr:col>
      <xdr:colOff>57240</xdr:colOff>
      <xdr:row>55</xdr:row>
      <xdr:rowOff>38160</xdr:rowOff>
    </xdr:from>
    <xdr:to>
      <xdr:col>2</xdr:col>
      <xdr:colOff>50400</xdr:colOff>
      <xdr:row>55</xdr:row>
      <xdr:rowOff>532440</xdr:rowOff>
    </xdr:to>
    <xdr:pic>
      <xdr:nvPicPr>
        <xdr:cNvPr id="52" name="/xl/media/image52.png"/>
        <xdr:cNvPicPr/>
      </xdr:nvPicPr>
      <xdr:blipFill>
        <a:blip r:embed="rId52"/>
        <a:stretch/>
      </xdr:blipFill>
      <xdr:spPr>
        <a:xfrm>
          <a:off x="1169640" y="30413520"/>
          <a:ext cx="494280" cy="494280"/>
        </a:xfrm>
        <a:prstGeom prst="rect">
          <a:avLst/>
        </a:prstGeom>
        <a:noFill/>
        <a:ln w="0">
          <a:noFill/>
        </a:ln>
      </xdr:spPr>
    </xdr:pic>
    <xdr:clientData/>
  </xdr:twoCellAnchor>
  <xdr:twoCellAnchor editAs="oneCell">
    <xdr:from>
      <xdr:col>1</xdr:col>
      <xdr:colOff>57240</xdr:colOff>
      <xdr:row>56</xdr:row>
      <xdr:rowOff>38160</xdr:rowOff>
    </xdr:from>
    <xdr:to>
      <xdr:col>2</xdr:col>
      <xdr:colOff>50400</xdr:colOff>
      <xdr:row>56</xdr:row>
      <xdr:rowOff>532440</xdr:rowOff>
    </xdr:to>
    <xdr:pic>
      <xdr:nvPicPr>
        <xdr:cNvPr id="53" name="/xl/media/image53.png"/>
        <xdr:cNvPicPr/>
      </xdr:nvPicPr>
      <xdr:blipFill>
        <a:blip r:embed="rId53"/>
        <a:stretch/>
      </xdr:blipFill>
      <xdr:spPr>
        <a:xfrm>
          <a:off x="1169640" y="30984840"/>
          <a:ext cx="494280" cy="494280"/>
        </a:xfrm>
        <a:prstGeom prst="rect">
          <a:avLst/>
        </a:prstGeom>
        <a:noFill/>
        <a:ln w="0">
          <a:noFill/>
        </a:ln>
      </xdr:spPr>
    </xdr:pic>
    <xdr:clientData/>
  </xdr:twoCellAnchor>
  <xdr:twoCellAnchor editAs="oneCell">
    <xdr:from>
      <xdr:col>1</xdr:col>
      <xdr:colOff>57240</xdr:colOff>
      <xdr:row>57</xdr:row>
      <xdr:rowOff>38160</xdr:rowOff>
    </xdr:from>
    <xdr:to>
      <xdr:col>2</xdr:col>
      <xdr:colOff>50400</xdr:colOff>
      <xdr:row>57</xdr:row>
      <xdr:rowOff>532440</xdr:rowOff>
    </xdr:to>
    <xdr:pic>
      <xdr:nvPicPr>
        <xdr:cNvPr id="54" name="/xl/media/image54.png"/>
        <xdr:cNvPicPr/>
      </xdr:nvPicPr>
      <xdr:blipFill>
        <a:blip r:embed="rId54"/>
        <a:stretch/>
      </xdr:blipFill>
      <xdr:spPr>
        <a:xfrm>
          <a:off x="1169640" y="31556520"/>
          <a:ext cx="494280" cy="494280"/>
        </a:xfrm>
        <a:prstGeom prst="rect">
          <a:avLst/>
        </a:prstGeom>
        <a:noFill/>
        <a:ln w="0">
          <a:noFill/>
        </a:ln>
      </xdr:spPr>
    </xdr:pic>
    <xdr:clientData/>
  </xdr:twoCellAnchor>
  <xdr:twoCellAnchor editAs="oneCell">
    <xdr:from>
      <xdr:col>1</xdr:col>
      <xdr:colOff>57240</xdr:colOff>
      <xdr:row>58</xdr:row>
      <xdr:rowOff>38160</xdr:rowOff>
    </xdr:from>
    <xdr:to>
      <xdr:col>2</xdr:col>
      <xdr:colOff>50400</xdr:colOff>
      <xdr:row>58</xdr:row>
      <xdr:rowOff>532440</xdr:rowOff>
    </xdr:to>
    <xdr:pic>
      <xdr:nvPicPr>
        <xdr:cNvPr id="55" name="/xl/media/image55.png"/>
        <xdr:cNvPicPr/>
      </xdr:nvPicPr>
      <xdr:blipFill>
        <a:blip r:embed="rId55"/>
        <a:stretch/>
      </xdr:blipFill>
      <xdr:spPr>
        <a:xfrm>
          <a:off x="1169640" y="32127840"/>
          <a:ext cx="494280" cy="494280"/>
        </a:xfrm>
        <a:prstGeom prst="rect">
          <a:avLst/>
        </a:prstGeom>
        <a:noFill/>
        <a:ln w="0">
          <a:noFill/>
        </a:ln>
      </xdr:spPr>
    </xdr:pic>
    <xdr:clientData/>
  </xdr:twoCellAnchor>
  <xdr:twoCellAnchor editAs="oneCell">
    <xdr:from>
      <xdr:col>1</xdr:col>
      <xdr:colOff>57240</xdr:colOff>
      <xdr:row>59</xdr:row>
      <xdr:rowOff>38160</xdr:rowOff>
    </xdr:from>
    <xdr:to>
      <xdr:col>2</xdr:col>
      <xdr:colOff>50400</xdr:colOff>
      <xdr:row>59</xdr:row>
      <xdr:rowOff>532440</xdr:rowOff>
    </xdr:to>
    <xdr:pic>
      <xdr:nvPicPr>
        <xdr:cNvPr id="56" name="/xl/media/image56.png"/>
        <xdr:cNvPicPr/>
      </xdr:nvPicPr>
      <xdr:blipFill>
        <a:blip r:embed="rId56"/>
        <a:stretch/>
      </xdr:blipFill>
      <xdr:spPr>
        <a:xfrm>
          <a:off x="1169640" y="32699520"/>
          <a:ext cx="494280" cy="494280"/>
        </a:xfrm>
        <a:prstGeom prst="rect">
          <a:avLst/>
        </a:prstGeom>
        <a:noFill/>
        <a:ln w="0">
          <a:noFill/>
        </a:ln>
      </xdr:spPr>
    </xdr:pic>
    <xdr:clientData/>
  </xdr:twoCellAnchor>
  <xdr:twoCellAnchor editAs="oneCell">
    <xdr:from>
      <xdr:col>1</xdr:col>
      <xdr:colOff>57240</xdr:colOff>
      <xdr:row>60</xdr:row>
      <xdr:rowOff>38160</xdr:rowOff>
    </xdr:from>
    <xdr:to>
      <xdr:col>2</xdr:col>
      <xdr:colOff>50400</xdr:colOff>
      <xdr:row>60</xdr:row>
      <xdr:rowOff>532440</xdr:rowOff>
    </xdr:to>
    <xdr:pic>
      <xdr:nvPicPr>
        <xdr:cNvPr id="57" name="/xl/media/image57.png"/>
        <xdr:cNvPicPr/>
      </xdr:nvPicPr>
      <xdr:blipFill>
        <a:blip r:embed="rId57"/>
        <a:stretch/>
      </xdr:blipFill>
      <xdr:spPr>
        <a:xfrm>
          <a:off x="1169640" y="33270840"/>
          <a:ext cx="494280" cy="494280"/>
        </a:xfrm>
        <a:prstGeom prst="rect">
          <a:avLst/>
        </a:prstGeom>
        <a:noFill/>
        <a:ln w="0">
          <a:noFill/>
        </a:ln>
      </xdr:spPr>
    </xdr:pic>
    <xdr:clientData/>
  </xdr:twoCellAnchor>
  <xdr:twoCellAnchor editAs="oneCell">
    <xdr:from>
      <xdr:col>1</xdr:col>
      <xdr:colOff>57240</xdr:colOff>
      <xdr:row>61</xdr:row>
      <xdr:rowOff>38160</xdr:rowOff>
    </xdr:from>
    <xdr:to>
      <xdr:col>2</xdr:col>
      <xdr:colOff>50400</xdr:colOff>
      <xdr:row>61</xdr:row>
      <xdr:rowOff>532440</xdr:rowOff>
    </xdr:to>
    <xdr:pic>
      <xdr:nvPicPr>
        <xdr:cNvPr id="58" name="/xl/media/image58.png"/>
        <xdr:cNvPicPr/>
      </xdr:nvPicPr>
      <xdr:blipFill>
        <a:blip r:embed="rId58"/>
        <a:stretch/>
      </xdr:blipFill>
      <xdr:spPr>
        <a:xfrm>
          <a:off x="1169640" y="33842520"/>
          <a:ext cx="494280" cy="494280"/>
        </a:xfrm>
        <a:prstGeom prst="rect">
          <a:avLst/>
        </a:prstGeom>
        <a:noFill/>
        <a:ln w="0">
          <a:noFill/>
        </a:ln>
      </xdr:spPr>
    </xdr:pic>
    <xdr:clientData/>
  </xdr:twoCellAnchor>
  <xdr:twoCellAnchor editAs="oneCell">
    <xdr:from>
      <xdr:col>1</xdr:col>
      <xdr:colOff>57240</xdr:colOff>
      <xdr:row>62</xdr:row>
      <xdr:rowOff>38160</xdr:rowOff>
    </xdr:from>
    <xdr:to>
      <xdr:col>2</xdr:col>
      <xdr:colOff>50400</xdr:colOff>
      <xdr:row>62</xdr:row>
      <xdr:rowOff>532440</xdr:rowOff>
    </xdr:to>
    <xdr:pic>
      <xdr:nvPicPr>
        <xdr:cNvPr id="59" name="/xl/media/image59.png"/>
        <xdr:cNvPicPr/>
      </xdr:nvPicPr>
      <xdr:blipFill>
        <a:blip r:embed="rId59"/>
        <a:stretch/>
      </xdr:blipFill>
      <xdr:spPr>
        <a:xfrm>
          <a:off x="1169640" y="34413840"/>
          <a:ext cx="494280" cy="494280"/>
        </a:xfrm>
        <a:prstGeom prst="rect">
          <a:avLst/>
        </a:prstGeom>
        <a:noFill/>
        <a:ln w="0">
          <a:noFill/>
        </a:ln>
      </xdr:spPr>
    </xdr:pic>
    <xdr:clientData/>
  </xdr:twoCellAnchor>
  <xdr:twoCellAnchor editAs="oneCell">
    <xdr:from>
      <xdr:col>1</xdr:col>
      <xdr:colOff>57240</xdr:colOff>
      <xdr:row>63</xdr:row>
      <xdr:rowOff>38160</xdr:rowOff>
    </xdr:from>
    <xdr:to>
      <xdr:col>2</xdr:col>
      <xdr:colOff>50400</xdr:colOff>
      <xdr:row>63</xdr:row>
      <xdr:rowOff>532440</xdr:rowOff>
    </xdr:to>
    <xdr:pic>
      <xdr:nvPicPr>
        <xdr:cNvPr id="60" name="/xl/media/image60.png"/>
        <xdr:cNvPicPr/>
      </xdr:nvPicPr>
      <xdr:blipFill>
        <a:blip r:embed="rId60"/>
        <a:stretch/>
      </xdr:blipFill>
      <xdr:spPr>
        <a:xfrm>
          <a:off x="1169640" y="34985520"/>
          <a:ext cx="494280" cy="494280"/>
        </a:xfrm>
        <a:prstGeom prst="rect">
          <a:avLst/>
        </a:prstGeom>
        <a:noFill/>
        <a:ln w="0">
          <a:noFill/>
        </a:ln>
      </xdr:spPr>
    </xdr:pic>
    <xdr:clientData/>
  </xdr:twoCellAnchor>
  <xdr:twoCellAnchor editAs="oneCell">
    <xdr:from>
      <xdr:col>1</xdr:col>
      <xdr:colOff>57240</xdr:colOff>
      <xdr:row>64</xdr:row>
      <xdr:rowOff>38160</xdr:rowOff>
    </xdr:from>
    <xdr:to>
      <xdr:col>2</xdr:col>
      <xdr:colOff>50400</xdr:colOff>
      <xdr:row>64</xdr:row>
      <xdr:rowOff>532440</xdr:rowOff>
    </xdr:to>
    <xdr:pic>
      <xdr:nvPicPr>
        <xdr:cNvPr id="61" name="/xl/media/image61.png"/>
        <xdr:cNvPicPr/>
      </xdr:nvPicPr>
      <xdr:blipFill>
        <a:blip r:embed="rId61"/>
        <a:stretch/>
      </xdr:blipFill>
      <xdr:spPr>
        <a:xfrm>
          <a:off x="1169640" y="35556840"/>
          <a:ext cx="494280" cy="494280"/>
        </a:xfrm>
        <a:prstGeom prst="rect">
          <a:avLst/>
        </a:prstGeom>
        <a:noFill/>
        <a:ln w="0">
          <a:noFill/>
        </a:ln>
      </xdr:spPr>
    </xdr:pic>
    <xdr:clientData/>
  </xdr:twoCellAnchor>
  <xdr:twoCellAnchor editAs="oneCell">
    <xdr:from>
      <xdr:col>1</xdr:col>
      <xdr:colOff>57240</xdr:colOff>
      <xdr:row>65</xdr:row>
      <xdr:rowOff>38160</xdr:rowOff>
    </xdr:from>
    <xdr:to>
      <xdr:col>2</xdr:col>
      <xdr:colOff>50400</xdr:colOff>
      <xdr:row>65</xdr:row>
      <xdr:rowOff>532440</xdr:rowOff>
    </xdr:to>
    <xdr:pic>
      <xdr:nvPicPr>
        <xdr:cNvPr id="62" name="/xl/media/image62.png"/>
        <xdr:cNvPicPr/>
      </xdr:nvPicPr>
      <xdr:blipFill>
        <a:blip r:embed="rId62"/>
        <a:stretch/>
      </xdr:blipFill>
      <xdr:spPr>
        <a:xfrm>
          <a:off x="1169640" y="36128520"/>
          <a:ext cx="494280" cy="494280"/>
        </a:xfrm>
        <a:prstGeom prst="rect">
          <a:avLst/>
        </a:prstGeom>
        <a:noFill/>
        <a:ln w="0">
          <a:noFill/>
        </a:ln>
      </xdr:spPr>
    </xdr:pic>
    <xdr:clientData/>
  </xdr:twoCellAnchor>
  <xdr:twoCellAnchor editAs="oneCell">
    <xdr:from>
      <xdr:col>1</xdr:col>
      <xdr:colOff>57240</xdr:colOff>
      <xdr:row>66</xdr:row>
      <xdr:rowOff>38160</xdr:rowOff>
    </xdr:from>
    <xdr:to>
      <xdr:col>2</xdr:col>
      <xdr:colOff>50400</xdr:colOff>
      <xdr:row>66</xdr:row>
      <xdr:rowOff>532440</xdr:rowOff>
    </xdr:to>
    <xdr:pic>
      <xdr:nvPicPr>
        <xdr:cNvPr id="63" name="/xl/media/image63.png"/>
        <xdr:cNvPicPr/>
      </xdr:nvPicPr>
      <xdr:blipFill>
        <a:blip r:embed="rId63"/>
        <a:stretch/>
      </xdr:blipFill>
      <xdr:spPr>
        <a:xfrm>
          <a:off x="1169640" y="36699840"/>
          <a:ext cx="494280" cy="494280"/>
        </a:xfrm>
        <a:prstGeom prst="rect">
          <a:avLst/>
        </a:prstGeom>
        <a:noFill/>
        <a:ln w="0">
          <a:noFill/>
        </a:ln>
      </xdr:spPr>
    </xdr:pic>
    <xdr:clientData/>
  </xdr:twoCellAnchor>
  <xdr:twoCellAnchor editAs="oneCell">
    <xdr:from>
      <xdr:col>1</xdr:col>
      <xdr:colOff>57240</xdr:colOff>
      <xdr:row>67</xdr:row>
      <xdr:rowOff>38160</xdr:rowOff>
    </xdr:from>
    <xdr:to>
      <xdr:col>2</xdr:col>
      <xdr:colOff>50400</xdr:colOff>
      <xdr:row>67</xdr:row>
      <xdr:rowOff>532440</xdr:rowOff>
    </xdr:to>
    <xdr:pic>
      <xdr:nvPicPr>
        <xdr:cNvPr id="64" name="/xl/media/image64.png"/>
        <xdr:cNvPicPr/>
      </xdr:nvPicPr>
      <xdr:blipFill>
        <a:blip r:embed="rId64"/>
        <a:stretch/>
      </xdr:blipFill>
      <xdr:spPr>
        <a:xfrm>
          <a:off x="1169640" y="37271520"/>
          <a:ext cx="494280" cy="494280"/>
        </a:xfrm>
        <a:prstGeom prst="rect">
          <a:avLst/>
        </a:prstGeom>
        <a:noFill/>
        <a:ln w="0">
          <a:noFill/>
        </a:ln>
      </xdr:spPr>
    </xdr:pic>
    <xdr:clientData/>
  </xdr:twoCellAnchor>
</xdr:wsDr>
</file>

<file path=xl/tables/table1.xml><?xml version="1.0" encoding="utf-8"?>
<table xmlns="http://schemas.openxmlformats.org/spreadsheetml/2006/main" id="1" name="ArmorProfilesTable" displayName="ArmorProfilesTable" ref="A4:R12" headerRowCount="1" totalsRowCount="0" totalsRowShown="0">
  <autoFilter ref="A4:R12"/>
  <tableColumns count="18">
    <tableColumn id="1" name="ItemTypeID"/>
    <tableColumn id="2" name="Rule ID"/>
    <tableColumn id="3" name="Название"/>
    <tableColumn id="4" name="Модель покрытия"/>
    <tableColumn id="5" name="Зоны"/>
    <tableColumn id="6" name="Требование S"/>
    <tableColumn id="7" name="Броня: исходное выражение"/>
    <tableColumn id="8" name="Физическая броня"/>
    <tableColumn id="9" name="Допускает слои"/>
    <tableColumn id="10" name="Герметичен"/>
    <tableColumn id="11" name="Твёрдая шея"/>
    <tableColumn id="12" name="Бег"/>
    <tableColumn id="13" name="Акробатика"/>
    <tableColumn id="14" name="Уклонение"/>
    <tableColumn id="15" name="M"/>
    <tableColumn id="16" name="Защиты/иммунитеты"/>
    <tableColumn id="17" name="Условие/ограничение"/>
    <tableColumn id="18" name="PDF, с."/>
  </tableColumns>
  <tableStyleInfo name="TableStyleMedium2" showFirstColumn="0" showLastColumn="0" showRowStripes="1" showColumnStripes="0"/>
</table>
</file>

<file path=xl/tables/table2.xml><?xml version="1.0" encoding="utf-8"?>
<table xmlns="http://schemas.openxmlformats.org/spreadsheetml/2006/main" id="2" name="AttackResolutionFieldsTable" displayName="AttackResolutionFieldsTable" ref="A4:G37" headerRowCount="1" totalsRowCount="0" totalsRowShown="0">
  <autoFilter ref="A4:G37"/>
  <tableColumns count="7">
    <tableColumn id="1" name="Field"/>
    <tableColumn id="2" name="Scope"/>
    <tableColumn id="3" name="Data type"/>
    <tableColumn id="4" name="Required"/>
    <tableColumn id="5" name="Default"/>
    <tableColumn id="6" name="Validation / constraint"/>
    <tableColumn id="7" name="Purpose"/>
  </tableColumns>
  <tableStyleInfo name="TableStyleMedium2" showFirstColumn="0" showLastColumn="0" showRowStripes="1" showColumnStripes="0"/>
</table>
</file>

<file path=xl/tables/table3.xml><?xml version="1.0" encoding="utf-8"?>
<table xmlns="http://schemas.openxmlformats.org/spreadsheetml/2006/main" id="3" name="CombatValueDefinitionsTable" displayName="CombatValueDefinitionsTable" ref="A4:Z69" headerRowCount="1" totalsRowCount="0" totalsRowShown="0">
  <autoFilter ref="A4:Z69"/>
  <tableColumns count="26">
    <tableColumn id="1" name="CombatValueDefID"/>
    <tableColumn id="2" name="ItemTypeID"/>
    <tableColumn id="3" name="Название"/>
    <tableColumn id="4" name="attackVariantId"/>
    <tableColumn id="5" name="valueKind"/>
    <tableColumn id="6" name="sourceNotation"/>
    <tableColumn id="7" name="valueMode"/>
    <tableColumn id="8" name="effectiveTemplateExpression"/>
    <tableColumn id="9" name="baseExpression"/>
    <tableColumn id="10" name="damageModifierStat"/>
    <tableColumn id="11" name="sourceScope"/>
    <tableColumn id="12" name="conditionalOverride"/>
    <tableColumn id="13" name="evaluationScope"/>
    <tableColumn id="14" name="rollGroupId"/>
    <tableColumn id="15" name="instanceSourceField"/>
    <tableColumn id="16" name="resolvedResultField"/>
    <tableColumn id="17" name="resolvedResultPersistence"/>
    <tableColumn id="18" name="rawRollPersistence"/>
    <tableColumn id="19" name="Примечание"/>
    <tableColumn id="20" name="Rule ID"/>
    <tableColumn id="21" name="PDF, с."/>
    <tableColumn id="22" name="ID check"/>
    <tableColumn id="23" name="Semantic check"/>
    <tableColumn id="24" name="rollKind"/>
    <tableColumn id="25" name="dieType"/>
    <tableColumn id="26" name="progressionEligibility"/>
  </tableColumns>
  <tableStyleInfo name="TableStyleMedium2" showFirstColumn="0" showLastColumn="0" showRowStripes="1" showColumnStripes="0"/>
</table>
</file>

<file path=xl/tables/table4.xml><?xml version="1.0" encoding="utf-8"?>
<table xmlns="http://schemas.openxmlformats.org/spreadsheetml/2006/main" id="4" name="FormulaProfilesTable" displayName="FormulaProfilesTable" ref="A4:P26" headerRowCount="1" totalsRowCount="0" totalsRowShown="0">
  <autoFilter ref="A4:P26"/>
  <tableColumns count="16">
    <tableColumn id="1" name="FormulaID"/>
    <tableColumn id="2" name="ItemTypeID"/>
    <tableColumn id="3" name="Вариант"/>
    <tableColumn id="4" name="Dm"/>
    <tableColumn id="5" name="Rn"/>
    <tableColumn id="6" name="Rs"/>
    <tableColumn id="7" name="Rd"/>
    <tableColumn id="8" name="Независимые дайсы"/>
    <tableColumn id="9" name="Общие переменные"/>
    <tableColumn id="10" name="Порядок/заметка"/>
    <tableColumn id="11" name="Домен"/>
    <tableColumn id="12" name="Execution mode"/>
    <tableColumn id="13" name="Generation enabled"/>
    <tableColumn id="14" name="GM override"/>
    <tableColumn id="15" name="Контракт проверки"/>
    <tableColumn id="16" name="ID уникален"/>
  </tableColumns>
  <tableStyleInfo name="TableStyleMedium2" showFirstColumn="0" showLastColumn="0" showRowStripes="1" showColumnStripes="0"/>
</table>
</file>

<file path=xl/tables/table5.xml><?xml version="1.0" encoding="utf-8"?>
<table xmlns="http://schemas.openxmlformats.org/spreadsheetml/2006/main" id="5" name="FormulaRangesTable" displayName="FormulaRangesTable" ref="A4:M26" headerRowCount="1" totalsRowCount="0" totalsRowShown="0">
  <autoFilter ref="A4:M26"/>
  <tableColumns count="13">
    <tableColumn id="1" name="FormulaID"/>
    <tableColumn id="2" name="ItemTypeID"/>
    <tableColumn id="3" name="Вариант"/>
    <tableColumn id="4" name="Dm min"/>
    <tableColumn id="5" name="Dm max"/>
    <tableColumn id="6" name="Rn min"/>
    <tableColumn id="7" name="Rn max"/>
    <tableColumn id="8" name="Rs min"/>
    <tableColumn id="9" name="Rs max"/>
    <tableColumn id="10" name="Rd min"/>
    <tableColumn id="11" name="Rd max"/>
    <tableColumn id="12" name="Шаг Rn"/>
    <tableColumn id="13" name="Интерпретация"/>
  </tableColumns>
  <tableStyleInfo name="TableStyleMedium2" showFirstColumn="0" showLastColumn="0" showRowStripes="1" showColumnStripes="0"/>
</table>
</file>

<file path=xl/tables/table6.xml><?xml version="1.0" encoding="utf-8"?>
<table xmlns="http://schemas.openxmlformats.org/spreadsheetml/2006/main" id="6" name="InstanceFieldsTable" displayName="InstanceFieldsTable" ref="A4:G50" headerRowCount="1" totalsRowCount="0" totalsRowShown="0">
  <autoFilter ref="A4:G50"/>
  <tableColumns count="7">
    <tableColumn id="1" name="Field"/>
    <tableColumn id="2" name="Scope"/>
    <tableColumn id="3" name="Data type"/>
    <tableColumn id="4" name="Required"/>
    <tableColumn id="5" name="Default"/>
    <tableColumn id="6" name="Validation / constraint"/>
    <tableColumn id="7" name="Purpose"/>
  </tableColumns>
  <tableStyleInfo name="TableStyleMedium2" showFirstColumn="0" showLastColumn="0" showRowStripes="1" showColumnStripes="0"/>
</table>
</file>

<file path=xl/tables/table7.xml><?xml version="1.0" encoding="utf-8"?>
<table xmlns="http://schemas.openxmlformats.org/spreadsheetml/2006/main" id="7" name="InventoryOperationsTable" displayName="InventoryOperationsTable" ref="A4:H33" headerRowCount="1" totalsRowCount="0" totalsRowShown="0">
  <autoFilter ref="A4:H33"/>
  <tableColumns count="8">
    <tableColumn id="1" name="OperationID"/>
    <tableColumn id="2" name="Command"/>
    <tableColumn id="3" name="Actor"/>
    <tableColumn id="4" name="Context"/>
    <tableColumn id="5" name="Input / action"/>
    <tableColumn id="6" name="Preconditions / validation"/>
    <tableColumn id="7" name="State transition / result"/>
    <tableColumn id="8" name="Rule IDs / source"/>
  </tableColumns>
  <tableStyleInfo name="TableStyleMedium2" showFirstColumn="0" showLastColumn="0" showRowStripes="1" showColumnStripes="0"/>
</table>
</file>

<file path=xl/tables/table8.xml><?xml version="1.0" encoding="utf-8"?>
<table xmlns="http://schemas.openxmlformats.org/spreadsheetml/2006/main" id="8" name="ItemCatalogTable" displayName="ItemCatalogTable" ref="A4:U68" headerRowCount="1" totalsRowCount="0" totalsRowShown="0">
  <autoFilter ref="A4:U68"/>
  <tableColumns count="21">
    <tableColumn id="1" name="ItemTypeID"/>
    <tableColumn id="2" name="Rule ID"/>
    <tableColumn id="3" name="Название"/>
    <tableColumn id="4" name="Категория"/>
    <tableColumn id="5" name="Подкатегория"/>
    <tableColumn id="6" name="Класс каталога"/>
    <tableColumn id="7" name="Полнота механики"/>
    <tableColumn id="8" name="Можно в инвентарь"/>
    <tableColumn id="9" name="Физически взаимозаменяем"/>
    <tableColumn id="10" name="UI-группировка по stackKey"/>
    <tableColumn id="11" name="Единица"/>
    <tableColumn id="12" name="Экипируется"/>
    <tableColumn id="13" name="Составной"/>
    <tableColumn id="14" name="Источник готовых параметров экземпляра"/>
    <tableColumn id="15" name="Политика заявки игрока"/>
    <tableColumn id="16" name="Master profile override allowed"/>
    <tableColumn id="17" name="Formula ID"/>
    <tableColumn id="18" name="Generation enabled"/>
    <tableColumn id="19" name="Источник"/>
    <tableColumn id="20" name="Примечание"/>
    <tableColumn id="21" name="ID уникален"/>
  </tableColumns>
  <tableStyleInfo name="TableStyleMedium2" showFirstColumn="0" showLastColumn="0" showRowStripes="1" showColumnStripes="0"/>
</table>
</file>

<file path=xl/tables/table9.xml><?xml version="1.0" encoding="utf-8"?>
<table xmlns="http://schemas.openxmlformats.org/spreadsheetml/2006/main" id="9" name="ItemChangesV12Table" displayName="ItemChangesV12Table" ref="A4:F16" headerRowCount="1" totalsRowCount="0" totalsRowShown="0">
  <autoFilter ref="A4:F16"/>
  <tableColumns count="6">
    <tableColumn id="1" name="№"/>
    <tableColumn id="2" name="Область"/>
    <tableColumn id="3" name="Rule IDs"/>
    <tableColumn id="4" name="Изменение"/>
    <tableColumn id="5" name="Результат для приложения"/>
    <tableColumn id="6" name="Статус"/>
  </tableColumns>
  <tableStyleInfo name="TableStyleMedium2" showFirstColumn="0" showLastColumn="0" showRowStripes="1" showColumnStripes="0"/>
</table>
</file>

<file path=xl/tables/table10.xml><?xml version="1.0" encoding="utf-8"?>
<table xmlns="http://schemas.openxmlformats.org/spreadsheetml/2006/main" id="10" name="ItemChangesV13Table" displayName="ItemChangesV13Table" ref="A4:F14" headerRowCount="1" totalsRowCount="0" totalsRowShown="0">
  <tableColumns count="6">
    <tableColumn id="1" name="№"/>
    <tableColumn id="2" name="Область"/>
    <tableColumn id="3" name="Rule IDs"/>
    <tableColumn id="4" name="Изменение"/>
    <tableColumn id="5" name="Результат для приложения"/>
    <tableColumn id="6" name="Статус"/>
  </tableColumns>
  <tableStyleInfo name="TableStyleMedium2" showFirstColumn="0" showLastColumn="0" showRowStripes="1" showColumnStripes="0"/>
</table>
</file>

<file path=xl/tables/table11.xml><?xml version="1.0" encoding="utf-8"?>
<table xmlns="http://schemas.openxmlformats.org/spreadsheetml/2006/main" id="11" name="ItemChangesV14Table" displayName="ItemChangesV14Table" ref="A4:F12" headerRowCount="1" totalsRowCount="0" totalsRowShown="0">
  <tableColumns count="6">
    <tableColumn id="1" name="№"/>
    <tableColumn id="2" name="Область"/>
    <tableColumn id="3" name="Rule IDs"/>
    <tableColumn id="4" name="Изменение"/>
    <tableColumn id="5" name="Результат для приложения"/>
    <tableColumn id="6" name="Статус"/>
  </tableColumns>
  <tableStyleInfo name="TableStyleMedium2" showFirstColumn="0" showLastColumn="0" showRowStripes="1" showColumnStripes="0"/>
</table>
</file>

<file path=xl/tables/table12.xml><?xml version="1.0" encoding="utf-8"?>
<table xmlns="http://schemas.openxmlformats.org/spreadsheetml/2006/main" id="12" name="ItemChangesV15Table" displayName="ItemChangesV15Table" ref="A4:F11" headerRowCount="1" totalsRowCount="0" totalsRowShown="0">
  <tableColumns count="6">
    <tableColumn id="1" name="№"/>
    <tableColumn id="2" name="Область"/>
    <tableColumn id="3" name="Изменение"/>
    <tableColumn id="4" name="Основание"/>
    <tableColumn id="5" name="Результат"/>
    <tableColumn id="6" name="Статус"/>
  </tableColumns>
  <tableStyleInfo name="TableStyleMedium2" showFirstColumn="0" showLastColumn="0" showRowStripes="1" showColumnStripes="0"/>
</table>
</file>

<file path=xl/tables/table13.xml><?xml version="1.0" encoding="utf-8"?>
<table xmlns="http://schemas.openxmlformats.org/spreadsheetml/2006/main" id="13" name="ItemCompatibilityQATable" displayName="ItemCompatibilityQATable" ref="A4:G31" headerRowCount="1" totalsRowCount="0" totalsRowShown="0">
  <tableColumns count="7">
    <tableColumn id="1" name="Scenario ID"/>
    <tableColumn id="2" name="Путь"/>
    <tableColumn id="3" name="Given"/>
    <tableColumn id="4" name="When"/>
    <tableColumn id="5" name="Expected"/>
    <tableColumn id="6" name="Rule / operation IDs"/>
    <tableColumn id="7" name="Result"/>
  </tableColumns>
  <tableStyleInfo name="TableStyleMedium2" showFirstColumn="0" showLastColumn="0" showRowStripes="1" showColumnStripes="0"/>
</table>
</file>

<file path=xl/tables/table14.xml><?xml version="1.0" encoding="utf-8"?>
<table xmlns="http://schemas.openxmlformats.org/spreadsheetml/2006/main" id="14" name="ItemControlTable" displayName="ItemControlTable" ref="A4:E88" headerRowCount="1" totalsRowCount="0" totalsRowShown="0">
  <autoFilter ref="A4:E88"/>
  <tableColumns count="5">
    <tableColumn id="1" name="Проверка"/>
    <tableColumn id="2" name="Фактическое значение"/>
    <tableColumn id="3" name="Ожидается"/>
    <tableColumn id="4" name="Статус"/>
    <tableColumn id="5" name="Комментарий"/>
  </tableColumns>
  <tableStyleInfo name="TableStyleMedium2" showFirstColumn="0" showLastColumn="0" showRowStripes="1" showColumnStripes="0"/>
</table>
</file>

<file path=xl/tables/table15.xml><?xml version="1.0" encoding="utf-8"?>
<table xmlns="http://schemas.openxmlformats.org/spreadsheetml/2006/main" id="15" name="ItemDictionariesTable" displayName="ItemDictionariesTable" ref="A4:C124" headerRowCount="1" totalsRowCount="0" totalsRowShown="0">
  <autoFilter ref="A4:C124"/>
  <tableColumns count="3">
    <tableColumn id="1" name="Dictionary"/>
    <tableColumn id="2" name="Code"/>
    <tableColumn id="3" name="Meaning"/>
  </tableColumns>
  <tableStyleInfo name="TableStyleMedium2" showFirstColumn="0" showLastColumn="0" showRowStripes="1" showColumnStripes="0"/>
</table>
</file>

<file path=xl/tables/table16.xml><?xml version="1.0" encoding="utf-8"?>
<table xmlns="http://schemas.openxmlformats.org/spreadsheetml/2006/main" id="16" name="ItemIconsTable" displayName="ItemIconsTable" ref="A4:L68" headerRowCount="1" totalsRowCount="0" totalsRowShown="0">
  <autoFilter ref="A4:L68"/>
  <tableColumns count="12">
    <tableColumn id="1" name="ItemTypeID"/>
    <tableColumn id="2" name="Иконка"/>
    <tableColumn id="3" name="Название"/>
    <tableColumn id="4" name="Категория"/>
    <tableColumn id="5" name="Подкатегория"/>
    <tableColumn id="6" name="IconAssetKey"/>
    <tableColumn id="7" name="FileName"/>
    <tableColumn id="8" name="Формат"/>
    <tableColumn id="9" name="Размер, px"/>
    <tableColumn id="10" name="VisualStatus"/>
    <tableColumn id="11" name="Альтернативное описание"/>
    <tableColumn id="12" name="Контроль"/>
  </tableColumns>
  <tableStyleInfo name="TableStyleMedium2" showFirstColumn="0" showLastColumn="0" showRowStripes="1" showColumnStripes="0"/>
</table>
</file>

<file path=xl/tables/table17.xml><?xml version="1.0" encoding="utf-8"?>
<table xmlns="http://schemas.openxmlformats.org/spreadsheetml/2006/main" id="17" name="ItemIssuesTable" displayName="ItemIssuesTable" ref="A4:F45" headerRowCount="1" totalsRowCount="0" totalsRowShown="0">
  <autoFilter ref="A4:F45"/>
  <tableColumns count="6">
    <tableColumn id="1" name="IssueID"/>
    <tableColumn id="2" name="Severity"/>
    <tableColumn id="3" name="Область"/>
    <tableColumn id="4" name="Наблюдение"/>
    <tableColumn id="5" name="Решение для разработки"/>
    <tableColumn id="6" name="Status"/>
  </tableColumns>
  <tableStyleInfo name="TableStyleMedium2" showFirstColumn="0" showLastColumn="0" showRowStripes="1" showColumnStripes="0"/>
</table>
</file>

<file path=xl/tables/table18.xml><?xml version="1.0" encoding="utf-8"?>
<table xmlns="http://schemas.openxmlformats.org/spreadsheetml/2006/main" id="18" name="ItemRollOccurrenceFieldsTable" displayName="ItemRollOccurrenceFieldsTable" ref="A4:F27" headerRowCount="1" totalsRowCount="0" totalsRowShown="0">
  <tableColumns count="6">
    <tableColumn id="1" name="Field"/>
    <tableColumn id="2" name="Data type"/>
    <tableColumn id="3" name="Required"/>
    <tableColumn id="4" name="Allowed / default"/>
    <tableColumn id="5" name="Validation / invariant"/>
    <tableColumn id="6" name="Runtime use"/>
  </tableColumns>
  <tableStyleInfo name="TableStyleMedium2" showFirstColumn="0" showLastColumn="0" showRowStripes="1" showColumnStripes="0"/>
</table>
</file>

<file path=xl/tables/table19.xml><?xml version="1.0" encoding="utf-8"?>
<table xmlns="http://schemas.openxmlformats.org/spreadsheetml/2006/main" id="19" name="MasterDiceGrammarTable" displayName="MasterDiceGrammarTable" ref="A37:G45" headerRowCount="1" totalsRowCount="0" totalsRowShown="0">
  <autoFilter ref="A37:G45"/>
  <tableColumns count="7">
    <tableColumn id="1" name="sourceNotation"/>
    <tableColumn id="2" name="X required"/>
    <tableColumn id="3" name="X domain"/>
    <tableColumn id="4" name="valueMode"/>
    <tableColumn id="5" name="baseExpression"/>
    <tableColumn id="6" name="evaluationScope"/>
    <tableColumn id="7" name="Rule ID"/>
  </tableColumns>
  <tableStyleInfo name="TableStyleMedium2" showFirstColumn="0" showLastColumn="0" showRowStripes="1" showColumnStripes="0"/>
</table>
</file>

<file path=xl/tables/table20.xml><?xml version="1.0" encoding="utf-8"?>
<table xmlns="http://schemas.openxmlformats.org/spreadsheetml/2006/main" id="20" name="MasterPatchFieldsTable" displayName="MasterPatchFieldsTable" ref="A49:G55" headerRowCount="1" totalsRowCount="0" totalsRowShown="0">
  <autoFilter ref="A49:G55"/>
  <tableColumns count="7">
    <tableColumn id="1" name="Patch field"/>
    <tableColumn id="2" name="Actor"/>
    <tableColumn id="3" name="Applicable to"/>
    <tableColumn id="4" name="Validation"/>
    <tableColumn id="5" name="If omitted"/>
    <tableColumn id="6" name="Explicit null"/>
    <tableColumn id="7" name="Rule ID"/>
  </tableColumns>
  <tableStyleInfo name="TableStyleMedium2" showFirstColumn="0" showLastColumn="0" showRowStripes="1" showColumnStripes="0"/>
</table>
</file>

<file path=xl/tables/table21.xml><?xml version="1.0" encoding="utf-8"?>
<table xmlns="http://schemas.openxmlformats.org/spreadsheetml/2006/main" id="21" name="NonItemCombatSourcesTable" displayName="NonItemCombatSourcesTable" ref="A4:H9" headerRowCount="1" totalsRowCount="0" totalsRowShown="0">
  <tableColumns count="8">
    <tableColumn id="1" name="Source kind"/>
    <tableColumn id="2" name="Snapshot identity"/>
    <tableColumn id="3" name="ItemInstance required"/>
    <tableColumn id="4" name="Profile / rule field"/>
    <tableColumn id="5" name="Evaluation scope"/>
    <tableColumn id="6" name="Write-back"/>
    <tableColumn id="7" name="Armor semantics"/>
    <tableColumn id="8" name="Rule IDs"/>
  </tableColumns>
  <tableStyleInfo name="TableStyleMedium2" showFirstColumn="0" showLastColumn="0" showRowStripes="1" showColumnStripes="0"/>
</table>
</file>

<file path=xl/tables/table22.xml><?xml version="1.0" encoding="utf-8"?>
<table xmlns="http://schemas.openxmlformats.org/spreadsheetml/2006/main" id="22" name="OpenCatalogTable" displayName="OpenCatalogTable" ref="A4:F110" headerRowCount="1" totalsRowCount="0" totalsRowShown="0">
  <autoFilter ref="A4:F110"/>
  <tableColumns count="6">
    <tableColumn id="1" name="RefID"/>
    <tableColumn id="2" name="Название/упоминание"/>
    <tableColumn id="3" name="Класс"/>
    <tableColumn id="4" name="Рекомендуемое представление"/>
    <tableColumn id="5" name="Граница автоматизации"/>
    <tableColumn id="6" name="Источник"/>
  </tableColumns>
  <tableStyleInfo name="TableStyleMedium2" showFirstColumn="0" showLastColumn="0" showRowStripes="1" showColumnStripes="0"/>
</table>
</file>

<file path=xl/tables/table23.xml><?xml version="1.0" encoding="utf-8"?>
<table xmlns="http://schemas.openxmlformats.org/spreadsheetml/2006/main" id="23" name="PharmaProfilesTable" displayName="PharmaProfilesTable" ref="A4:J18" headerRowCount="1" totalsRowCount="0" totalsRowShown="0">
  <autoFilter ref="A4:J18"/>
  <tableColumns count="10">
    <tableColumn id="1" name="ItemTypeID"/>
    <tableColumn id="2" name="Rule ID"/>
    <tableColumn id="3" name="Название"/>
    <tableColumn id="4" name="Ограничение расы"/>
    <tableColumn id="5" name="Макс. доз/24ч"/>
    <tableColumn id="6" name="Эффект"/>
    <tableColumn id="7" name="Длительность"/>
    <tableColumn id="8" name="Стоимость в бою"/>
    <tableColumn id="9" name="Политика отказа"/>
    <tableColumn id="10" name="Примечание"/>
  </tableColumns>
  <tableStyleInfo name="TableStyleMedium2" showFirstColumn="0" showLastColumn="0" showRowStripes="1" showColumnStripes="0"/>
</table>
</file>

<file path=xl/tables/table24.xml><?xml version="1.0" encoding="utf-8"?>
<table xmlns="http://schemas.openxmlformats.org/spreadsheetml/2006/main" id="24" name="RuleTraceTable" displayName="RuleTraceTable" ref="A4:F161" headerRowCount="1" totalsRowCount="0" totalsRowShown="0">
  <autoFilter ref="A4:F161"/>
  <tableColumns count="6">
    <tableColumn id="1" name="Rule ID"/>
    <tableColumn id="2" name="Статус"/>
    <tableColumn id="3" name="Название"/>
    <tableColumn id="4" name="Итоговый алгоритм"/>
    <tableColumn id="5" name="Исключения / приоритет"/>
    <tableColumn id="6" name="Источник карточки"/>
  </tableColumns>
  <tableStyleInfo name="TableStyleMedium2" showFirstColumn="0" showLastColumn="0" showRowStripes="1" showColumnStripes="0"/>
</table>
</file>

<file path=xl/tables/table25.xml><?xml version="1.0" encoding="utf-8"?>
<table xmlns="http://schemas.openxmlformats.org/spreadsheetml/2006/main" id="25" name="WeaponProfilesTable" displayName="WeaponProfilesTable" ref="A4:V31" headerRowCount="1" totalsRowCount="0" totalsRowShown="0">
  <autoFilter ref="A4:V31"/>
  <tableColumns count="22">
    <tableColumn id="1" name="ItemTypeID"/>
    <tableColumn id="2" name="Rule ID"/>
    <tableColumn id="3" name="Название"/>
    <tableColumn id="4" name="Руки"/>
    <tableColumn id="5" name="Требования"/>
    <tableColumn id="6" name="Стат точности"/>
    <tableColumn id="7" name="Навык/класс"/>
    <tableColumn id="8" name="Штраф без навыка/класса"/>
    <tableColumn id="9" name="Урон: исходное выражение"/>
    <tableColumn id="10" name="Пробитие: исходное выражение"/>
    <tableColumn id="11" name="Дальность, м"/>
    <tableColumn id="12" name="Боеприпас"/>
    <tableColumn id="13" name="Ёмкость"/>
    <tableColumn id="14" name="Перезарядка, действий"/>
    <tableColumn id="15" name="Перезарядка атомарна"/>
    <tableColumn id="16" name="Блок"/>
    <tableColumn id="17" name="Парирование"/>
    <tableColumn id="18" name="Shield max HP"/>
    <tableColumn id="19" name="Можно метать"/>
    <tableColumn id="20" name="Штраф метания"/>
    <tableColumn id="21" name="Особое правило"/>
    <tableColumn id="22" name="PDF, с."/>
  </tableColumns>
  <tableStyleInfo name="TableStyleMedium2" showFirstColumn="0" showLastColumn="0" showRowStripes="1" showColumnStripes="0"/>
</table>
</file>

<file path=xl/tables/table26.xml><?xml version="1.0" encoding="utf-8"?>
<table xmlns="http://schemas.openxmlformats.org/spreadsheetml/2006/main" id="26" name="WeaponProfileVersionsTable" displayName="WeaponProfileVersionsTable" ref="A4:G33" headerRowCount="1" totalsRowCount="0" totalsRowShown="0">
  <autoFilter ref="A4:G33"/>
  <tableColumns count="7">
    <tableColumn id="1" name="Field"/>
    <tableColumn id="2" name="Scope"/>
    <tableColumn id="3" name="Data type"/>
    <tableColumn id="4" name="Required"/>
    <tableColumn id="5" name="Default"/>
    <tableColumn id="6" name="Validation / constraint"/>
    <tableColumn id="7" name="Purpos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8.xml"/>
</Relationships>
</file>

<file path=xl/worksheets/_rels/sheet3.xml.rels><?xml version="1.0" encoding="UTF-8"?>
<Relationships xmlns="http://schemas.openxmlformats.org/package/2006/relationships"><Relationship Id="rId1" Type="http://schemas.openxmlformats.org/officeDocument/2006/relationships/table" Target="../tables/table25.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23.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6.xml"/>
</Relationships>
</file>

<file path=xl/worksheets/_rels/sheet9.xml.rels><?xml version="1.0" encoding="UTF-8"?>
<Relationships xmlns="http://schemas.openxmlformats.org/package/2006/relationships"><Relationship Id="rId1" Type="http://schemas.openxmlformats.org/officeDocument/2006/relationships/table" Target="../tables/table7.xml"/>
</Relationships>
</file>

<file path=xl/worksheets/_rels/sheet10.xml.rels><?xml version="1.0" encoding="UTF-8"?>
<Relationships xmlns="http://schemas.openxmlformats.org/package/2006/relationships"><Relationship Id="rId1" Type="http://schemas.openxmlformats.org/officeDocument/2006/relationships/table" Target="../tables/table22.xml"/>
</Relationships>
</file>

<file path=xl/worksheets/_rels/sheet11.xml.rels><?xml version="1.0" encoding="UTF-8"?>
<Relationships xmlns="http://schemas.openxmlformats.org/package/2006/relationships"><Relationship Id="rId1" Type="http://schemas.openxmlformats.org/officeDocument/2006/relationships/table" Target="../tables/table17.xml"/>
</Relationships>
</file>

<file path=xl/worksheets/_rels/sheet12.xml.rels><?xml version="1.0" encoding="UTF-8"?>
<Relationships xmlns="http://schemas.openxmlformats.org/package/2006/relationships"><Relationship Id="rId1" Type="http://schemas.openxmlformats.org/officeDocument/2006/relationships/table" Target="../tables/table24.xml"/>
</Relationships>
</file>

<file path=xl/worksheets/_rels/sheet13.xml.rels><?xml version="1.0" encoding="UTF-8"?>
<Relationships xmlns="http://schemas.openxmlformats.org/package/2006/relationships"><Relationship Id="rId1" Type="http://schemas.openxmlformats.org/officeDocument/2006/relationships/table" Target="../tables/table15.xml"/>
</Relationships>
</file>

<file path=xl/worksheets/_rels/sheet14.xml.rels><?xml version="1.0" encoding="UTF-8"?>
<Relationships xmlns="http://schemas.openxmlformats.org/package/2006/relationships"><Relationship Id="rId1" Type="http://schemas.openxmlformats.org/officeDocument/2006/relationships/table" Target="../tables/table14.xml"/>
</Relationships>
</file>

<file path=xl/worksheets/_rels/sheet15.xml.rels><?xml version="1.0" encoding="UTF-8"?>
<Relationships xmlns="http://schemas.openxmlformats.org/package/2006/relationships"><Relationship Id="rId1" Type="http://schemas.openxmlformats.org/officeDocument/2006/relationships/table" Target="../tables/table3.xml"/>
</Relationships>
</file>

<file path=xl/worksheets/_rels/sheet16.xml.rels><?xml version="1.0" encoding="UTF-8"?>
<Relationships xmlns="http://schemas.openxmlformats.org/package/2006/relationships"><Relationship Id="rId1" Type="http://schemas.openxmlformats.org/officeDocument/2006/relationships/table" Target="../tables/table2.xml"/>
</Relationships>
</file>

<file path=xl/worksheets/_rels/sheet17.xml.rels><?xml version="1.0" encoding="UTF-8"?>
<Relationships xmlns="http://schemas.openxmlformats.org/package/2006/relationships"><Relationship Id="rId1" Type="http://schemas.openxmlformats.org/officeDocument/2006/relationships/table" Target="../tables/table19.xml"/><Relationship Id="rId2" Type="http://schemas.openxmlformats.org/officeDocument/2006/relationships/table" Target="../tables/table20.xml"/><Relationship Id="rId3" Type="http://schemas.openxmlformats.org/officeDocument/2006/relationships/table" Target="../tables/table26.xml"/>
</Relationships>
</file>

<file path=xl/worksheets/_rels/sheet18.xml.rels><?xml version="1.0" encoding="UTF-8"?>
<Relationships xmlns="http://schemas.openxmlformats.org/package/2006/relationships"><Relationship Id="rId1" Type="http://schemas.openxmlformats.org/officeDocument/2006/relationships/table" Target="../tables/table9.xml"/>
</Relationships>
</file>

<file path=xl/worksheets/_rels/sheet19.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6.xml"/>
</Relationships>
</file>

<file path=xl/worksheets/_rels/sheet20.xml.rels><?xml version="1.0" encoding="UTF-8"?>
<Relationships xmlns="http://schemas.openxmlformats.org/package/2006/relationships"><Relationship Id="rId1" Type="http://schemas.openxmlformats.org/officeDocument/2006/relationships/table" Target="../tables/table21.xml"/>
</Relationships>
</file>

<file path=xl/worksheets/_rels/sheet21.xml.rels><?xml version="1.0" encoding="UTF-8"?>
<Relationships xmlns="http://schemas.openxmlformats.org/package/2006/relationships"><Relationship Id="rId1" Type="http://schemas.openxmlformats.org/officeDocument/2006/relationships/table" Target="../tables/table10.xml"/>
</Relationships>
</file>

<file path=xl/worksheets/_rels/sheet22.xml.rels><?xml version="1.0" encoding="UTF-8"?>
<Relationships xmlns="http://schemas.openxmlformats.org/package/2006/relationships"><Relationship Id="rId1" Type="http://schemas.openxmlformats.org/officeDocument/2006/relationships/table" Target="../tables/table13.xml"/>
</Relationships>
</file>

<file path=xl/worksheets/_rels/sheet23.xml.rels><?xml version="1.0" encoding="UTF-8"?>
<Relationships xmlns="http://schemas.openxmlformats.org/package/2006/relationships"><Relationship Id="rId1" Type="http://schemas.openxmlformats.org/officeDocument/2006/relationships/table" Target="../tables/table11.xml"/>
</Relationships>
</file>

<file path=xl/worksheets/_rels/sheet24.xml.rels><?xml version="1.0" encoding="UTF-8"?>
<Relationships xmlns="http://schemas.openxmlformats.org/package/2006/relationships"><Relationship Id="rId1" Type="http://schemas.openxmlformats.org/officeDocument/2006/relationships/table" Target="../tables/table18.xml"/>
</Relationships>
</file>

<file path=xl/worksheets/_rels/sheet25.xml.rels><?xml version="1.0" encoding="UTF-8"?>
<Relationships xmlns="http://schemas.openxmlformats.org/package/2006/relationships"><Relationship Id="rId1" Type="http://schemas.openxmlformats.org/officeDocument/2006/relationships/table" Target="../tables/table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18"/>
    <col collapsed="false" customWidth="true" hidden="false" outlineLevel="0" max="4" min="4" style="0" width="24"/>
    <col collapsed="false" customWidth="true" hidden="false" outlineLevel="0" max="5" min="5" style="0" width="18"/>
    <col collapsed="false" customWidth="true" hidden="false" outlineLevel="0" max="6" min="6" style="0" width="24"/>
    <col collapsed="false" customWidth="true" hidden="false" outlineLevel="0" max="7" min="7" style="0" width="18"/>
    <col collapsed="false" customWidth="true" hidden="false" outlineLevel="0" max="8" min="8" style="0" width="24"/>
  </cols>
  <sheetData>
    <row r="1" customFormat="false" ht="30" hidden="false" customHeight="true" outlineLevel="0" collapsed="false">
      <c r="A1" s="1" t="s">
        <v>0</v>
      </c>
      <c r="B1" s="1"/>
      <c r="C1" s="1"/>
      <c r="D1" s="1"/>
      <c r="E1" s="1"/>
      <c r="F1" s="1"/>
      <c r="G1" s="1"/>
      <c r="H1" s="1"/>
    </row>
    <row r="2" customFormat="false" ht="31.5" hidden="false" customHeight="true" outlineLevel="0" collapsed="false">
      <c r="A2" s="2" t="s">
        <v>1</v>
      </c>
      <c r="B2" s="2"/>
      <c r="C2" s="2"/>
      <c r="D2" s="2"/>
      <c r="E2" s="2"/>
      <c r="F2" s="2"/>
      <c r="G2" s="2"/>
      <c r="H2" s="2"/>
    </row>
    <row r="4" customFormat="false" ht="23.85" hidden="false" customHeight="true" outlineLevel="0" collapsed="false">
      <c r="A4" s="3" t="s">
        <v>2</v>
      </c>
      <c r="B4" s="3" t="s">
        <v>3</v>
      </c>
      <c r="D4" s="3" t="s">
        <v>4</v>
      </c>
      <c r="E4" s="3"/>
      <c r="F4" s="3"/>
      <c r="G4" s="3"/>
      <c r="H4" s="3"/>
    </row>
    <row r="5" customFormat="false" ht="38" hidden="false" customHeight="true" outlineLevel="0" collapsed="false">
      <c r="A5" s="4" t="s">
        <v>5</v>
      </c>
      <c r="B5" s="4" t="n">
        <v>49</v>
      </c>
      <c r="D5" s="4" t="s">
        <v>6</v>
      </c>
      <c r="E5" s="4" t="s">
        <v>7</v>
      </c>
      <c r="F5" s="4" t="s">
        <v>8</v>
      </c>
      <c r="G5" s="4"/>
      <c r="H5" s="4"/>
    </row>
    <row r="6" customFormat="false" ht="38" hidden="false" customHeight="true" outlineLevel="0" collapsed="false">
      <c r="A6" s="4" t="s">
        <v>9</v>
      </c>
      <c r="B6" s="4" t="n">
        <v>15</v>
      </c>
      <c r="D6" s="4" t="s">
        <v>10</v>
      </c>
      <c r="E6" s="4" t="s">
        <v>11</v>
      </c>
      <c r="F6" s="4" t="s">
        <v>12</v>
      </c>
      <c r="G6" s="4"/>
      <c r="H6" s="4"/>
    </row>
    <row r="7" customFormat="false" ht="38" hidden="false" customHeight="true" outlineLevel="0" collapsed="false">
      <c r="A7" s="4" t="s">
        <v>13</v>
      </c>
      <c r="B7" s="4" t="n">
        <v>64</v>
      </c>
      <c r="D7" s="4" t="s">
        <v>14</v>
      </c>
      <c r="E7" s="4" t="s">
        <v>15</v>
      </c>
      <c r="F7" s="4" t="s">
        <v>16</v>
      </c>
      <c r="G7" s="4"/>
      <c r="H7" s="4"/>
    </row>
    <row r="8" customFormat="false" ht="38" hidden="false" customHeight="true" outlineLevel="0" collapsed="false">
      <c r="A8" s="4" t="s">
        <v>17</v>
      </c>
      <c r="B8" s="4" t="n">
        <v>27</v>
      </c>
      <c r="D8" s="4" t="s">
        <v>18</v>
      </c>
      <c r="E8" s="4" t="s">
        <v>19</v>
      </c>
      <c r="F8" s="4" t="s">
        <v>20</v>
      </c>
      <c r="G8" s="4"/>
      <c r="H8" s="4"/>
    </row>
    <row r="9" customFormat="false" ht="38" hidden="false" customHeight="true" outlineLevel="0" collapsed="false">
      <c r="A9" s="4" t="s">
        <v>21</v>
      </c>
      <c r="B9" s="4" t="n">
        <v>8</v>
      </c>
      <c r="D9" s="4" t="s">
        <v>22</v>
      </c>
      <c r="E9" s="4" t="s">
        <v>23</v>
      </c>
      <c r="F9" s="4" t="s">
        <v>24</v>
      </c>
      <c r="G9" s="4"/>
      <c r="H9" s="4"/>
    </row>
    <row r="10" customFormat="false" ht="38" hidden="false" customHeight="true" outlineLevel="0" collapsed="false">
      <c r="A10" s="4" t="s">
        <v>25</v>
      </c>
      <c r="B10" s="4" t="n">
        <v>14</v>
      </c>
      <c r="D10" s="4" t="s">
        <v>26</v>
      </c>
      <c r="E10" s="4" t="s">
        <v>27</v>
      </c>
      <c r="F10" s="4" t="s">
        <v>28</v>
      </c>
      <c r="G10" s="4"/>
      <c r="H10" s="4"/>
    </row>
    <row r="11" customFormat="false" ht="38" hidden="false" customHeight="true" outlineLevel="0" collapsed="false">
      <c r="A11" s="4" t="s">
        <v>29</v>
      </c>
      <c r="B11" s="4" t="n">
        <v>21</v>
      </c>
      <c r="D11" s="4" t="s">
        <v>30</v>
      </c>
      <c r="E11" s="4" t="s">
        <v>31</v>
      </c>
      <c r="F11" s="4" t="s">
        <v>32</v>
      </c>
      <c r="G11" s="4"/>
      <c r="H11" s="4"/>
    </row>
    <row r="12" customFormat="false" ht="38" hidden="false" customHeight="true" outlineLevel="0" collapsed="false">
      <c r="A12" s="4" t="s">
        <v>33</v>
      </c>
      <c r="B12" s="4" t="n">
        <v>22</v>
      </c>
      <c r="D12" s="4" t="s">
        <v>34</v>
      </c>
      <c r="E12" s="4" t="s">
        <v>35</v>
      </c>
      <c r="F12" s="4" t="s">
        <v>36</v>
      </c>
      <c r="G12" s="4"/>
      <c r="H12" s="4"/>
    </row>
    <row r="13" customFormat="false" ht="35.05" hidden="false" customHeight="false" outlineLevel="0" collapsed="false">
      <c r="A13" s="4" t="s">
        <v>37</v>
      </c>
      <c r="B13" s="4" t="s">
        <v>38</v>
      </c>
    </row>
    <row r="14" customFormat="false" ht="35.05" hidden="false" customHeight="false" outlineLevel="0" collapsed="false">
      <c r="A14" s="4" t="s">
        <v>39</v>
      </c>
      <c r="B14" s="4" t="s">
        <v>40</v>
      </c>
    </row>
    <row r="15" customFormat="false" ht="46.25" hidden="false" customHeight="false" outlineLevel="0" collapsed="false">
      <c r="A15" s="4" t="s">
        <v>41</v>
      </c>
      <c r="B15" s="4" t="s">
        <v>42</v>
      </c>
    </row>
    <row r="16" customFormat="false" ht="35.05" hidden="false" customHeight="false" outlineLevel="0" collapsed="false">
      <c r="A16" s="4" t="s">
        <v>43</v>
      </c>
      <c r="B16" s="4" t="s">
        <v>44</v>
      </c>
    </row>
    <row r="17" customFormat="false" ht="32" hidden="false" customHeight="true" outlineLevel="0" collapsed="false">
      <c r="A17" s="5" t="s">
        <v>45</v>
      </c>
      <c r="B17" s="5" t="n">
        <v>65</v>
      </c>
    </row>
    <row r="18" customFormat="false" ht="32" hidden="false" customHeight="true" outlineLevel="0" collapsed="false">
      <c r="A18" s="5" t="s">
        <v>46</v>
      </c>
      <c r="B18" s="5" t="s">
        <v>47</v>
      </c>
    </row>
    <row r="19" customFormat="false" ht="15" hidden="false" customHeight="true" outlineLevel="0" collapsed="false">
      <c r="A19" s="3" t="s">
        <v>48</v>
      </c>
      <c r="B19" s="3"/>
      <c r="C19" s="3"/>
      <c r="D19" s="3"/>
      <c r="E19" s="3"/>
      <c r="F19" s="3"/>
      <c r="G19" s="3"/>
      <c r="H19" s="3"/>
    </row>
    <row r="20" customFormat="false" ht="15" hidden="false" customHeight="false" outlineLevel="0" collapsed="false">
      <c r="A20" s="3" t="s">
        <v>49</v>
      </c>
      <c r="B20" s="3" t="s">
        <v>50</v>
      </c>
      <c r="C20" s="3" t="s">
        <v>49</v>
      </c>
      <c r="D20" s="3" t="s">
        <v>50</v>
      </c>
      <c r="E20" s="3" t="s">
        <v>49</v>
      </c>
      <c r="F20" s="3" t="s">
        <v>50</v>
      </c>
      <c r="G20" s="3" t="s">
        <v>49</v>
      </c>
      <c r="H20" s="3" t="s">
        <v>50</v>
      </c>
    </row>
    <row r="21" customFormat="false" ht="15" hidden="false" customHeight="false" outlineLevel="0" collapsed="false">
      <c r="A21" s="4" t="s">
        <v>51</v>
      </c>
      <c r="B21" s="4" t="s">
        <v>52</v>
      </c>
      <c r="C21" s="4" t="s">
        <v>53</v>
      </c>
      <c r="D21" s="4" t="s">
        <v>54</v>
      </c>
      <c r="E21" s="4" t="s">
        <v>55</v>
      </c>
      <c r="F21" s="4" t="s">
        <v>56</v>
      </c>
      <c r="G21" s="4" t="s">
        <v>57</v>
      </c>
      <c r="H21" s="4" t="s">
        <v>58</v>
      </c>
    </row>
    <row r="22" customFormat="false" ht="35.05" hidden="false" customHeight="false" outlineLevel="0" collapsed="false">
      <c r="A22" s="4" t="s">
        <v>59</v>
      </c>
      <c r="B22" s="4" t="s">
        <v>60</v>
      </c>
      <c r="C22" s="4" t="s">
        <v>21</v>
      </c>
      <c r="D22" s="4" t="s">
        <v>61</v>
      </c>
      <c r="E22" s="4" t="s">
        <v>62</v>
      </c>
      <c r="F22" s="4" t="s">
        <v>63</v>
      </c>
      <c r="G22" s="4" t="s">
        <v>64</v>
      </c>
      <c r="H22" s="4" t="s">
        <v>65</v>
      </c>
    </row>
    <row r="23" customFormat="false" ht="15" hidden="false" customHeight="false" outlineLevel="0" collapsed="false">
      <c r="A23" s="4" t="s">
        <v>66</v>
      </c>
      <c r="B23" s="4" t="s">
        <v>67</v>
      </c>
      <c r="C23" s="4" t="s">
        <v>68</v>
      </c>
      <c r="D23" s="4" t="s">
        <v>69</v>
      </c>
      <c r="E23" s="4" t="s">
        <v>70</v>
      </c>
      <c r="F23" s="4" t="s">
        <v>71</v>
      </c>
      <c r="G23" s="4" t="s">
        <v>72</v>
      </c>
      <c r="H23" s="4" t="s">
        <v>73</v>
      </c>
    </row>
    <row r="24" customFormat="false" ht="23.85" hidden="false" customHeight="false" outlineLevel="0" collapsed="false">
      <c r="A24" s="4" t="s">
        <v>74</v>
      </c>
      <c r="B24" s="4" t="s">
        <v>75</v>
      </c>
      <c r="C24" s="4" t="s">
        <v>76</v>
      </c>
      <c r="D24" s="4" t="s">
        <v>77</v>
      </c>
      <c r="E24" s="4" t="s">
        <v>78</v>
      </c>
      <c r="F24" s="4" t="s">
        <v>79</v>
      </c>
      <c r="G24" s="4" t="s">
        <v>80</v>
      </c>
      <c r="H24" s="4" t="s">
        <v>81</v>
      </c>
    </row>
    <row r="25" customFormat="false" ht="15" hidden="false" customHeight="false" outlineLevel="0" collapsed="false">
      <c r="A25" s="4" t="s">
        <v>82</v>
      </c>
      <c r="B25" s="4" t="s">
        <v>83</v>
      </c>
      <c r="C25" s="4" t="s">
        <v>84</v>
      </c>
      <c r="D25" s="4" t="s">
        <v>85</v>
      </c>
      <c r="E25" s="4" t="s">
        <v>86</v>
      </c>
      <c r="F25" s="4" t="s">
        <v>87</v>
      </c>
      <c r="G25" s="4" t="s">
        <v>88</v>
      </c>
      <c r="H25" s="4" t="s">
        <v>89</v>
      </c>
    </row>
    <row r="26" customFormat="false" ht="23.85" hidden="false" customHeight="false" outlineLevel="0" collapsed="false">
      <c r="A26" s="4" t="s">
        <v>90</v>
      </c>
      <c r="B26" s="4" t="s">
        <v>91</v>
      </c>
      <c r="C26" s="4" t="s">
        <v>92</v>
      </c>
      <c r="D26" s="4" t="s">
        <v>93</v>
      </c>
      <c r="E26" s="4" t="s">
        <v>94</v>
      </c>
      <c r="F26" s="4" t="s">
        <v>95</v>
      </c>
      <c r="G26" s="4" t="s">
        <v>96</v>
      </c>
      <c r="H26" s="4" t="s">
        <v>97</v>
      </c>
    </row>
    <row r="27" customFormat="false" ht="39.6" hidden="false" customHeight="true" outlineLevel="0" collapsed="false">
      <c r="A27" s="4" t="s">
        <v>98</v>
      </c>
      <c r="B27" s="4" t="s">
        <v>99</v>
      </c>
      <c r="C27" s="4" t="s">
        <v>100</v>
      </c>
      <c r="D27" s="4" t="s">
        <v>100</v>
      </c>
      <c r="E27" s="4" t="s">
        <v>101</v>
      </c>
      <c r="F27" s="4" t="s">
        <v>102</v>
      </c>
      <c r="G27" s="4" t="s">
        <v>103</v>
      </c>
      <c r="H27" s="4" t="s">
        <v>104</v>
      </c>
    </row>
    <row r="28" customFormat="false" ht="39.6" hidden="false" customHeight="true" outlineLevel="0" collapsed="false">
      <c r="A28" s="6" t="s">
        <v>105</v>
      </c>
      <c r="B28" s="6" t="s">
        <v>106</v>
      </c>
      <c r="C28" s="6" t="s">
        <v>107</v>
      </c>
      <c r="D28" s="6" t="s">
        <v>108</v>
      </c>
      <c r="E28" s="6" t="s">
        <v>109</v>
      </c>
      <c r="F28" s="6" t="s">
        <v>110</v>
      </c>
      <c r="G28" s="6" t="s">
        <v>111</v>
      </c>
      <c r="H28" s="6" t="s">
        <v>112</v>
      </c>
    </row>
  </sheetData>
  <mergeCells count="4">
    <mergeCell ref="A1:H1"/>
    <mergeCell ref="A2:H2"/>
    <mergeCell ref="D4:H4"/>
    <mergeCell ref="A19:H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28"/>
    <col collapsed="false" customWidth="true" hidden="false" outlineLevel="0" max="4" min="4" style="0" width="18"/>
    <col collapsed="false" customWidth="true" hidden="false" outlineLevel="0" max="5" min="5" style="0" width="20"/>
    <col collapsed="false" customWidth="true" hidden="false" outlineLevel="0" max="6" min="6" style="0" width="18"/>
    <col collapsed="false" customWidth="true" hidden="false" outlineLevel="0" max="7" min="7" style="0" width="16"/>
    <col collapsed="false" customWidth="true" hidden="false" outlineLevel="0" max="8" min="8" style="0" width="14"/>
    <col collapsed="false" customWidth="true" hidden="false" outlineLevel="0" max="9" min="9" style="0" width="18"/>
    <col collapsed="false" customWidth="true" hidden="false" outlineLevel="0" max="10" min="10" style="0" width="20"/>
    <col collapsed="false" customWidth="true" hidden="false" outlineLevel="0" max="11" min="11" style="0" width="12"/>
    <col collapsed="false" customWidth="true" hidden="false" outlineLevel="0" max="12" min="12" style="0" width="13"/>
    <col collapsed="false" customWidth="true" hidden="false" outlineLevel="0" max="13" min="13" style="0" width="12"/>
    <col collapsed="false" customWidth="true" hidden="false" outlineLevel="0" max="14" min="14" style="0" width="20"/>
    <col collapsed="false" customWidth="true" hidden="false" outlineLevel="0" max="15" min="15" style="0" width="24"/>
    <col collapsed="false" customWidth="true" hidden="false" outlineLevel="0" max="16" min="16" style="0" width="18"/>
    <col collapsed="false" customWidth="true" hidden="false" outlineLevel="0" max="18" min="17" style="0" width="16"/>
    <col collapsed="false" customWidth="true" hidden="false" outlineLevel="0" max="19" min="19" style="0" width="24"/>
    <col collapsed="false" customWidth="true" hidden="false" outlineLevel="0" max="20" min="20" style="0" width="40"/>
    <col collapsed="false" customWidth="true" hidden="false" outlineLevel="0" max="21" min="21" style="0" width="12"/>
  </cols>
  <sheetData>
    <row r="1" customFormat="false" ht="28" hidden="false" customHeight="true" outlineLevel="0" collapsed="false">
      <c r="A1" s="7" t="s">
        <v>113</v>
      </c>
      <c r="B1" s="7"/>
      <c r="C1" s="7"/>
      <c r="D1" s="7"/>
      <c r="E1" s="7"/>
      <c r="F1" s="7"/>
      <c r="G1" s="7"/>
      <c r="H1" s="7"/>
      <c r="I1" s="7"/>
      <c r="J1" s="7"/>
      <c r="K1" s="7"/>
      <c r="L1" s="7"/>
      <c r="M1" s="7"/>
      <c r="N1" s="7"/>
      <c r="O1" s="7"/>
      <c r="P1" s="7"/>
      <c r="Q1" s="7"/>
      <c r="R1" s="7"/>
      <c r="S1" s="7"/>
      <c r="T1" s="7"/>
      <c r="U1" s="7"/>
    </row>
    <row r="2" customFormat="false" ht="31.5" hidden="false" customHeight="true" outlineLevel="0" collapsed="false">
      <c r="A2" s="8" t="s">
        <v>114</v>
      </c>
      <c r="B2" s="8"/>
      <c r="C2" s="8"/>
      <c r="D2" s="8"/>
      <c r="E2" s="8"/>
      <c r="F2" s="8"/>
      <c r="G2" s="8"/>
      <c r="H2" s="8"/>
      <c r="I2" s="8"/>
      <c r="J2" s="8"/>
      <c r="K2" s="8"/>
      <c r="L2" s="8"/>
      <c r="M2" s="8"/>
      <c r="N2" s="8"/>
      <c r="O2" s="8"/>
      <c r="P2" s="8"/>
      <c r="Q2" s="8"/>
      <c r="R2" s="8"/>
      <c r="S2" s="8"/>
      <c r="T2" s="8"/>
      <c r="U2" s="8"/>
    </row>
    <row r="4" customFormat="false" ht="34" hidden="false" customHeight="true" outlineLevel="0" collapsed="false">
      <c r="A4" s="9" t="s">
        <v>115</v>
      </c>
      <c r="B4" s="9" t="s">
        <v>116</v>
      </c>
      <c r="C4" s="9" t="s">
        <v>117</v>
      </c>
      <c r="D4" s="9" t="s">
        <v>118</v>
      </c>
      <c r="E4" s="9" t="s">
        <v>119</v>
      </c>
      <c r="F4" s="9" t="s">
        <v>120</v>
      </c>
      <c r="G4" s="9" t="s">
        <v>121</v>
      </c>
      <c r="H4" s="9" t="s">
        <v>122</v>
      </c>
      <c r="I4" s="9" t="s">
        <v>123</v>
      </c>
      <c r="J4" s="9" t="s">
        <v>124</v>
      </c>
      <c r="K4" s="9" t="s">
        <v>125</v>
      </c>
      <c r="L4" s="9" t="s">
        <v>126</v>
      </c>
      <c r="M4" s="9" t="s">
        <v>127</v>
      </c>
      <c r="N4" s="9" t="s">
        <v>128</v>
      </c>
      <c r="O4" s="9" t="s">
        <v>129</v>
      </c>
      <c r="P4" s="9" t="s">
        <v>130</v>
      </c>
      <c r="Q4" s="9" t="s">
        <v>131</v>
      </c>
      <c r="R4" s="9" t="s">
        <v>132</v>
      </c>
      <c r="S4" s="9" t="s">
        <v>100</v>
      </c>
      <c r="T4" s="9" t="s">
        <v>133</v>
      </c>
      <c r="U4" s="9" t="s">
        <v>134</v>
      </c>
    </row>
    <row r="5" customFormat="false" ht="36" hidden="false" customHeight="true" outlineLevel="0" collapsed="false">
      <c r="A5" s="10" t="s">
        <v>135</v>
      </c>
      <c r="B5" s="10" t="s">
        <v>136</v>
      </c>
      <c r="C5" s="10" t="s">
        <v>137</v>
      </c>
      <c r="D5" s="10" t="s">
        <v>138</v>
      </c>
      <c r="E5" s="10" t="s">
        <v>139</v>
      </c>
      <c r="F5" s="10" t="s">
        <v>140</v>
      </c>
      <c r="G5" s="10" t="s">
        <v>141</v>
      </c>
      <c r="H5" s="10" t="b">
        <f aca="false">TRUE()</f>
        <v>1</v>
      </c>
      <c r="I5" s="10" t="b">
        <f aca="false">FALSE()</f>
        <v>0</v>
      </c>
      <c r="J5" s="10" t="b">
        <f aca="false">TRUE()</f>
        <v>1</v>
      </c>
      <c r="K5" s="10" t="s">
        <v>142</v>
      </c>
      <c r="L5" s="10" t="b">
        <f aca="false">TRUE()</f>
        <v>1</v>
      </c>
      <c r="M5" s="10" t="b">
        <f aca="false">FALSE()</f>
        <v>0</v>
      </c>
      <c r="N5" s="10" t="s">
        <v>143</v>
      </c>
      <c r="O5" s="10" t="s">
        <v>144</v>
      </c>
      <c r="P5" s="10" t="b">
        <f aca="false">TRUE()</f>
        <v>1</v>
      </c>
      <c r="Q5" s="10" t="s">
        <v>145</v>
      </c>
      <c r="R5" s="10" t="b">
        <f aca="false">FALSE()</f>
        <v>0</v>
      </c>
      <c r="S5" s="10" t="s">
        <v>146</v>
      </c>
      <c r="T5" s="10"/>
      <c r="U5" s="10" t="str">
        <f aca="false">IF(COUNTIF($A$5:$A$68,A5)=1,"PASS","DUPLICATE")</f>
        <v>PASS</v>
      </c>
    </row>
    <row r="6" customFormat="false" ht="36" hidden="false" customHeight="true" outlineLevel="0" collapsed="false">
      <c r="A6" s="10" t="s">
        <v>147</v>
      </c>
      <c r="B6" s="10" t="s">
        <v>148</v>
      </c>
      <c r="C6" s="10" t="s">
        <v>149</v>
      </c>
      <c r="D6" s="10" t="s">
        <v>138</v>
      </c>
      <c r="E6" s="10" t="s">
        <v>139</v>
      </c>
      <c r="F6" s="10" t="s">
        <v>140</v>
      </c>
      <c r="G6" s="10" t="s">
        <v>141</v>
      </c>
      <c r="H6" s="10" t="b">
        <f aca="false">TRUE()</f>
        <v>1</v>
      </c>
      <c r="I6" s="10" t="b">
        <f aca="false">FALSE()</f>
        <v>0</v>
      </c>
      <c r="J6" s="10" t="b">
        <f aca="false">TRUE()</f>
        <v>1</v>
      </c>
      <c r="K6" s="10" t="s">
        <v>142</v>
      </c>
      <c r="L6" s="10" t="b">
        <f aca="false">TRUE()</f>
        <v>1</v>
      </c>
      <c r="M6" s="10" t="b">
        <f aca="false">FALSE()</f>
        <v>0</v>
      </c>
      <c r="N6" s="10" t="s">
        <v>143</v>
      </c>
      <c r="O6" s="10" t="s">
        <v>144</v>
      </c>
      <c r="P6" s="10" t="b">
        <f aca="false">TRUE()</f>
        <v>1</v>
      </c>
      <c r="Q6" s="10" t="s">
        <v>150</v>
      </c>
      <c r="R6" s="10" t="b">
        <f aca="false">FALSE()</f>
        <v>0</v>
      </c>
      <c r="S6" s="10" t="s">
        <v>151</v>
      </c>
      <c r="T6" s="10"/>
      <c r="U6" s="10" t="str">
        <f aca="false">IF(COUNTIF($A$5:$A$68,A6)=1,"PASS","DUPLICATE")</f>
        <v>PASS</v>
      </c>
    </row>
    <row r="7" customFormat="false" ht="36" hidden="false" customHeight="true" outlineLevel="0" collapsed="false">
      <c r="A7" s="10" t="s">
        <v>152</v>
      </c>
      <c r="B7" s="10" t="s">
        <v>153</v>
      </c>
      <c r="C7" s="10" t="s">
        <v>154</v>
      </c>
      <c r="D7" s="10" t="s">
        <v>138</v>
      </c>
      <c r="E7" s="10" t="s">
        <v>139</v>
      </c>
      <c r="F7" s="10" t="s">
        <v>140</v>
      </c>
      <c r="G7" s="10" t="s">
        <v>141</v>
      </c>
      <c r="H7" s="10" t="b">
        <f aca="false">TRUE()</f>
        <v>1</v>
      </c>
      <c r="I7" s="10" t="b">
        <f aca="false">FALSE()</f>
        <v>0</v>
      </c>
      <c r="J7" s="10" t="b">
        <f aca="false">TRUE()</f>
        <v>1</v>
      </c>
      <c r="K7" s="10" t="s">
        <v>142</v>
      </c>
      <c r="L7" s="10" t="b">
        <f aca="false">TRUE()</f>
        <v>1</v>
      </c>
      <c r="M7" s="10" t="b">
        <f aca="false">FALSE()</f>
        <v>0</v>
      </c>
      <c r="N7" s="10" t="s">
        <v>155</v>
      </c>
      <c r="O7" s="10" t="s">
        <v>155</v>
      </c>
      <c r="P7" s="10" t="b">
        <f aca="false">TRUE()</f>
        <v>1</v>
      </c>
      <c r="Q7" s="10"/>
      <c r="R7" s="10" t="b">
        <f aca="false">FALSE()</f>
        <v>0</v>
      </c>
      <c r="S7" s="10" t="s">
        <v>156</v>
      </c>
      <c r="T7" s="10"/>
      <c r="U7" s="10" t="str">
        <f aca="false">IF(COUNTIF($A$5:$A$68,A7)=1,"PASS","DUPLICATE")</f>
        <v>PASS</v>
      </c>
    </row>
    <row r="8" customFormat="false" ht="36" hidden="false" customHeight="true" outlineLevel="0" collapsed="false">
      <c r="A8" s="10" t="s">
        <v>157</v>
      </c>
      <c r="B8" s="10" t="s">
        <v>158</v>
      </c>
      <c r="C8" s="10" t="s">
        <v>159</v>
      </c>
      <c r="D8" s="10" t="s">
        <v>138</v>
      </c>
      <c r="E8" s="10" t="s">
        <v>139</v>
      </c>
      <c r="F8" s="10" t="s">
        <v>140</v>
      </c>
      <c r="G8" s="10" t="s">
        <v>141</v>
      </c>
      <c r="H8" s="10" t="b">
        <f aca="false">TRUE()</f>
        <v>1</v>
      </c>
      <c r="I8" s="10" t="b">
        <f aca="false">FALSE()</f>
        <v>0</v>
      </c>
      <c r="J8" s="10" t="b">
        <f aca="false">TRUE()</f>
        <v>1</v>
      </c>
      <c r="K8" s="10" t="s">
        <v>142</v>
      </c>
      <c r="L8" s="10" t="b">
        <f aca="false">TRUE()</f>
        <v>1</v>
      </c>
      <c r="M8" s="10" t="b">
        <f aca="false">FALSE()</f>
        <v>0</v>
      </c>
      <c r="N8" s="10" t="s">
        <v>155</v>
      </c>
      <c r="O8" s="10" t="s">
        <v>155</v>
      </c>
      <c r="P8" s="10" t="b">
        <f aca="false">TRUE()</f>
        <v>1</v>
      </c>
      <c r="Q8" s="10"/>
      <c r="R8" s="10" t="b">
        <f aca="false">FALSE()</f>
        <v>0</v>
      </c>
      <c r="S8" s="10" t="s">
        <v>160</v>
      </c>
      <c r="T8" s="10"/>
      <c r="U8" s="10" t="str">
        <f aca="false">IF(COUNTIF($A$5:$A$68,A8)=1,"PASS","DUPLICATE")</f>
        <v>PASS</v>
      </c>
    </row>
    <row r="9" customFormat="false" ht="36" hidden="false" customHeight="true" outlineLevel="0" collapsed="false">
      <c r="A9" s="10" t="s">
        <v>161</v>
      </c>
      <c r="B9" s="10" t="s">
        <v>162</v>
      </c>
      <c r="C9" s="10" t="s">
        <v>163</v>
      </c>
      <c r="D9" s="10" t="s">
        <v>138</v>
      </c>
      <c r="E9" s="10" t="s">
        <v>139</v>
      </c>
      <c r="F9" s="10" t="s">
        <v>140</v>
      </c>
      <c r="G9" s="10" t="s">
        <v>141</v>
      </c>
      <c r="H9" s="10" t="b">
        <f aca="false">TRUE()</f>
        <v>1</v>
      </c>
      <c r="I9" s="10" t="b">
        <f aca="false">FALSE()</f>
        <v>0</v>
      </c>
      <c r="J9" s="10" t="b">
        <f aca="false">TRUE()</f>
        <v>1</v>
      </c>
      <c r="K9" s="10" t="s">
        <v>142</v>
      </c>
      <c r="L9" s="10" t="b">
        <f aca="false">TRUE()</f>
        <v>1</v>
      </c>
      <c r="M9" s="10" t="b">
        <f aca="false">FALSE()</f>
        <v>0</v>
      </c>
      <c r="N9" s="10" t="s">
        <v>155</v>
      </c>
      <c r="O9" s="10" t="s">
        <v>155</v>
      </c>
      <c r="P9" s="10" t="b">
        <f aca="false">TRUE()</f>
        <v>1</v>
      </c>
      <c r="Q9" s="10"/>
      <c r="R9" s="10" t="b">
        <f aca="false">FALSE()</f>
        <v>0</v>
      </c>
      <c r="S9" s="10" t="s">
        <v>164</v>
      </c>
      <c r="T9" s="10"/>
      <c r="U9" s="10" t="str">
        <f aca="false">IF(COUNTIF($A$5:$A$68,A9)=1,"PASS","DUPLICATE")</f>
        <v>PASS</v>
      </c>
    </row>
    <row r="10" customFormat="false" ht="36" hidden="false" customHeight="true" outlineLevel="0" collapsed="false">
      <c r="A10" s="10" t="s">
        <v>165</v>
      </c>
      <c r="B10" s="10" t="s">
        <v>166</v>
      </c>
      <c r="C10" s="10" t="s">
        <v>167</v>
      </c>
      <c r="D10" s="10" t="s">
        <v>138</v>
      </c>
      <c r="E10" s="10" t="s">
        <v>139</v>
      </c>
      <c r="F10" s="10" t="s">
        <v>140</v>
      </c>
      <c r="G10" s="10" t="s">
        <v>141</v>
      </c>
      <c r="H10" s="10" t="b">
        <f aca="false">TRUE()</f>
        <v>1</v>
      </c>
      <c r="I10" s="10" t="b">
        <f aca="false">FALSE()</f>
        <v>0</v>
      </c>
      <c r="J10" s="10" t="b">
        <f aca="false">TRUE()</f>
        <v>1</v>
      </c>
      <c r="K10" s="10" t="s">
        <v>142</v>
      </c>
      <c r="L10" s="10" t="b">
        <f aca="false">TRUE()</f>
        <v>1</v>
      </c>
      <c r="M10" s="10" t="b">
        <f aca="false">FALSE()</f>
        <v>0</v>
      </c>
      <c r="N10" s="10" t="s">
        <v>155</v>
      </c>
      <c r="O10" s="10" t="s">
        <v>155</v>
      </c>
      <c r="P10" s="10" t="b">
        <f aca="false">TRUE()</f>
        <v>1</v>
      </c>
      <c r="Q10" s="10"/>
      <c r="R10" s="10" t="b">
        <f aca="false">FALSE()</f>
        <v>0</v>
      </c>
      <c r="S10" s="10" t="s">
        <v>168</v>
      </c>
      <c r="T10" s="10"/>
      <c r="U10" s="10" t="str">
        <f aca="false">IF(COUNTIF($A$5:$A$68,A10)=1,"PASS","DUPLICATE")</f>
        <v>PASS</v>
      </c>
    </row>
    <row r="11" customFormat="false" ht="36" hidden="false" customHeight="true" outlineLevel="0" collapsed="false">
      <c r="A11" s="10" t="s">
        <v>169</v>
      </c>
      <c r="B11" s="10" t="s">
        <v>170</v>
      </c>
      <c r="C11" s="10" t="s">
        <v>171</v>
      </c>
      <c r="D11" s="10" t="s">
        <v>138</v>
      </c>
      <c r="E11" s="10" t="s">
        <v>172</v>
      </c>
      <c r="F11" s="10" t="s">
        <v>140</v>
      </c>
      <c r="G11" s="10" t="s">
        <v>141</v>
      </c>
      <c r="H11" s="10" t="b">
        <f aca="false">TRUE()</f>
        <v>1</v>
      </c>
      <c r="I11" s="10" t="b">
        <f aca="false">FALSE()</f>
        <v>0</v>
      </c>
      <c r="J11" s="10" t="b">
        <f aca="false">TRUE()</f>
        <v>1</v>
      </c>
      <c r="K11" s="10" t="s">
        <v>142</v>
      </c>
      <c r="L11" s="10" t="b">
        <f aca="false">TRUE()</f>
        <v>1</v>
      </c>
      <c r="M11" s="10" t="b">
        <f aca="false">FALSE()</f>
        <v>0</v>
      </c>
      <c r="N11" s="10" t="s">
        <v>143</v>
      </c>
      <c r="O11" s="10" t="s">
        <v>144</v>
      </c>
      <c r="P11" s="10" t="b">
        <f aca="false">TRUE()</f>
        <v>1</v>
      </c>
      <c r="Q11" s="10" t="s">
        <v>173</v>
      </c>
      <c r="R11" s="10" t="b">
        <f aca="false">FALSE()</f>
        <v>0</v>
      </c>
      <c r="S11" s="10" t="s">
        <v>174</v>
      </c>
      <c r="T11" s="10"/>
      <c r="U11" s="10" t="str">
        <f aca="false">IF(COUNTIF($A$5:$A$68,A11)=1,"PASS","DUPLICATE")</f>
        <v>PASS</v>
      </c>
    </row>
    <row r="12" customFormat="false" ht="36" hidden="false" customHeight="true" outlineLevel="0" collapsed="false">
      <c r="A12" s="10" t="s">
        <v>175</v>
      </c>
      <c r="B12" s="10" t="s">
        <v>176</v>
      </c>
      <c r="C12" s="10" t="s">
        <v>177</v>
      </c>
      <c r="D12" s="10" t="s">
        <v>138</v>
      </c>
      <c r="E12" s="10" t="s">
        <v>172</v>
      </c>
      <c r="F12" s="10" t="s">
        <v>140</v>
      </c>
      <c r="G12" s="10" t="s">
        <v>141</v>
      </c>
      <c r="H12" s="10" t="b">
        <f aca="false">TRUE()</f>
        <v>1</v>
      </c>
      <c r="I12" s="10" t="b">
        <f aca="false">FALSE()</f>
        <v>0</v>
      </c>
      <c r="J12" s="10" t="b">
        <f aca="false">TRUE()</f>
        <v>1</v>
      </c>
      <c r="K12" s="10" t="s">
        <v>142</v>
      </c>
      <c r="L12" s="10" t="b">
        <f aca="false">TRUE()</f>
        <v>1</v>
      </c>
      <c r="M12" s="10" t="b">
        <f aca="false">FALSE()</f>
        <v>0</v>
      </c>
      <c r="N12" s="10" t="s">
        <v>143</v>
      </c>
      <c r="O12" s="10" t="s">
        <v>144</v>
      </c>
      <c r="P12" s="10" t="b">
        <f aca="false">TRUE()</f>
        <v>1</v>
      </c>
      <c r="Q12" s="10" t="s">
        <v>178</v>
      </c>
      <c r="R12" s="10" t="b">
        <f aca="false">FALSE()</f>
        <v>0</v>
      </c>
      <c r="S12" s="10" t="s">
        <v>179</v>
      </c>
      <c r="T12" s="10"/>
      <c r="U12" s="10" t="str">
        <f aca="false">IF(COUNTIF($A$5:$A$68,A12)=1,"PASS","DUPLICATE")</f>
        <v>PASS</v>
      </c>
    </row>
    <row r="13" customFormat="false" ht="36" hidden="false" customHeight="true" outlineLevel="0" collapsed="false">
      <c r="A13" s="10" t="s">
        <v>180</v>
      </c>
      <c r="B13" s="10" t="s">
        <v>181</v>
      </c>
      <c r="C13" s="10" t="s">
        <v>182</v>
      </c>
      <c r="D13" s="10" t="s">
        <v>138</v>
      </c>
      <c r="E13" s="10" t="s">
        <v>172</v>
      </c>
      <c r="F13" s="10" t="s">
        <v>140</v>
      </c>
      <c r="G13" s="10" t="s">
        <v>141</v>
      </c>
      <c r="H13" s="10" t="b">
        <f aca="false">TRUE()</f>
        <v>1</v>
      </c>
      <c r="I13" s="10" t="b">
        <f aca="false">FALSE()</f>
        <v>0</v>
      </c>
      <c r="J13" s="10" t="b">
        <f aca="false">TRUE()</f>
        <v>1</v>
      </c>
      <c r="K13" s="10" t="s">
        <v>142</v>
      </c>
      <c r="L13" s="10" t="b">
        <f aca="false">TRUE()</f>
        <v>1</v>
      </c>
      <c r="M13" s="10" t="b">
        <f aca="false">FALSE()</f>
        <v>0</v>
      </c>
      <c r="N13" s="10" t="s">
        <v>143</v>
      </c>
      <c r="O13" s="10" t="s">
        <v>144</v>
      </c>
      <c r="P13" s="10" t="b">
        <f aca="false">TRUE()</f>
        <v>1</v>
      </c>
      <c r="Q13" s="10" t="s">
        <v>183</v>
      </c>
      <c r="R13" s="10" t="b">
        <f aca="false">FALSE()</f>
        <v>0</v>
      </c>
      <c r="S13" s="10" t="s">
        <v>184</v>
      </c>
      <c r="T13" s="10"/>
      <c r="U13" s="10" t="str">
        <f aca="false">IF(COUNTIF($A$5:$A$68,A13)=1,"PASS","DUPLICATE")</f>
        <v>PASS</v>
      </c>
    </row>
    <row r="14" customFormat="false" ht="36" hidden="false" customHeight="true" outlineLevel="0" collapsed="false">
      <c r="A14" s="10" t="s">
        <v>185</v>
      </c>
      <c r="B14" s="10" t="s">
        <v>186</v>
      </c>
      <c r="C14" s="10" t="s">
        <v>187</v>
      </c>
      <c r="D14" s="10" t="s">
        <v>138</v>
      </c>
      <c r="E14" s="10" t="s">
        <v>188</v>
      </c>
      <c r="F14" s="10" t="s">
        <v>140</v>
      </c>
      <c r="G14" s="10" t="s">
        <v>141</v>
      </c>
      <c r="H14" s="10" t="b">
        <f aca="false">TRUE()</f>
        <v>1</v>
      </c>
      <c r="I14" s="10" t="b">
        <f aca="false">FALSE()</f>
        <v>0</v>
      </c>
      <c r="J14" s="10" t="b">
        <f aca="false">TRUE()</f>
        <v>1</v>
      </c>
      <c r="K14" s="10" t="s">
        <v>142</v>
      </c>
      <c r="L14" s="10" t="b">
        <f aca="false">TRUE()</f>
        <v>1</v>
      </c>
      <c r="M14" s="10" t="b">
        <f aca="false">FALSE()</f>
        <v>0</v>
      </c>
      <c r="N14" s="10" t="s">
        <v>143</v>
      </c>
      <c r="O14" s="10" t="s">
        <v>144</v>
      </c>
      <c r="P14" s="10" t="b">
        <f aca="false">TRUE()</f>
        <v>1</v>
      </c>
      <c r="Q14" s="10" t="s">
        <v>189</v>
      </c>
      <c r="R14" s="10" t="b">
        <f aca="false">FALSE()</f>
        <v>0</v>
      </c>
      <c r="S14" s="10" t="s">
        <v>190</v>
      </c>
      <c r="T14" s="10" t="s">
        <v>191</v>
      </c>
      <c r="U14" s="10" t="str">
        <f aca="false">IF(COUNTIF($A$5:$A$68,A14)=1,"PASS","DUPLICATE")</f>
        <v>PASS</v>
      </c>
    </row>
    <row r="15" customFormat="false" ht="36" hidden="false" customHeight="true" outlineLevel="0" collapsed="false">
      <c r="A15" s="10" t="s">
        <v>192</v>
      </c>
      <c r="B15" s="10" t="s">
        <v>193</v>
      </c>
      <c r="C15" s="10" t="s">
        <v>194</v>
      </c>
      <c r="D15" s="10" t="s">
        <v>138</v>
      </c>
      <c r="E15" s="10" t="s">
        <v>188</v>
      </c>
      <c r="F15" s="10" t="s">
        <v>140</v>
      </c>
      <c r="G15" s="10" t="s">
        <v>141</v>
      </c>
      <c r="H15" s="10" t="b">
        <f aca="false">TRUE()</f>
        <v>1</v>
      </c>
      <c r="I15" s="10" t="b">
        <f aca="false">FALSE()</f>
        <v>0</v>
      </c>
      <c r="J15" s="10" t="b">
        <f aca="false">TRUE()</f>
        <v>1</v>
      </c>
      <c r="K15" s="10" t="s">
        <v>142</v>
      </c>
      <c r="L15" s="10" t="b">
        <f aca="false">TRUE()</f>
        <v>1</v>
      </c>
      <c r="M15" s="10" t="b">
        <f aca="false">FALSE()</f>
        <v>0</v>
      </c>
      <c r="N15" s="10" t="s">
        <v>143</v>
      </c>
      <c r="O15" s="10" t="s">
        <v>144</v>
      </c>
      <c r="P15" s="10" t="b">
        <f aca="false">TRUE()</f>
        <v>1</v>
      </c>
      <c r="Q15" s="10" t="s">
        <v>195</v>
      </c>
      <c r="R15" s="10" t="b">
        <f aca="false">FALSE()</f>
        <v>0</v>
      </c>
      <c r="S15" s="10" t="s">
        <v>196</v>
      </c>
      <c r="T15" s="10"/>
      <c r="U15" s="10" t="str">
        <f aca="false">IF(COUNTIF($A$5:$A$68,A15)=1,"PASS","DUPLICATE")</f>
        <v>PASS</v>
      </c>
    </row>
    <row r="16" customFormat="false" ht="36" hidden="false" customHeight="true" outlineLevel="0" collapsed="false">
      <c r="A16" s="10" t="s">
        <v>197</v>
      </c>
      <c r="B16" s="10" t="s">
        <v>198</v>
      </c>
      <c r="C16" s="10" t="s">
        <v>199</v>
      </c>
      <c r="D16" s="10" t="s">
        <v>138</v>
      </c>
      <c r="E16" s="10" t="s">
        <v>188</v>
      </c>
      <c r="F16" s="10" t="s">
        <v>140</v>
      </c>
      <c r="G16" s="10" t="s">
        <v>141</v>
      </c>
      <c r="H16" s="10" t="b">
        <f aca="false">TRUE()</f>
        <v>1</v>
      </c>
      <c r="I16" s="10" t="b">
        <f aca="false">FALSE()</f>
        <v>0</v>
      </c>
      <c r="J16" s="10" t="b">
        <f aca="false">TRUE()</f>
        <v>1</v>
      </c>
      <c r="K16" s="10" t="s">
        <v>142</v>
      </c>
      <c r="L16" s="10" t="b">
        <f aca="false">TRUE()</f>
        <v>1</v>
      </c>
      <c r="M16" s="10" t="b">
        <f aca="false">FALSE()</f>
        <v>0</v>
      </c>
      <c r="N16" s="10" t="s">
        <v>143</v>
      </c>
      <c r="O16" s="10" t="s">
        <v>144</v>
      </c>
      <c r="P16" s="10" t="b">
        <f aca="false">TRUE()</f>
        <v>1</v>
      </c>
      <c r="Q16" s="10" t="s">
        <v>200</v>
      </c>
      <c r="R16" s="10" t="b">
        <f aca="false">FALSE()</f>
        <v>0</v>
      </c>
      <c r="S16" s="10" t="s">
        <v>201</v>
      </c>
      <c r="T16" s="10" t="s">
        <v>202</v>
      </c>
      <c r="U16" s="10" t="str">
        <f aca="false">IF(COUNTIF($A$5:$A$68,A16)=1,"PASS","DUPLICATE")</f>
        <v>PASS</v>
      </c>
    </row>
    <row r="17" customFormat="false" ht="36" hidden="false" customHeight="true" outlineLevel="0" collapsed="false">
      <c r="A17" s="10" t="s">
        <v>203</v>
      </c>
      <c r="B17" s="10" t="s">
        <v>204</v>
      </c>
      <c r="C17" s="10" t="s">
        <v>205</v>
      </c>
      <c r="D17" s="10" t="s">
        <v>138</v>
      </c>
      <c r="E17" s="10" t="s">
        <v>188</v>
      </c>
      <c r="F17" s="10" t="s">
        <v>140</v>
      </c>
      <c r="G17" s="10" t="s">
        <v>141</v>
      </c>
      <c r="H17" s="10" t="b">
        <f aca="false">TRUE()</f>
        <v>1</v>
      </c>
      <c r="I17" s="10" t="b">
        <f aca="false">FALSE()</f>
        <v>0</v>
      </c>
      <c r="J17" s="10" t="b">
        <f aca="false">TRUE()</f>
        <v>1</v>
      </c>
      <c r="K17" s="10" t="s">
        <v>142</v>
      </c>
      <c r="L17" s="10" t="b">
        <f aca="false">TRUE()</f>
        <v>1</v>
      </c>
      <c r="M17" s="10" t="b">
        <f aca="false">FALSE()</f>
        <v>0</v>
      </c>
      <c r="N17" s="10" t="s">
        <v>143</v>
      </c>
      <c r="O17" s="10" t="s">
        <v>144</v>
      </c>
      <c r="P17" s="10" t="b">
        <f aca="false">TRUE()</f>
        <v>1</v>
      </c>
      <c r="Q17" s="10" t="s">
        <v>206</v>
      </c>
      <c r="R17" s="10" t="b">
        <f aca="false">FALSE()</f>
        <v>0</v>
      </c>
      <c r="S17" s="10" t="s">
        <v>207</v>
      </c>
      <c r="T17" s="10"/>
      <c r="U17" s="10" t="str">
        <f aca="false">IF(COUNTIF($A$5:$A$68,A17)=1,"PASS","DUPLICATE")</f>
        <v>PASS</v>
      </c>
    </row>
    <row r="18" customFormat="false" ht="36" hidden="false" customHeight="true" outlineLevel="0" collapsed="false">
      <c r="A18" s="10" t="s">
        <v>208</v>
      </c>
      <c r="B18" s="10" t="s">
        <v>209</v>
      </c>
      <c r="C18" s="10" t="s">
        <v>210</v>
      </c>
      <c r="D18" s="10" t="s">
        <v>138</v>
      </c>
      <c r="E18" s="10" t="s">
        <v>188</v>
      </c>
      <c r="F18" s="10" t="s">
        <v>140</v>
      </c>
      <c r="G18" s="10" t="s">
        <v>141</v>
      </c>
      <c r="H18" s="10" t="b">
        <f aca="false">TRUE()</f>
        <v>1</v>
      </c>
      <c r="I18" s="10" t="b">
        <f aca="false">FALSE()</f>
        <v>0</v>
      </c>
      <c r="J18" s="10" t="b">
        <f aca="false">TRUE()</f>
        <v>1</v>
      </c>
      <c r="K18" s="10" t="s">
        <v>142</v>
      </c>
      <c r="L18" s="10" t="b">
        <f aca="false">TRUE()</f>
        <v>1</v>
      </c>
      <c r="M18" s="10" t="b">
        <f aca="false">FALSE()</f>
        <v>0</v>
      </c>
      <c r="N18" s="10" t="s">
        <v>143</v>
      </c>
      <c r="O18" s="10" t="s">
        <v>144</v>
      </c>
      <c r="P18" s="10" t="b">
        <f aca="false">TRUE()</f>
        <v>1</v>
      </c>
      <c r="Q18" s="10" t="s">
        <v>211</v>
      </c>
      <c r="R18" s="10" t="b">
        <f aca="false">FALSE()</f>
        <v>0</v>
      </c>
      <c r="S18" s="10" t="s">
        <v>212</v>
      </c>
      <c r="T18" s="10"/>
      <c r="U18" s="10" t="str">
        <f aca="false">IF(COUNTIF($A$5:$A$68,A18)=1,"PASS","DUPLICATE")</f>
        <v>PASS</v>
      </c>
    </row>
    <row r="19" customFormat="false" ht="36" hidden="false" customHeight="true" outlineLevel="0" collapsed="false">
      <c r="A19" s="10" t="s">
        <v>213</v>
      </c>
      <c r="B19" s="10" t="s">
        <v>214</v>
      </c>
      <c r="C19" s="10" t="s">
        <v>215</v>
      </c>
      <c r="D19" s="10" t="s">
        <v>138</v>
      </c>
      <c r="E19" s="10" t="s">
        <v>188</v>
      </c>
      <c r="F19" s="10" t="s">
        <v>140</v>
      </c>
      <c r="G19" s="10" t="s">
        <v>141</v>
      </c>
      <c r="H19" s="10" t="b">
        <f aca="false">TRUE()</f>
        <v>1</v>
      </c>
      <c r="I19" s="10" t="b">
        <f aca="false">FALSE()</f>
        <v>0</v>
      </c>
      <c r="J19" s="10" t="b">
        <f aca="false">TRUE()</f>
        <v>1</v>
      </c>
      <c r="K19" s="10" t="s">
        <v>142</v>
      </c>
      <c r="L19" s="10" t="b">
        <f aca="false">TRUE()</f>
        <v>1</v>
      </c>
      <c r="M19" s="10" t="b">
        <f aca="false">FALSE()</f>
        <v>0</v>
      </c>
      <c r="N19" s="10" t="s">
        <v>143</v>
      </c>
      <c r="O19" s="10" t="s">
        <v>144</v>
      </c>
      <c r="P19" s="10" t="b">
        <f aca="false">TRUE()</f>
        <v>1</v>
      </c>
      <c r="Q19" s="10" t="s">
        <v>216</v>
      </c>
      <c r="R19" s="10" t="b">
        <f aca="false">FALSE()</f>
        <v>0</v>
      </c>
      <c r="S19" s="10" t="s">
        <v>217</v>
      </c>
      <c r="T19" s="10"/>
      <c r="U19" s="10" t="str">
        <f aca="false">IF(COUNTIF($A$5:$A$68,A19)=1,"PASS","DUPLICATE")</f>
        <v>PASS</v>
      </c>
    </row>
    <row r="20" customFormat="false" ht="36" hidden="false" customHeight="true" outlineLevel="0" collapsed="false">
      <c r="A20" s="10" t="s">
        <v>218</v>
      </c>
      <c r="B20" s="10" t="s">
        <v>219</v>
      </c>
      <c r="C20" s="10" t="s">
        <v>220</v>
      </c>
      <c r="D20" s="10" t="s">
        <v>138</v>
      </c>
      <c r="E20" s="10" t="s">
        <v>188</v>
      </c>
      <c r="F20" s="10" t="s">
        <v>140</v>
      </c>
      <c r="G20" s="10" t="s">
        <v>141</v>
      </c>
      <c r="H20" s="10" t="b">
        <f aca="false">TRUE()</f>
        <v>1</v>
      </c>
      <c r="I20" s="10" t="b">
        <f aca="false">FALSE()</f>
        <v>0</v>
      </c>
      <c r="J20" s="10" t="b">
        <f aca="false">TRUE()</f>
        <v>1</v>
      </c>
      <c r="K20" s="10" t="s">
        <v>142</v>
      </c>
      <c r="L20" s="10" t="b">
        <f aca="false">TRUE()</f>
        <v>1</v>
      </c>
      <c r="M20" s="10" t="b">
        <f aca="false">FALSE()</f>
        <v>0</v>
      </c>
      <c r="N20" s="10" t="s">
        <v>143</v>
      </c>
      <c r="O20" s="10" t="s">
        <v>144</v>
      </c>
      <c r="P20" s="10" t="b">
        <f aca="false">TRUE()</f>
        <v>1</v>
      </c>
      <c r="Q20" s="10" t="s">
        <v>221</v>
      </c>
      <c r="R20" s="10" t="b">
        <f aca="false">FALSE()</f>
        <v>0</v>
      </c>
      <c r="S20" s="10" t="s">
        <v>222</v>
      </c>
      <c r="T20" s="10"/>
      <c r="U20" s="10" t="str">
        <f aca="false">IF(COUNTIF($A$5:$A$68,A20)=1,"PASS","DUPLICATE")</f>
        <v>PASS</v>
      </c>
    </row>
    <row r="21" customFormat="false" ht="36" hidden="false" customHeight="true" outlineLevel="0" collapsed="false">
      <c r="A21" s="10" t="s">
        <v>223</v>
      </c>
      <c r="B21" s="10" t="s">
        <v>224</v>
      </c>
      <c r="C21" s="10" t="s">
        <v>225</v>
      </c>
      <c r="D21" s="10" t="s">
        <v>138</v>
      </c>
      <c r="E21" s="10" t="s">
        <v>188</v>
      </c>
      <c r="F21" s="10" t="s">
        <v>140</v>
      </c>
      <c r="G21" s="10" t="s">
        <v>141</v>
      </c>
      <c r="H21" s="10" t="b">
        <f aca="false">TRUE()</f>
        <v>1</v>
      </c>
      <c r="I21" s="10" t="b">
        <f aca="false">FALSE()</f>
        <v>0</v>
      </c>
      <c r="J21" s="10" t="b">
        <f aca="false">TRUE()</f>
        <v>1</v>
      </c>
      <c r="K21" s="10" t="s">
        <v>142</v>
      </c>
      <c r="L21" s="10" t="b">
        <f aca="false">TRUE()</f>
        <v>1</v>
      </c>
      <c r="M21" s="10" t="b">
        <f aca="false">FALSE()</f>
        <v>0</v>
      </c>
      <c r="N21" s="10" t="s">
        <v>143</v>
      </c>
      <c r="O21" s="10" t="s">
        <v>144</v>
      </c>
      <c r="P21" s="10" t="b">
        <f aca="false">TRUE()</f>
        <v>1</v>
      </c>
      <c r="Q21" s="10" t="s">
        <v>226</v>
      </c>
      <c r="R21" s="10" t="b">
        <f aca="false">FALSE()</f>
        <v>0</v>
      </c>
      <c r="S21" s="10" t="s">
        <v>227</v>
      </c>
      <c r="T21" s="10"/>
      <c r="U21" s="10" t="str">
        <f aca="false">IF(COUNTIF($A$5:$A$68,A21)=1,"PASS","DUPLICATE")</f>
        <v>PASS</v>
      </c>
    </row>
    <row r="22" customFormat="false" ht="36" hidden="false" customHeight="true" outlineLevel="0" collapsed="false">
      <c r="A22" s="10" t="s">
        <v>228</v>
      </c>
      <c r="B22" s="10" t="s">
        <v>229</v>
      </c>
      <c r="C22" s="10" t="s">
        <v>230</v>
      </c>
      <c r="D22" s="10" t="s">
        <v>138</v>
      </c>
      <c r="E22" s="10" t="s">
        <v>188</v>
      </c>
      <c r="F22" s="10" t="s">
        <v>140</v>
      </c>
      <c r="G22" s="10" t="s">
        <v>141</v>
      </c>
      <c r="H22" s="10" t="b">
        <f aca="false">TRUE()</f>
        <v>1</v>
      </c>
      <c r="I22" s="10" t="b">
        <f aca="false">FALSE()</f>
        <v>0</v>
      </c>
      <c r="J22" s="10" t="b">
        <f aca="false">TRUE()</f>
        <v>1</v>
      </c>
      <c r="K22" s="10" t="s">
        <v>142</v>
      </c>
      <c r="L22" s="10" t="b">
        <f aca="false">TRUE()</f>
        <v>1</v>
      </c>
      <c r="M22" s="10" t="b">
        <f aca="false">FALSE()</f>
        <v>0</v>
      </c>
      <c r="N22" s="10" t="s">
        <v>143</v>
      </c>
      <c r="O22" s="10" t="s">
        <v>144</v>
      </c>
      <c r="P22" s="10" t="b">
        <f aca="false">TRUE()</f>
        <v>1</v>
      </c>
      <c r="Q22" s="10" t="s">
        <v>231</v>
      </c>
      <c r="R22" s="10" t="b">
        <f aca="false">FALSE()</f>
        <v>0</v>
      </c>
      <c r="S22" s="10" t="s">
        <v>232</v>
      </c>
      <c r="T22" s="10"/>
      <c r="U22" s="10" t="str">
        <f aca="false">IF(COUNTIF($A$5:$A$68,A22)=1,"PASS","DUPLICATE")</f>
        <v>PASS</v>
      </c>
    </row>
    <row r="23" customFormat="false" ht="36" hidden="false" customHeight="true" outlineLevel="0" collapsed="false">
      <c r="A23" s="10" t="s">
        <v>233</v>
      </c>
      <c r="B23" s="10" t="s">
        <v>234</v>
      </c>
      <c r="C23" s="10" t="s">
        <v>235</v>
      </c>
      <c r="D23" s="10" t="s">
        <v>138</v>
      </c>
      <c r="E23" s="10" t="s">
        <v>188</v>
      </c>
      <c r="F23" s="10" t="s">
        <v>140</v>
      </c>
      <c r="G23" s="10" t="s">
        <v>141</v>
      </c>
      <c r="H23" s="10" t="b">
        <f aca="false">TRUE()</f>
        <v>1</v>
      </c>
      <c r="I23" s="10" t="b">
        <f aca="false">FALSE()</f>
        <v>0</v>
      </c>
      <c r="J23" s="10" t="b">
        <f aca="false">TRUE()</f>
        <v>1</v>
      </c>
      <c r="K23" s="10" t="s">
        <v>142</v>
      </c>
      <c r="L23" s="10" t="b">
        <f aca="false">TRUE()</f>
        <v>1</v>
      </c>
      <c r="M23" s="10" t="b">
        <f aca="false">FALSE()</f>
        <v>0</v>
      </c>
      <c r="N23" s="10" t="s">
        <v>143</v>
      </c>
      <c r="O23" s="10" t="s">
        <v>144</v>
      </c>
      <c r="P23" s="10" t="b">
        <f aca="false">TRUE()</f>
        <v>1</v>
      </c>
      <c r="Q23" s="10" t="s">
        <v>236</v>
      </c>
      <c r="R23" s="10" t="b">
        <f aca="false">FALSE()</f>
        <v>0</v>
      </c>
      <c r="S23" s="10" t="s">
        <v>237</v>
      </c>
      <c r="T23" s="10"/>
      <c r="U23" s="10" t="str">
        <f aca="false">IF(COUNTIF($A$5:$A$68,A23)=1,"PASS","DUPLICATE")</f>
        <v>PASS</v>
      </c>
    </row>
    <row r="24" customFormat="false" ht="36" hidden="false" customHeight="true" outlineLevel="0" collapsed="false">
      <c r="A24" s="10" t="s">
        <v>238</v>
      </c>
      <c r="B24" s="10" t="s">
        <v>239</v>
      </c>
      <c r="C24" s="10" t="s">
        <v>240</v>
      </c>
      <c r="D24" s="10" t="s">
        <v>138</v>
      </c>
      <c r="E24" s="10" t="s">
        <v>188</v>
      </c>
      <c r="F24" s="10" t="s">
        <v>140</v>
      </c>
      <c r="G24" s="10" t="s">
        <v>141</v>
      </c>
      <c r="H24" s="10" t="b">
        <f aca="false">TRUE()</f>
        <v>1</v>
      </c>
      <c r="I24" s="10" t="b">
        <f aca="false">FALSE()</f>
        <v>0</v>
      </c>
      <c r="J24" s="10" t="b">
        <f aca="false">TRUE()</f>
        <v>1</v>
      </c>
      <c r="K24" s="10" t="s">
        <v>142</v>
      </c>
      <c r="L24" s="10" t="b">
        <f aca="false">TRUE()</f>
        <v>1</v>
      </c>
      <c r="M24" s="10" t="b">
        <f aca="false">FALSE()</f>
        <v>0</v>
      </c>
      <c r="N24" s="10" t="s">
        <v>143</v>
      </c>
      <c r="O24" s="10" t="s">
        <v>144</v>
      </c>
      <c r="P24" s="10" t="b">
        <f aca="false">TRUE()</f>
        <v>1</v>
      </c>
      <c r="Q24" s="10" t="s">
        <v>241</v>
      </c>
      <c r="R24" s="10" t="b">
        <f aca="false">FALSE()</f>
        <v>0</v>
      </c>
      <c r="S24" s="10" t="s">
        <v>242</v>
      </c>
      <c r="T24" s="10"/>
      <c r="U24" s="10" t="str">
        <f aca="false">IF(COUNTIF($A$5:$A$68,A24)=1,"PASS","DUPLICATE")</f>
        <v>PASS</v>
      </c>
    </row>
    <row r="25" customFormat="false" ht="36" hidden="false" customHeight="true" outlineLevel="0" collapsed="false">
      <c r="A25" s="10" t="s">
        <v>243</v>
      </c>
      <c r="B25" s="10" t="s">
        <v>244</v>
      </c>
      <c r="C25" s="10" t="s">
        <v>245</v>
      </c>
      <c r="D25" s="10" t="s">
        <v>138</v>
      </c>
      <c r="E25" s="10" t="s">
        <v>188</v>
      </c>
      <c r="F25" s="10" t="s">
        <v>140</v>
      </c>
      <c r="G25" s="10" t="s">
        <v>141</v>
      </c>
      <c r="H25" s="10" t="b">
        <f aca="false">TRUE()</f>
        <v>1</v>
      </c>
      <c r="I25" s="10" t="b">
        <f aca="false">FALSE()</f>
        <v>0</v>
      </c>
      <c r="J25" s="10" t="b">
        <f aca="false">TRUE()</f>
        <v>1</v>
      </c>
      <c r="K25" s="10" t="s">
        <v>142</v>
      </c>
      <c r="L25" s="10" t="b">
        <f aca="false">TRUE()</f>
        <v>1</v>
      </c>
      <c r="M25" s="10" t="b">
        <f aca="false">FALSE()</f>
        <v>0</v>
      </c>
      <c r="N25" s="10" t="s">
        <v>143</v>
      </c>
      <c r="O25" s="10" t="s">
        <v>144</v>
      </c>
      <c r="P25" s="10" t="b">
        <f aca="false">TRUE()</f>
        <v>1</v>
      </c>
      <c r="Q25" s="10" t="s">
        <v>246</v>
      </c>
      <c r="R25" s="10" t="b">
        <f aca="false">FALSE()</f>
        <v>0</v>
      </c>
      <c r="S25" s="10" t="s">
        <v>247</v>
      </c>
      <c r="T25" s="10"/>
      <c r="U25" s="10" t="str">
        <f aca="false">IF(COUNTIF($A$5:$A$68,A25)=1,"PASS","DUPLICATE")</f>
        <v>PASS</v>
      </c>
    </row>
    <row r="26" customFormat="false" ht="36" hidden="false" customHeight="true" outlineLevel="0" collapsed="false">
      <c r="A26" s="10" t="s">
        <v>248</v>
      </c>
      <c r="B26" s="10" t="s">
        <v>249</v>
      </c>
      <c r="C26" s="10" t="s">
        <v>250</v>
      </c>
      <c r="D26" s="10" t="s">
        <v>138</v>
      </c>
      <c r="E26" s="10" t="s">
        <v>251</v>
      </c>
      <c r="F26" s="10" t="s">
        <v>140</v>
      </c>
      <c r="G26" s="10" t="s">
        <v>141</v>
      </c>
      <c r="H26" s="10" t="b">
        <f aca="false">TRUE()</f>
        <v>1</v>
      </c>
      <c r="I26" s="10" t="b">
        <f aca="false">FALSE()</f>
        <v>0</v>
      </c>
      <c r="J26" s="10" t="b">
        <f aca="false">TRUE()</f>
        <v>1</v>
      </c>
      <c r="K26" s="10" t="s">
        <v>142</v>
      </c>
      <c r="L26" s="10" t="b">
        <f aca="false">TRUE()</f>
        <v>1</v>
      </c>
      <c r="M26" s="10" t="b">
        <f aca="false">FALSE()</f>
        <v>0</v>
      </c>
      <c r="N26" s="10" t="s">
        <v>143</v>
      </c>
      <c r="O26" s="10" t="s">
        <v>144</v>
      </c>
      <c r="P26" s="10" t="b">
        <f aca="false">TRUE()</f>
        <v>1</v>
      </c>
      <c r="Q26" s="10" t="s">
        <v>252</v>
      </c>
      <c r="R26" s="10" t="b">
        <f aca="false">FALSE()</f>
        <v>0</v>
      </c>
      <c r="S26" s="10" t="s">
        <v>253</v>
      </c>
      <c r="T26" s="10"/>
      <c r="U26" s="10" t="str">
        <f aca="false">IF(COUNTIF($A$5:$A$68,A26)=1,"PASS","DUPLICATE")</f>
        <v>PASS</v>
      </c>
    </row>
    <row r="27" customFormat="false" ht="36" hidden="false" customHeight="true" outlineLevel="0" collapsed="false">
      <c r="A27" s="10" t="s">
        <v>254</v>
      </c>
      <c r="B27" s="10" t="s">
        <v>255</v>
      </c>
      <c r="C27" s="10" t="s">
        <v>256</v>
      </c>
      <c r="D27" s="10" t="s">
        <v>138</v>
      </c>
      <c r="E27" s="10" t="s">
        <v>251</v>
      </c>
      <c r="F27" s="10" t="s">
        <v>140</v>
      </c>
      <c r="G27" s="10" t="s">
        <v>141</v>
      </c>
      <c r="H27" s="10" t="b">
        <f aca="false">TRUE()</f>
        <v>1</v>
      </c>
      <c r="I27" s="10" t="b">
        <f aca="false">FALSE()</f>
        <v>0</v>
      </c>
      <c r="J27" s="10" t="b">
        <f aca="false">TRUE()</f>
        <v>1</v>
      </c>
      <c r="K27" s="10" t="s">
        <v>142</v>
      </c>
      <c r="L27" s="10" t="b">
        <f aca="false">TRUE()</f>
        <v>1</v>
      </c>
      <c r="M27" s="10" t="b">
        <f aca="false">FALSE()</f>
        <v>0</v>
      </c>
      <c r="N27" s="10" t="s">
        <v>143</v>
      </c>
      <c r="O27" s="10" t="s">
        <v>144</v>
      </c>
      <c r="P27" s="10" t="b">
        <f aca="false">TRUE()</f>
        <v>1</v>
      </c>
      <c r="Q27" s="10" t="s">
        <v>257</v>
      </c>
      <c r="R27" s="10" t="b">
        <f aca="false">FALSE()</f>
        <v>0</v>
      </c>
      <c r="S27" s="10" t="s">
        <v>258</v>
      </c>
      <c r="T27" s="10"/>
      <c r="U27" s="10" t="str">
        <f aca="false">IF(COUNTIF($A$5:$A$68,A27)=1,"PASS","DUPLICATE")</f>
        <v>PASS</v>
      </c>
    </row>
    <row r="28" customFormat="false" ht="36" hidden="false" customHeight="true" outlineLevel="0" collapsed="false">
      <c r="A28" s="10" t="s">
        <v>259</v>
      </c>
      <c r="B28" s="10" t="s">
        <v>260</v>
      </c>
      <c r="C28" s="10" t="s">
        <v>261</v>
      </c>
      <c r="D28" s="10" t="s">
        <v>138</v>
      </c>
      <c r="E28" s="10" t="s">
        <v>251</v>
      </c>
      <c r="F28" s="10" t="s">
        <v>140</v>
      </c>
      <c r="G28" s="10" t="s">
        <v>141</v>
      </c>
      <c r="H28" s="10" t="b">
        <f aca="false">TRUE()</f>
        <v>1</v>
      </c>
      <c r="I28" s="10" t="b">
        <f aca="false">FALSE()</f>
        <v>0</v>
      </c>
      <c r="J28" s="10" t="b">
        <f aca="false">TRUE()</f>
        <v>1</v>
      </c>
      <c r="K28" s="10" t="s">
        <v>142</v>
      </c>
      <c r="L28" s="10" t="b">
        <f aca="false">TRUE()</f>
        <v>1</v>
      </c>
      <c r="M28" s="10" t="b">
        <f aca="false">FALSE()</f>
        <v>0</v>
      </c>
      <c r="N28" s="10" t="s">
        <v>143</v>
      </c>
      <c r="O28" s="10" t="s">
        <v>144</v>
      </c>
      <c r="P28" s="10" t="b">
        <f aca="false">TRUE()</f>
        <v>1</v>
      </c>
      <c r="Q28" s="10" t="s">
        <v>262</v>
      </c>
      <c r="R28" s="10" t="b">
        <f aca="false">FALSE()</f>
        <v>0</v>
      </c>
      <c r="S28" s="10" t="s">
        <v>263</v>
      </c>
      <c r="T28" s="10"/>
      <c r="U28" s="10" t="str">
        <f aca="false">IF(COUNTIF($A$5:$A$68,A28)=1,"PASS","DUPLICATE")</f>
        <v>PASS</v>
      </c>
    </row>
    <row r="29" customFormat="false" ht="36" hidden="false" customHeight="true" outlineLevel="0" collapsed="false">
      <c r="A29" s="10" t="s">
        <v>264</v>
      </c>
      <c r="B29" s="10" t="s">
        <v>265</v>
      </c>
      <c r="C29" s="10" t="s">
        <v>266</v>
      </c>
      <c r="D29" s="10" t="s">
        <v>138</v>
      </c>
      <c r="E29" s="10" t="s">
        <v>251</v>
      </c>
      <c r="F29" s="10" t="s">
        <v>140</v>
      </c>
      <c r="G29" s="10" t="s">
        <v>141</v>
      </c>
      <c r="H29" s="10" t="b">
        <f aca="false">TRUE()</f>
        <v>1</v>
      </c>
      <c r="I29" s="10" t="b">
        <f aca="false">FALSE()</f>
        <v>0</v>
      </c>
      <c r="J29" s="10" t="b">
        <f aca="false">TRUE()</f>
        <v>1</v>
      </c>
      <c r="K29" s="10" t="s">
        <v>142</v>
      </c>
      <c r="L29" s="10" t="b">
        <f aca="false">TRUE()</f>
        <v>1</v>
      </c>
      <c r="M29" s="10" t="b">
        <f aca="false">FALSE()</f>
        <v>0</v>
      </c>
      <c r="N29" s="10" t="s">
        <v>143</v>
      </c>
      <c r="O29" s="10" t="s">
        <v>144</v>
      </c>
      <c r="P29" s="10" t="b">
        <f aca="false">TRUE()</f>
        <v>1</v>
      </c>
      <c r="Q29" s="10" t="s">
        <v>267</v>
      </c>
      <c r="R29" s="10" t="b">
        <f aca="false">FALSE()</f>
        <v>0</v>
      </c>
      <c r="S29" s="10" t="s">
        <v>268</v>
      </c>
      <c r="T29" s="10"/>
      <c r="U29" s="10" t="str">
        <f aca="false">IF(COUNTIF($A$5:$A$68,A29)=1,"PASS","DUPLICATE")</f>
        <v>PASS</v>
      </c>
    </row>
    <row r="30" customFormat="false" ht="36" hidden="false" customHeight="true" outlineLevel="0" collapsed="false">
      <c r="A30" s="10" t="s">
        <v>269</v>
      </c>
      <c r="B30" s="10" t="s">
        <v>270</v>
      </c>
      <c r="C30" s="10" t="s">
        <v>271</v>
      </c>
      <c r="D30" s="10" t="s">
        <v>138</v>
      </c>
      <c r="E30" s="10" t="s">
        <v>272</v>
      </c>
      <c r="F30" s="10" t="s">
        <v>140</v>
      </c>
      <c r="G30" s="10" t="s">
        <v>141</v>
      </c>
      <c r="H30" s="10" t="b">
        <f aca="false">TRUE()</f>
        <v>1</v>
      </c>
      <c r="I30" s="10" t="b">
        <f aca="false">FALSE()</f>
        <v>0</v>
      </c>
      <c r="J30" s="10" t="b">
        <f aca="false">TRUE()</f>
        <v>1</v>
      </c>
      <c r="K30" s="10" t="s">
        <v>142</v>
      </c>
      <c r="L30" s="10" t="b">
        <f aca="false">TRUE()</f>
        <v>1</v>
      </c>
      <c r="M30" s="10" t="b">
        <f aca="false">TRUE()</f>
        <v>1</v>
      </c>
      <c r="N30" s="10" t="s">
        <v>155</v>
      </c>
      <c r="O30" s="10" t="s">
        <v>155</v>
      </c>
      <c r="P30" s="10" t="b">
        <f aca="false">TRUE()</f>
        <v>1</v>
      </c>
      <c r="Q30" s="10"/>
      <c r="R30" s="10" t="b">
        <f aca="false">FALSE()</f>
        <v>0</v>
      </c>
      <c r="S30" s="10" t="s">
        <v>273</v>
      </c>
      <c r="T30" s="10" t="s">
        <v>274</v>
      </c>
      <c r="U30" s="10" t="str">
        <f aca="false">IF(COUNTIF($A$5:$A$68,A30)=1,"PASS","DUPLICATE")</f>
        <v>PASS</v>
      </c>
    </row>
    <row r="31" customFormat="false" ht="36" hidden="false" customHeight="true" outlineLevel="0" collapsed="false">
      <c r="A31" s="10" t="s">
        <v>275</v>
      </c>
      <c r="B31" s="10" t="s">
        <v>276</v>
      </c>
      <c r="C31" s="10" t="s">
        <v>277</v>
      </c>
      <c r="D31" s="10" t="s">
        <v>138</v>
      </c>
      <c r="E31" s="10" t="s">
        <v>272</v>
      </c>
      <c r="F31" s="10" t="s">
        <v>140</v>
      </c>
      <c r="G31" s="10" t="s">
        <v>141</v>
      </c>
      <c r="H31" s="10" t="b">
        <f aca="false">TRUE()</f>
        <v>1</v>
      </c>
      <c r="I31" s="10" t="b">
        <f aca="false">FALSE()</f>
        <v>0</v>
      </c>
      <c r="J31" s="10" t="b">
        <f aca="false">TRUE()</f>
        <v>1</v>
      </c>
      <c r="K31" s="10" t="s">
        <v>142</v>
      </c>
      <c r="L31" s="10" t="b">
        <f aca="false">TRUE()</f>
        <v>1</v>
      </c>
      <c r="M31" s="10" t="b">
        <f aca="false">TRUE()</f>
        <v>1</v>
      </c>
      <c r="N31" s="10" t="s">
        <v>155</v>
      </c>
      <c r="O31" s="10" t="s">
        <v>155</v>
      </c>
      <c r="P31" s="10" t="b">
        <f aca="false">TRUE()</f>
        <v>1</v>
      </c>
      <c r="Q31" s="10"/>
      <c r="R31" s="10" t="b">
        <f aca="false">FALSE()</f>
        <v>0</v>
      </c>
      <c r="S31" s="10" t="s">
        <v>278</v>
      </c>
      <c r="T31" s="10" t="s">
        <v>279</v>
      </c>
      <c r="U31" s="10" t="str">
        <f aca="false">IF(COUNTIF($A$5:$A$68,A31)=1,"PASS","DUPLICATE")</f>
        <v>PASS</v>
      </c>
    </row>
    <row r="32" customFormat="false" ht="36" hidden="false" customHeight="true" outlineLevel="0" collapsed="false">
      <c r="A32" s="10" t="s">
        <v>280</v>
      </c>
      <c r="B32" s="10" t="s">
        <v>281</v>
      </c>
      <c r="C32" s="10" t="s">
        <v>282</v>
      </c>
      <c r="D32" s="10" t="s">
        <v>21</v>
      </c>
      <c r="E32" s="10" t="s">
        <v>283</v>
      </c>
      <c r="F32" s="10" t="s">
        <v>140</v>
      </c>
      <c r="G32" s="10" t="s">
        <v>141</v>
      </c>
      <c r="H32" s="10" t="b">
        <f aca="false">TRUE()</f>
        <v>1</v>
      </c>
      <c r="I32" s="10" t="b">
        <f aca="false">FALSE()</f>
        <v>0</v>
      </c>
      <c r="J32" s="10" t="b">
        <f aca="false">TRUE()</f>
        <v>1</v>
      </c>
      <c r="K32" s="10" t="s">
        <v>142</v>
      </c>
      <c r="L32" s="10" t="b">
        <f aca="false">TRUE()</f>
        <v>1</v>
      </c>
      <c r="M32" s="10" t="b">
        <f aca="false">FALSE()</f>
        <v>0</v>
      </c>
      <c r="N32" s="10" t="s">
        <v>284</v>
      </c>
      <c r="O32" s="10" t="s">
        <v>155</v>
      </c>
      <c r="P32" s="10" t="b">
        <f aca="false">FALSE()</f>
        <v>0</v>
      </c>
      <c r="Q32" s="10"/>
      <c r="R32" s="10" t="b">
        <f aca="false">FALSE()</f>
        <v>0</v>
      </c>
      <c r="S32" s="10" t="s">
        <v>285</v>
      </c>
      <c r="T32" s="10"/>
      <c r="U32" s="10" t="str">
        <f aca="false">IF(COUNTIF($A$5:$A$68,A32)=1,"PASS","DUPLICATE")</f>
        <v>PASS</v>
      </c>
    </row>
    <row r="33" customFormat="false" ht="36" hidden="false" customHeight="true" outlineLevel="0" collapsed="false">
      <c r="A33" s="10" t="s">
        <v>286</v>
      </c>
      <c r="B33" s="10" t="s">
        <v>287</v>
      </c>
      <c r="C33" s="10" t="s">
        <v>288</v>
      </c>
      <c r="D33" s="10" t="s">
        <v>21</v>
      </c>
      <c r="E33" s="10" t="s">
        <v>283</v>
      </c>
      <c r="F33" s="10" t="s">
        <v>140</v>
      </c>
      <c r="G33" s="10" t="s">
        <v>141</v>
      </c>
      <c r="H33" s="10" t="b">
        <f aca="false">TRUE()</f>
        <v>1</v>
      </c>
      <c r="I33" s="10" t="b">
        <f aca="false">FALSE()</f>
        <v>0</v>
      </c>
      <c r="J33" s="10" t="b">
        <f aca="false">TRUE()</f>
        <v>1</v>
      </c>
      <c r="K33" s="10" t="s">
        <v>142</v>
      </c>
      <c r="L33" s="10" t="b">
        <f aca="false">TRUE()</f>
        <v>1</v>
      </c>
      <c r="M33" s="10" t="b">
        <f aca="false">FALSE()</f>
        <v>0</v>
      </c>
      <c r="N33" s="10" t="s">
        <v>284</v>
      </c>
      <c r="O33" s="10" t="s">
        <v>155</v>
      </c>
      <c r="P33" s="10" t="b">
        <f aca="false">FALSE()</f>
        <v>0</v>
      </c>
      <c r="Q33" s="10"/>
      <c r="R33" s="10" t="b">
        <f aca="false">FALSE()</f>
        <v>0</v>
      </c>
      <c r="S33" s="10" t="s">
        <v>289</v>
      </c>
      <c r="T33" s="10"/>
      <c r="U33" s="10" t="str">
        <f aca="false">IF(COUNTIF($A$5:$A$68,A33)=1,"PASS","DUPLICATE")</f>
        <v>PASS</v>
      </c>
    </row>
    <row r="34" customFormat="false" ht="36" hidden="false" customHeight="true" outlineLevel="0" collapsed="false">
      <c r="A34" s="10" t="s">
        <v>290</v>
      </c>
      <c r="B34" s="10" t="s">
        <v>291</v>
      </c>
      <c r="C34" s="10" t="s">
        <v>292</v>
      </c>
      <c r="D34" s="10" t="s">
        <v>21</v>
      </c>
      <c r="E34" s="10" t="s">
        <v>283</v>
      </c>
      <c r="F34" s="10" t="s">
        <v>140</v>
      </c>
      <c r="G34" s="10" t="s">
        <v>141</v>
      </c>
      <c r="H34" s="10" t="b">
        <f aca="false">TRUE()</f>
        <v>1</v>
      </c>
      <c r="I34" s="10" t="b">
        <f aca="false">FALSE()</f>
        <v>0</v>
      </c>
      <c r="J34" s="10" t="b">
        <f aca="false">TRUE()</f>
        <v>1</v>
      </c>
      <c r="K34" s="10" t="s">
        <v>142</v>
      </c>
      <c r="L34" s="10" t="b">
        <f aca="false">TRUE()</f>
        <v>1</v>
      </c>
      <c r="M34" s="10" t="b">
        <f aca="false">FALSE()</f>
        <v>0</v>
      </c>
      <c r="N34" s="10" t="s">
        <v>284</v>
      </c>
      <c r="O34" s="10" t="s">
        <v>155</v>
      </c>
      <c r="P34" s="10" t="b">
        <f aca="false">FALSE()</f>
        <v>0</v>
      </c>
      <c r="Q34" s="10"/>
      <c r="R34" s="10" t="b">
        <f aca="false">FALSE()</f>
        <v>0</v>
      </c>
      <c r="S34" s="10" t="s">
        <v>293</v>
      </c>
      <c r="T34" s="10"/>
      <c r="U34" s="10" t="str">
        <f aca="false">IF(COUNTIF($A$5:$A$68,A34)=1,"PASS","DUPLICATE")</f>
        <v>PASS</v>
      </c>
    </row>
    <row r="35" customFormat="false" ht="36" hidden="false" customHeight="true" outlineLevel="0" collapsed="false">
      <c r="A35" s="10" t="s">
        <v>294</v>
      </c>
      <c r="B35" s="10" t="s">
        <v>295</v>
      </c>
      <c r="C35" s="10" t="s">
        <v>296</v>
      </c>
      <c r="D35" s="10" t="s">
        <v>21</v>
      </c>
      <c r="E35" s="10" t="s">
        <v>283</v>
      </c>
      <c r="F35" s="10" t="s">
        <v>140</v>
      </c>
      <c r="G35" s="10" t="s">
        <v>141</v>
      </c>
      <c r="H35" s="10" t="b">
        <f aca="false">TRUE()</f>
        <v>1</v>
      </c>
      <c r="I35" s="10" t="b">
        <f aca="false">FALSE()</f>
        <v>0</v>
      </c>
      <c r="J35" s="10" t="b">
        <f aca="false">TRUE()</f>
        <v>1</v>
      </c>
      <c r="K35" s="10" t="s">
        <v>142</v>
      </c>
      <c r="L35" s="10" t="b">
        <f aca="false">TRUE()</f>
        <v>1</v>
      </c>
      <c r="M35" s="10" t="b">
        <f aca="false">FALSE()</f>
        <v>0</v>
      </c>
      <c r="N35" s="10" t="s">
        <v>284</v>
      </c>
      <c r="O35" s="10" t="s">
        <v>155</v>
      </c>
      <c r="P35" s="10" t="b">
        <f aca="false">FALSE()</f>
        <v>0</v>
      </c>
      <c r="Q35" s="10"/>
      <c r="R35" s="10" t="b">
        <f aca="false">FALSE()</f>
        <v>0</v>
      </c>
      <c r="S35" s="10" t="s">
        <v>297</v>
      </c>
      <c r="T35" s="10"/>
      <c r="U35" s="10" t="str">
        <f aca="false">IF(COUNTIF($A$5:$A$68,A35)=1,"PASS","DUPLICATE")</f>
        <v>PASS</v>
      </c>
    </row>
    <row r="36" customFormat="false" ht="36" hidden="false" customHeight="true" outlineLevel="0" collapsed="false">
      <c r="A36" s="10" t="s">
        <v>298</v>
      </c>
      <c r="B36" s="10" t="s">
        <v>299</v>
      </c>
      <c r="C36" s="10" t="s">
        <v>64</v>
      </c>
      <c r="D36" s="10" t="s">
        <v>21</v>
      </c>
      <c r="E36" s="10" t="s">
        <v>300</v>
      </c>
      <c r="F36" s="10" t="s">
        <v>140</v>
      </c>
      <c r="G36" s="10" t="s">
        <v>141</v>
      </c>
      <c r="H36" s="10" t="b">
        <f aca="false">TRUE()</f>
        <v>1</v>
      </c>
      <c r="I36" s="10" t="b">
        <f aca="false">FALSE()</f>
        <v>0</v>
      </c>
      <c r="J36" s="10" t="b">
        <f aca="false">TRUE()</f>
        <v>1</v>
      </c>
      <c r="K36" s="10" t="s">
        <v>142</v>
      </c>
      <c r="L36" s="10" t="b">
        <f aca="false">TRUE()</f>
        <v>1</v>
      </c>
      <c r="M36" s="10" t="b">
        <f aca="false">FALSE()</f>
        <v>0</v>
      </c>
      <c r="N36" s="10" t="s">
        <v>155</v>
      </c>
      <c r="O36" s="10" t="s">
        <v>155</v>
      </c>
      <c r="P36" s="10" t="b">
        <f aca="false">FALSE()</f>
        <v>0</v>
      </c>
      <c r="Q36" s="10"/>
      <c r="R36" s="10" t="b">
        <f aca="false">FALSE()</f>
        <v>0</v>
      </c>
      <c r="S36" s="10" t="s">
        <v>301</v>
      </c>
      <c r="T36" s="10"/>
      <c r="U36" s="10" t="str">
        <f aca="false">IF(COUNTIF($A$5:$A$68,A36)=1,"PASS","DUPLICATE")</f>
        <v>PASS</v>
      </c>
    </row>
    <row r="37" customFormat="false" ht="36" hidden="false" customHeight="true" outlineLevel="0" collapsed="false">
      <c r="A37" s="10" t="s">
        <v>302</v>
      </c>
      <c r="B37" s="10" t="s">
        <v>303</v>
      </c>
      <c r="C37" s="10" t="s">
        <v>304</v>
      </c>
      <c r="D37" s="10" t="s">
        <v>21</v>
      </c>
      <c r="E37" s="10" t="s">
        <v>305</v>
      </c>
      <c r="F37" s="10" t="s">
        <v>140</v>
      </c>
      <c r="G37" s="10" t="s">
        <v>141</v>
      </c>
      <c r="H37" s="10" t="b">
        <f aca="false">TRUE()</f>
        <v>1</v>
      </c>
      <c r="I37" s="10" t="b">
        <f aca="false">FALSE()</f>
        <v>0</v>
      </c>
      <c r="J37" s="10" t="b">
        <f aca="false">TRUE()</f>
        <v>1</v>
      </c>
      <c r="K37" s="10" t="s">
        <v>142</v>
      </c>
      <c r="L37" s="10" t="b">
        <f aca="false">TRUE()</f>
        <v>1</v>
      </c>
      <c r="M37" s="10" t="b">
        <f aca="false">FALSE()</f>
        <v>0</v>
      </c>
      <c r="N37" s="10" t="s">
        <v>155</v>
      </c>
      <c r="O37" s="10" t="s">
        <v>155</v>
      </c>
      <c r="P37" s="10" t="b">
        <f aca="false">FALSE()</f>
        <v>0</v>
      </c>
      <c r="Q37" s="10"/>
      <c r="R37" s="10" t="b">
        <f aca="false">FALSE()</f>
        <v>0</v>
      </c>
      <c r="S37" s="10" t="s">
        <v>306</v>
      </c>
      <c r="T37" s="10"/>
      <c r="U37" s="10" t="str">
        <f aca="false">IF(COUNTIF($A$5:$A$68,A37)=1,"PASS","DUPLICATE")</f>
        <v>PASS</v>
      </c>
    </row>
    <row r="38" customFormat="false" ht="36" hidden="false" customHeight="true" outlineLevel="0" collapsed="false">
      <c r="A38" s="10" t="s">
        <v>307</v>
      </c>
      <c r="B38" s="10" t="s">
        <v>308</v>
      </c>
      <c r="C38" s="10" t="s">
        <v>309</v>
      </c>
      <c r="D38" s="10" t="s">
        <v>21</v>
      </c>
      <c r="E38" s="10" t="s">
        <v>305</v>
      </c>
      <c r="F38" s="10" t="s">
        <v>140</v>
      </c>
      <c r="G38" s="10" t="s">
        <v>141</v>
      </c>
      <c r="H38" s="10" t="b">
        <f aca="false">TRUE()</f>
        <v>1</v>
      </c>
      <c r="I38" s="10" t="b">
        <f aca="false">FALSE()</f>
        <v>0</v>
      </c>
      <c r="J38" s="10" t="b">
        <f aca="false">TRUE()</f>
        <v>1</v>
      </c>
      <c r="K38" s="10" t="s">
        <v>142</v>
      </c>
      <c r="L38" s="10" t="b">
        <f aca="false">TRUE()</f>
        <v>1</v>
      </c>
      <c r="M38" s="10" t="b">
        <f aca="false">FALSE()</f>
        <v>0</v>
      </c>
      <c r="N38" s="10" t="s">
        <v>155</v>
      </c>
      <c r="O38" s="10" t="s">
        <v>155</v>
      </c>
      <c r="P38" s="10" t="b">
        <f aca="false">FALSE()</f>
        <v>0</v>
      </c>
      <c r="Q38" s="10"/>
      <c r="R38" s="10" t="b">
        <f aca="false">FALSE()</f>
        <v>0</v>
      </c>
      <c r="S38" s="10" t="s">
        <v>310</v>
      </c>
      <c r="T38" s="10"/>
      <c r="U38" s="10" t="str">
        <f aca="false">IF(COUNTIF($A$5:$A$68,A38)=1,"PASS","DUPLICATE")</f>
        <v>PASS</v>
      </c>
    </row>
    <row r="39" customFormat="false" ht="36" hidden="false" customHeight="true" outlineLevel="0" collapsed="false">
      <c r="A39" s="10" t="s">
        <v>311</v>
      </c>
      <c r="B39" s="10" t="s">
        <v>312</v>
      </c>
      <c r="C39" s="10" t="s">
        <v>313</v>
      </c>
      <c r="D39" s="10" t="s">
        <v>21</v>
      </c>
      <c r="E39" s="10" t="s">
        <v>305</v>
      </c>
      <c r="F39" s="10" t="s">
        <v>140</v>
      </c>
      <c r="G39" s="10" t="s">
        <v>141</v>
      </c>
      <c r="H39" s="10" t="b">
        <f aca="false">TRUE()</f>
        <v>1</v>
      </c>
      <c r="I39" s="10" t="b">
        <f aca="false">FALSE()</f>
        <v>0</v>
      </c>
      <c r="J39" s="10" t="b">
        <f aca="false">TRUE()</f>
        <v>1</v>
      </c>
      <c r="K39" s="10" t="s">
        <v>142</v>
      </c>
      <c r="L39" s="10" t="b">
        <f aca="false">TRUE()</f>
        <v>1</v>
      </c>
      <c r="M39" s="10" t="b">
        <f aca="false">FALSE()</f>
        <v>0</v>
      </c>
      <c r="N39" s="10" t="s">
        <v>155</v>
      </c>
      <c r="O39" s="10" t="s">
        <v>155</v>
      </c>
      <c r="P39" s="10" t="b">
        <f aca="false">FALSE()</f>
        <v>0</v>
      </c>
      <c r="Q39" s="10"/>
      <c r="R39" s="10" t="b">
        <f aca="false">FALSE()</f>
        <v>0</v>
      </c>
      <c r="S39" s="10" t="s">
        <v>314</v>
      </c>
      <c r="T39" s="10"/>
      <c r="U39" s="10" t="str">
        <f aca="false">IF(COUNTIF($A$5:$A$68,A39)=1,"PASS","DUPLICATE")</f>
        <v>PASS</v>
      </c>
    </row>
    <row r="40" customFormat="false" ht="36" hidden="false" customHeight="true" outlineLevel="0" collapsed="false">
      <c r="A40" s="10" t="s">
        <v>315</v>
      </c>
      <c r="B40" s="10" t="s">
        <v>316</v>
      </c>
      <c r="C40" s="10" t="s">
        <v>317</v>
      </c>
      <c r="D40" s="10" t="s">
        <v>25</v>
      </c>
      <c r="E40" s="10" t="s">
        <v>318</v>
      </c>
      <c r="F40" s="10" t="s">
        <v>140</v>
      </c>
      <c r="G40" s="10" t="s">
        <v>141</v>
      </c>
      <c r="H40" s="10" t="b">
        <f aca="false">TRUE()</f>
        <v>1</v>
      </c>
      <c r="I40" s="10" t="b">
        <f aca="false">TRUE()</f>
        <v>1</v>
      </c>
      <c r="J40" s="10" t="b">
        <f aca="false">TRUE()</f>
        <v>1</v>
      </c>
      <c r="K40" s="10" t="s">
        <v>319</v>
      </c>
      <c r="L40" s="10" t="b">
        <f aca="false">FALSE()</f>
        <v>0</v>
      </c>
      <c r="M40" s="10" t="b">
        <f aca="false">FALSE()</f>
        <v>0</v>
      </c>
      <c r="N40" s="10" t="s">
        <v>155</v>
      </c>
      <c r="O40" s="10" t="s">
        <v>155</v>
      </c>
      <c r="P40" s="10" t="b">
        <f aca="false">FALSE()</f>
        <v>0</v>
      </c>
      <c r="Q40" s="10"/>
      <c r="R40" s="10" t="b">
        <f aca="false">FALSE()</f>
        <v>0</v>
      </c>
      <c r="S40" s="10" t="s">
        <v>320</v>
      </c>
      <c r="T40" s="10"/>
      <c r="U40" s="10" t="str">
        <f aca="false">IF(COUNTIF($A$5:$A$68,A40)=1,"PASS","DUPLICATE")</f>
        <v>PASS</v>
      </c>
    </row>
    <row r="41" customFormat="false" ht="36" hidden="false" customHeight="true" outlineLevel="0" collapsed="false">
      <c r="A41" s="10" t="s">
        <v>321</v>
      </c>
      <c r="B41" s="10" t="s">
        <v>322</v>
      </c>
      <c r="C41" s="10" t="s">
        <v>323</v>
      </c>
      <c r="D41" s="10" t="s">
        <v>25</v>
      </c>
      <c r="E41" s="10" t="s">
        <v>318</v>
      </c>
      <c r="F41" s="10" t="s">
        <v>140</v>
      </c>
      <c r="G41" s="10" t="s">
        <v>141</v>
      </c>
      <c r="H41" s="10" t="b">
        <f aca="false">TRUE()</f>
        <v>1</v>
      </c>
      <c r="I41" s="10" t="b">
        <f aca="false">TRUE()</f>
        <v>1</v>
      </c>
      <c r="J41" s="10" t="b">
        <f aca="false">TRUE()</f>
        <v>1</v>
      </c>
      <c r="K41" s="10" t="s">
        <v>319</v>
      </c>
      <c r="L41" s="10" t="b">
        <f aca="false">FALSE()</f>
        <v>0</v>
      </c>
      <c r="M41" s="10" t="b">
        <f aca="false">FALSE()</f>
        <v>0</v>
      </c>
      <c r="N41" s="10" t="s">
        <v>155</v>
      </c>
      <c r="O41" s="10" t="s">
        <v>155</v>
      </c>
      <c r="P41" s="10" t="b">
        <f aca="false">FALSE()</f>
        <v>0</v>
      </c>
      <c r="Q41" s="10"/>
      <c r="R41" s="10" t="b">
        <f aca="false">FALSE()</f>
        <v>0</v>
      </c>
      <c r="S41" s="10" t="s">
        <v>324</v>
      </c>
      <c r="T41" s="10"/>
      <c r="U41" s="10" t="str">
        <f aca="false">IF(COUNTIF($A$5:$A$68,A41)=1,"PASS","DUPLICATE")</f>
        <v>PASS</v>
      </c>
    </row>
    <row r="42" customFormat="false" ht="36" hidden="false" customHeight="true" outlineLevel="0" collapsed="false">
      <c r="A42" s="10" t="s">
        <v>325</v>
      </c>
      <c r="B42" s="10" t="s">
        <v>326</v>
      </c>
      <c r="C42" s="10" t="s">
        <v>327</v>
      </c>
      <c r="D42" s="10" t="s">
        <v>25</v>
      </c>
      <c r="E42" s="10" t="s">
        <v>318</v>
      </c>
      <c r="F42" s="10" t="s">
        <v>140</v>
      </c>
      <c r="G42" s="10" t="s">
        <v>141</v>
      </c>
      <c r="H42" s="10" t="b">
        <f aca="false">TRUE()</f>
        <v>1</v>
      </c>
      <c r="I42" s="10" t="b">
        <f aca="false">TRUE()</f>
        <v>1</v>
      </c>
      <c r="J42" s="10" t="b">
        <f aca="false">TRUE()</f>
        <v>1</v>
      </c>
      <c r="K42" s="10" t="s">
        <v>319</v>
      </c>
      <c r="L42" s="10" t="b">
        <f aca="false">FALSE()</f>
        <v>0</v>
      </c>
      <c r="M42" s="10" t="b">
        <f aca="false">FALSE()</f>
        <v>0</v>
      </c>
      <c r="N42" s="10" t="s">
        <v>155</v>
      </c>
      <c r="O42" s="10" t="s">
        <v>155</v>
      </c>
      <c r="P42" s="10" t="b">
        <f aca="false">FALSE()</f>
        <v>0</v>
      </c>
      <c r="Q42" s="10"/>
      <c r="R42" s="10" t="b">
        <f aca="false">FALSE()</f>
        <v>0</v>
      </c>
      <c r="S42" s="10" t="s">
        <v>328</v>
      </c>
      <c r="T42" s="10"/>
      <c r="U42" s="10" t="str">
        <f aca="false">IF(COUNTIF($A$5:$A$68,A42)=1,"PASS","DUPLICATE")</f>
        <v>PASS</v>
      </c>
    </row>
    <row r="43" customFormat="false" ht="36" hidden="false" customHeight="true" outlineLevel="0" collapsed="false">
      <c r="A43" s="10" t="s">
        <v>329</v>
      </c>
      <c r="B43" s="10" t="s">
        <v>330</v>
      </c>
      <c r="C43" s="10" t="s">
        <v>331</v>
      </c>
      <c r="D43" s="10" t="s">
        <v>25</v>
      </c>
      <c r="E43" s="10" t="s">
        <v>318</v>
      </c>
      <c r="F43" s="10" t="s">
        <v>140</v>
      </c>
      <c r="G43" s="10" t="s">
        <v>141</v>
      </c>
      <c r="H43" s="10" t="b">
        <f aca="false">TRUE()</f>
        <v>1</v>
      </c>
      <c r="I43" s="10" t="b">
        <f aca="false">TRUE()</f>
        <v>1</v>
      </c>
      <c r="J43" s="10" t="b">
        <f aca="false">TRUE()</f>
        <v>1</v>
      </c>
      <c r="K43" s="10" t="s">
        <v>319</v>
      </c>
      <c r="L43" s="10" t="b">
        <f aca="false">FALSE()</f>
        <v>0</v>
      </c>
      <c r="M43" s="10" t="b">
        <f aca="false">FALSE()</f>
        <v>0</v>
      </c>
      <c r="N43" s="10" t="s">
        <v>155</v>
      </c>
      <c r="O43" s="10" t="s">
        <v>155</v>
      </c>
      <c r="P43" s="10" t="b">
        <f aca="false">FALSE()</f>
        <v>0</v>
      </c>
      <c r="Q43" s="10"/>
      <c r="R43" s="10" t="b">
        <f aca="false">FALSE()</f>
        <v>0</v>
      </c>
      <c r="S43" s="10" t="s">
        <v>332</v>
      </c>
      <c r="T43" s="10"/>
      <c r="U43" s="10" t="str">
        <f aca="false">IF(COUNTIF($A$5:$A$68,A43)=1,"PASS","DUPLICATE")</f>
        <v>PASS</v>
      </c>
    </row>
    <row r="44" customFormat="false" ht="36" hidden="false" customHeight="true" outlineLevel="0" collapsed="false">
      <c r="A44" s="10" t="s">
        <v>333</v>
      </c>
      <c r="B44" s="10" t="s">
        <v>334</v>
      </c>
      <c r="C44" s="10" t="s">
        <v>335</v>
      </c>
      <c r="D44" s="10" t="s">
        <v>25</v>
      </c>
      <c r="E44" s="10" t="s">
        <v>318</v>
      </c>
      <c r="F44" s="10" t="s">
        <v>140</v>
      </c>
      <c r="G44" s="10" t="s">
        <v>141</v>
      </c>
      <c r="H44" s="10" t="b">
        <f aca="false">TRUE()</f>
        <v>1</v>
      </c>
      <c r="I44" s="10" t="b">
        <f aca="false">TRUE()</f>
        <v>1</v>
      </c>
      <c r="J44" s="10" t="b">
        <f aca="false">TRUE()</f>
        <v>1</v>
      </c>
      <c r="K44" s="10" t="s">
        <v>319</v>
      </c>
      <c r="L44" s="10" t="b">
        <f aca="false">FALSE()</f>
        <v>0</v>
      </c>
      <c r="M44" s="10" t="b">
        <f aca="false">FALSE()</f>
        <v>0</v>
      </c>
      <c r="N44" s="10" t="s">
        <v>155</v>
      </c>
      <c r="O44" s="10" t="s">
        <v>155</v>
      </c>
      <c r="P44" s="10" t="b">
        <f aca="false">FALSE()</f>
        <v>0</v>
      </c>
      <c r="Q44" s="10"/>
      <c r="R44" s="10" t="b">
        <f aca="false">FALSE()</f>
        <v>0</v>
      </c>
      <c r="S44" s="10" t="s">
        <v>336</v>
      </c>
      <c r="T44" s="10"/>
      <c r="U44" s="10" t="str">
        <f aca="false">IF(COUNTIF($A$5:$A$68,A44)=1,"PASS","DUPLICATE")</f>
        <v>PASS</v>
      </c>
    </row>
    <row r="45" customFormat="false" ht="36" hidden="false" customHeight="true" outlineLevel="0" collapsed="false">
      <c r="A45" s="10" t="s">
        <v>337</v>
      </c>
      <c r="B45" s="10" t="s">
        <v>338</v>
      </c>
      <c r="C45" s="10" t="s">
        <v>339</v>
      </c>
      <c r="D45" s="10" t="s">
        <v>25</v>
      </c>
      <c r="E45" s="10" t="s">
        <v>318</v>
      </c>
      <c r="F45" s="10" t="s">
        <v>140</v>
      </c>
      <c r="G45" s="10" t="s">
        <v>141</v>
      </c>
      <c r="H45" s="10" t="b">
        <f aca="false">TRUE()</f>
        <v>1</v>
      </c>
      <c r="I45" s="10" t="b">
        <f aca="false">TRUE()</f>
        <v>1</v>
      </c>
      <c r="J45" s="10" t="b">
        <f aca="false">TRUE()</f>
        <v>1</v>
      </c>
      <c r="K45" s="10" t="s">
        <v>319</v>
      </c>
      <c r="L45" s="10" t="b">
        <f aca="false">FALSE()</f>
        <v>0</v>
      </c>
      <c r="M45" s="10" t="b">
        <f aca="false">FALSE()</f>
        <v>0</v>
      </c>
      <c r="N45" s="10" t="s">
        <v>155</v>
      </c>
      <c r="O45" s="10" t="s">
        <v>155</v>
      </c>
      <c r="P45" s="10" t="b">
        <f aca="false">FALSE()</f>
        <v>0</v>
      </c>
      <c r="Q45" s="10"/>
      <c r="R45" s="10" t="b">
        <f aca="false">FALSE()</f>
        <v>0</v>
      </c>
      <c r="S45" s="10" t="s">
        <v>340</v>
      </c>
      <c r="T45" s="10"/>
      <c r="U45" s="10" t="str">
        <f aca="false">IF(COUNTIF($A$5:$A$68,A45)=1,"PASS","DUPLICATE")</f>
        <v>PASS</v>
      </c>
    </row>
    <row r="46" customFormat="false" ht="36" hidden="false" customHeight="true" outlineLevel="0" collapsed="false">
      <c r="A46" s="10" t="s">
        <v>341</v>
      </c>
      <c r="B46" s="10" t="s">
        <v>342</v>
      </c>
      <c r="C46" s="10" t="s">
        <v>343</v>
      </c>
      <c r="D46" s="10" t="s">
        <v>25</v>
      </c>
      <c r="E46" s="10" t="s">
        <v>318</v>
      </c>
      <c r="F46" s="10" t="s">
        <v>140</v>
      </c>
      <c r="G46" s="10" t="s">
        <v>141</v>
      </c>
      <c r="H46" s="10" t="b">
        <f aca="false">TRUE()</f>
        <v>1</v>
      </c>
      <c r="I46" s="10" t="b">
        <f aca="false">TRUE()</f>
        <v>1</v>
      </c>
      <c r="J46" s="10" t="b">
        <f aca="false">TRUE()</f>
        <v>1</v>
      </c>
      <c r="K46" s="10" t="s">
        <v>319</v>
      </c>
      <c r="L46" s="10" t="b">
        <f aca="false">FALSE()</f>
        <v>0</v>
      </c>
      <c r="M46" s="10" t="b">
        <f aca="false">FALSE()</f>
        <v>0</v>
      </c>
      <c r="N46" s="10" t="s">
        <v>155</v>
      </c>
      <c r="O46" s="10" t="s">
        <v>155</v>
      </c>
      <c r="P46" s="10" t="b">
        <f aca="false">FALSE()</f>
        <v>0</v>
      </c>
      <c r="Q46" s="10"/>
      <c r="R46" s="10" t="b">
        <f aca="false">FALSE()</f>
        <v>0</v>
      </c>
      <c r="S46" s="10" t="s">
        <v>344</v>
      </c>
      <c r="T46" s="10"/>
      <c r="U46" s="10" t="str">
        <f aca="false">IF(COUNTIF($A$5:$A$68,A46)=1,"PASS","DUPLICATE")</f>
        <v>PASS</v>
      </c>
    </row>
    <row r="47" customFormat="false" ht="36" hidden="false" customHeight="true" outlineLevel="0" collapsed="false">
      <c r="A47" s="10" t="s">
        <v>345</v>
      </c>
      <c r="B47" s="10" t="s">
        <v>346</v>
      </c>
      <c r="C47" s="10" t="s">
        <v>347</v>
      </c>
      <c r="D47" s="10" t="s">
        <v>25</v>
      </c>
      <c r="E47" s="10" t="s">
        <v>348</v>
      </c>
      <c r="F47" s="10" t="s">
        <v>140</v>
      </c>
      <c r="G47" s="10" t="s">
        <v>141</v>
      </c>
      <c r="H47" s="10" t="b">
        <f aca="false">TRUE()</f>
        <v>1</v>
      </c>
      <c r="I47" s="10" t="b">
        <f aca="false">TRUE()</f>
        <v>1</v>
      </c>
      <c r="J47" s="10" t="b">
        <f aca="false">TRUE()</f>
        <v>1</v>
      </c>
      <c r="K47" s="10" t="s">
        <v>319</v>
      </c>
      <c r="L47" s="10" t="b">
        <f aca="false">FALSE()</f>
        <v>0</v>
      </c>
      <c r="M47" s="10" t="b">
        <f aca="false">FALSE()</f>
        <v>0</v>
      </c>
      <c r="N47" s="10" t="s">
        <v>155</v>
      </c>
      <c r="O47" s="10" t="s">
        <v>155</v>
      </c>
      <c r="P47" s="10" t="b">
        <f aca="false">FALSE()</f>
        <v>0</v>
      </c>
      <c r="Q47" s="10"/>
      <c r="R47" s="10" t="b">
        <f aca="false">FALSE()</f>
        <v>0</v>
      </c>
      <c r="S47" s="10" t="s">
        <v>349</v>
      </c>
      <c r="T47" s="10"/>
      <c r="U47" s="10" t="str">
        <f aca="false">IF(COUNTIF($A$5:$A$68,A47)=1,"PASS","DUPLICATE")</f>
        <v>PASS</v>
      </c>
    </row>
    <row r="48" customFormat="false" ht="36" hidden="false" customHeight="true" outlineLevel="0" collapsed="false">
      <c r="A48" s="10" t="s">
        <v>350</v>
      </c>
      <c r="B48" s="10" t="s">
        <v>351</v>
      </c>
      <c r="C48" s="10" t="s">
        <v>352</v>
      </c>
      <c r="D48" s="10" t="s">
        <v>25</v>
      </c>
      <c r="E48" s="10" t="s">
        <v>348</v>
      </c>
      <c r="F48" s="10" t="s">
        <v>140</v>
      </c>
      <c r="G48" s="10" t="s">
        <v>141</v>
      </c>
      <c r="H48" s="10" t="b">
        <f aca="false">TRUE()</f>
        <v>1</v>
      </c>
      <c r="I48" s="10" t="b">
        <f aca="false">TRUE()</f>
        <v>1</v>
      </c>
      <c r="J48" s="10" t="b">
        <f aca="false">TRUE()</f>
        <v>1</v>
      </c>
      <c r="K48" s="10" t="s">
        <v>319</v>
      </c>
      <c r="L48" s="10" t="b">
        <f aca="false">FALSE()</f>
        <v>0</v>
      </c>
      <c r="M48" s="10" t="b">
        <f aca="false">FALSE()</f>
        <v>0</v>
      </c>
      <c r="N48" s="10" t="s">
        <v>155</v>
      </c>
      <c r="O48" s="10" t="s">
        <v>155</v>
      </c>
      <c r="P48" s="10" t="b">
        <f aca="false">FALSE()</f>
        <v>0</v>
      </c>
      <c r="Q48" s="10"/>
      <c r="R48" s="10" t="b">
        <f aca="false">FALSE()</f>
        <v>0</v>
      </c>
      <c r="S48" s="10" t="s">
        <v>353</v>
      </c>
      <c r="T48" s="10"/>
      <c r="U48" s="10" t="str">
        <f aca="false">IF(COUNTIF($A$5:$A$68,A48)=1,"PASS","DUPLICATE")</f>
        <v>PASS</v>
      </c>
    </row>
    <row r="49" customFormat="false" ht="36" hidden="false" customHeight="true" outlineLevel="0" collapsed="false">
      <c r="A49" s="10" t="s">
        <v>354</v>
      </c>
      <c r="B49" s="10" t="s">
        <v>355</v>
      </c>
      <c r="C49" s="10" t="s">
        <v>356</v>
      </c>
      <c r="D49" s="10" t="s">
        <v>25</v>
      </c>
      <c r="E49" s="10" t="s">
        <v>348</v>
      </c>
      <c r="F49" s="10" t="s">
        <v>140</v>
      </c>
      <c r="G49" s="10" t="s">
        <v>141</v>
      </c>
      <c r="H49" s="10" t="b">
        <f aca="false">TRUE()</f>
        <v>1</v>
      </c>
      <c r="I49" s="10" t="b">
        <f aca="false">TRUE()</f>
        <v>1</v>
      </c>
      <c r="J49" s="10" t="b">
        <f aca="false">TRUE()</f>
        <v>1</v>
      </c>
      <c r="K49" s="10" t="s">
        <v>319</v>
      </c>
      <c r="L49" s="10" t="b">
        <f aca="false">FALSE()</f>
        <v>0</v>
      </c>
      <c r="M49" s="10" t="b">
        <f aca="false">FALSE()</f>
        <v>0</v>
      </c>
      <c r="N49" s="10" t="s">
        <v>155</v>
      </c>
      <c r="O49" s="10" t="s">
        <v>155</v>
      </c>
      <c r="P49" s="10" t="b">
        <f aca="false">FALSE()</f>
        <v>0</v>
      </c>
      <c r="Q49" s="10"/>
      <c r="R49" s="10" t="b">
        <f aca="false">FALSE()</f>
        <v>0</v>
      </c>
      <c r="S49" s="10" t="s">
        <v>357</v>
      </c>
      <c r="T49" s="10"/>
      <c r="U49" s="10" t="str">
        <f aca="false">IF(COUNTIF($A$5:$A$68,A49)=1,"PASS","DUPLICATE")</f>
        <v>PASS</v>
      </c>
    </row>
    <row r="50" customFormat="false" ht="36" hidden="false" customHeight="true" outlineLevel="0" collapsed="false">
      <c r="A50" s="10" t="s">
        <v>358</v>
      </c>
      <c r="B50" s="10" t="s">
        <v>359</v>
      </c>
      <c r="C50" s="10" t="s">
        <v>360</v>
      </c>
      <c r="D50" s="10" t="s">
        <v>25</v>
      </c>
      <c r="E50" s="10" t="s">
        <v>348</v>
      </c>
      <c r="F50" s="10" t="s">
        <v>140</v>
      </c>
      <c r="G50" s="10" t="s">
        <v>141</v>
      </c>
      <c r="H50" s="10" t="b">
        <f aca="false">TRUE()</f>
        <v>1</v>
      </c>
      <c r="I50" s="10" t="b">
        <f aca="false">TRUE()</f>
        <v>1</v>
      </c>
      <c r="J50" s="10" t="b">
        <f aca="false">TRUE()</f>
        <v>1</v>
      </c>
      <c r="K50" s="10" t="s">
        <v>319</v>
      </c>
      <c r="L50" s="10" t="b">
        <f aca="false">FALSE()</f>
        <v>0</v>
      </c>
      <c r="M50" s="10" t="b">
        <f aca="false">FALSE()</f>
        <v>0</v>
      </c>
      <c r="N50" s="10" t="s">
        <v>155</v>
      </c>
      <c r="O50" s="10" t="s">
        <v>155</v>
      </c>
      <c r="P50" s="10" t="b">
        <f aca="false">FALSE()</f>
        <v>0</v>
      </c>
      <c r="Q50" s="10"/>
      <c r="R50" s="10" t="b">
        <f aca="false">FALSE()</f>
        <v>0</v>
      </c>
      <c r="S50" s="10" t="s">
        <v>361</v>
      </c>
      <c r="T50" s="10"/>
      <c r="U50" s="10" t="str">
        <f aca="false">IF(COUNTIF($A$5:$A$68,A50)=1,"PASS","DUPLICATE")</f>
        <v>PASS</v>
      </c>
    </row>
    <row r="51" customFormat="false" ht="36" hidden="false" customHeight="true" outlineLevel="0" collapsed="false">
      <c r="A51" s="10" t="s">
        <v>362</v>
      </c>
      <c r="B51" s="10" t="s">
        <v>363</v>
      </c>
      <c r="C51" s="10" t="s">
        <v>364</v>
      </c>
      <c r="D51" s="10" t="s">
        <v>25</v>
      </c>
      <c r="E51" s="10" t="s">
        <v>348</v>
      </c>
      <c r="F51" s="10" t="s">
        <v>140</v>
      </c>
      <c r="G51" s="10" t="s">
        <v>141</v>
      </c>
      <c r="H51" s="10" t="b">
        <f aca="false">TRUE()</f>
        <v>1</v>
      </c>
      <c r="I51" s="10" t="b">
        <f aca="false">TRUE()</f>
        <v>1</v>
      </c>
      <c r="J51" s="10" t="b">
        <f aca="false">TRUE()</f>
        <v>1</v>
      </c>
      <c r="K51" s="10" t="s">
        <v>319</v>
      </c>
      <c r="L51" s="10" t="b">
        <f aca="false">FALSE()</f>
        <v>0</v>
      </c>
      <c r="M51" s="10" t="b">
        <f aca="false">FALSE()</f>
        <v>0</v>
      </c>
      <c r="N51" s="10" t="s">
        <v>155</v>
      </c>
      <c r="O51" s="10" t="s">
        <v>155</v>
      </c>
      <c r="P51" s="10" t="b">
        <f aca="false">FALSE()</f>
        <v>0</v>
      </c>
      <c r="Q51" s="10"/>
      <c r="R51" s="10" t="b">
        <f aca="false">FALSE()</f>
        <v>0</v>
      </c>
      <c r="S51" s="10" t="s">
        <v>365</v>
      </c>
      <c r="T51" s="10"/>
      <c r="U51" s="10" t="str">
        <f aca="false">IF(COUNTIF($A$5:$A$68,A51)=1,"PASS","DUPLICATE")</f>
        <v>PASS</v>
      </c>
    </row>
    <row r="52" customFormat="false" ht="36" hidden="false" customHeight="true" outlineLevel="0" collapsed="false">
      <c r="A52" s="10" t="s">
        <v>366</v>
      </c>
      <c r="B52" s="10" t="s">
        <v>367</v>
      </c>
      <c r="C52" s="10" t="s">
        <v>368</v>
      </c>
      <c r="D52" s="10" t="s">
        <v>25</v>
      </c>
      <c r="E52" s="10" t="s">
        <v>348</v>
      </c>
      <c r="F52" s="10" t="s">
        <v>140</v>
      </c>
      <c r="G52" s="10" t="s">
        <v>141</v>
      </c>
      <c r="H52" s="10" t="b">
        <f aca="false">TRUE()</f>
        <v>1</v>
      </c>
      <c r="I52" s="10" t="b">
        <f aca="false">TRUE()</f>
        <v>1</v>
      </c>
      <c r="J52" s="10" t="b">
        <f aca="false">TRUE()</f>
        <v>1</v>
      </c>
      <c r="K52" s="10" t="s">
        <v>319</v>
      </c>
      <c r="L52" s="10" t="b">
        <f aca="false">FALSE()</f>
        <v>0</v>
      </c>
      <c r="M52" s="10" t="b">
        <f aca="false">FALSE()</f>
        <v>0</v>
      </c>
      <c r="N52" s="10" t="s">
        <v>155</v>
      </c>
      <c r="O52" s="10" t="s">
        <v>155</v>
      </c>
      <c r="P52" s="10" t="b">
        <f aca="false">FALSE()</f>
        <v>0</v>
      </c>
      <c r="Q52" s="10"/>
      <c r="R52" s="10" t="b">
        <f aca="false">FALSE()</f>
        <v>0</v>
      </c>
      <c r="S52" s="10" t="s">
        <v>369</v>
      </c>
      <c r="T52" s="10"/>
      <c r="U52" s="10" t="str">
        <f aca="false">IF(COUNTIF($A$5:$A$68,A52)=1,"PASS","DUPLICATE")</f>
        <v>PASS</v>
      </c>
    </row>
    <row r="53" customFormat="false" ht="36" hidden="false" customHeight="true" outlineLevel="0" collapsed="false">
      <c r="A53" s="10" t="s">
        <v>370</v>
      </c>
      <c r="B53" s="10" t="s">
        <v>371</v>
      </c>
      <c r="C53" s="10" t="s">
        <v>372</v>
      </c>
      <c r="D53" s="10" t="s">
        <v>25</v>
      </c>
      <c r="E53" s="10" t="s">
        <v>348</v>
      </c>
      <c r="F53" s="10" t="s">
        <v>140</v>
      </c>
      <c r="G53" s="10" t="s">
        <v>141</v>
      </c>
      <c r="H53" s="10" t="b">
        <f aca="false">TRUE()</f>
        <v>1</v>
      </c>
      <c r="I53" s="10" t="b">
        <f aca="false">TRUE()</f>
        <v>1</v>
      </c>
      <c r="J53" s="10" t="b">
        <f aca="false">TRUE()</f>
        <v>1</v>
      </c>
      <c r="K53" s="10" t="s">
        <v>319</v>
      </c>
      <c r="L53" s="10" t="b">
        <f aca="false">FALSE()</f>
        <v>0</v>
      </c>
      <c r="M53" s="10" t="b">
        <f aca="false">FALSE()</f>
        <v>0</v>
      </c>
      <c r="N53" s="10" t="s">
        <v>155</v>
      </c>
      <c r="O53" s="10" t="s">
        <v>155</v>
      </c>
      <c r="P53" s="10" t="b">
        <f aca="false">FALSE()</f>
        <v>0</v>
      </c>
      <c r="Q53" s="10"/>
      <c r="R53" s="10" t="b">
        <f aca="false">FALSE()</f>
        <v>0</v>
      </c>
      <c r="S53" s="10" t="s">
        <v>373</v>
      </c>
      <c r="T53" s="10"/>
      <c r="U53" s="10" t="str">
        <f aca="false">IF(COUNTIF($A$5:$A$68,A53)=1,"PASS","DUPLICATE")</f>
        <v>PASS</v>
      </c>
    </row>
    <row r="54" customFormat="false" ht="36" hidden="false" customHeight="true" outlineLevel="0" collapsed="false">
      <c r="A54" s="10" t="s">
        <v>374</v>
      </c>
      <c r="B54" s="10" t="s">
        <v>375</v>
      </c>
      <c r="C54" s="10" t="s">
        <v>376</v>
      </c>
      <c r="D54" s="10" t="s">
        <v>377</v>
      </c>
      <c r="E54" s="10" t="s">
        <v>377</v>
      </c>
      <c r="F54" s="10" t="s">
        <v>378</v>
      </c>
      <c r="G54" s="10" t="s">
        <v>379</v>
      </c>
      <c r="H54" s="10" t="b">
        <f aca="false">TRUE()</f>
        <v>1</v>
      </c>
      <c r="I54" s="10" t="b">
        <f aca="false">TRUE()</f>
        <v>1</v>
      </c>
      <c r="J54" s="10" t="b">
        <f aca="false">TRUE()</f>
        <v>1</v>
      </c>
      <c r="K54" s="10" t="s">
        <v>380</v>
      </c>
      <c r="L54" s="10" t="b">
        <f aca="false">FALSE()</f>
        <v>0</v>
      </c>
      <c r="M54" s="10" t="b">
        <f aca="false">FALSE()</f>
        <v>0</v>
      </c>
      <c r="N54" s="10" t="s">
        <v>381</v>
      </c>
      <c r="O54" s="10" t="s">
        <v>382</v>
      </c>
      <c r="P54" s="10" t="b">
        <f aca="false">FALSE()</f>
        <v>0</v>
      </c>
      <c r="Q54" s="10"/>
      <c r="R54" s="10" t="b">
        <f aca="false">FALSE()</f>
        <v>0</v>
      </c>
      <c r="S54" s="10" t="s">
        <v>383</v>
      </c>
      <c r="T54" s="10" t="s">
        <v>384</v>
      </c>
      <c r="U54" s="10" t="str">
        <f aca="false">IF(COUNTIF($A$5:$A$68,A54)=1,"PASS","DUPLICATE")</f>
        <v>PASS</v>
      </c>
    </row>
    <row r="55" customFormat="false" ht="36" hidden="false" customHeight="true" outlineLevel="0" collapsed="false">
      <c r="A55" s="10" t="s">
        <v>385</v>
      </c>
      <c r="B55" s="10" t="s">
        <v>153</v>
      </c>
      <c r="C55" s="10" t="s">
        <v>386</v>
      </c>
      <c r="D55" s="10" t="s">
        <v>377</v>
      </c>
      <c r="E55" s="10" t="s">
        <v>377</v>
      </c>
      <c r="F55" s="10" t="s">
        <v>378</v>
      </c>
      <c r="G55" s="10" t="s">
        <v>379</v>
      </c>
      <c r="H55" s="10" t="s">
        <v>387</v>
      </c>
      <c r="I55" s="10" t="b">
        <f aca="false">FALSE()</f>
        <v>0</v>
      </c>
      <c r="J55" s="10" t="b">
        <f aca="false">TRUE()</f>
        <v>1</v>
      </c>
      <c r="K55" s="10" t="s">
        <v>388</v>
      </c>
      <c r="L55" s="10" t="b">
        <f aca="false">FALSE()</f>
        <v>0</v>
      </c>
      <c r="M55" s="10" t="b">
        <f aca="false">FALSE()</f>
        <v>0</v>
      </c>
      <c r="N55" s="10" t="s">
        <v>381</v>
      </c>
      <c r="O55" s="10" t="s">
        <v>382</v>
      </c>
      <c r="P55" s="10" t="b">
        <f aca="false">FALSE()</f>
        <v>0</v>
      </c>
      <c r="Q55" s="10"/>
      <c r="R55" s="10" t="b">
        <f aca="false">FALSE()</f>
        <v>0</v>
      </c>
      <c r="S55" s="10" t="s">
        <v>389</v>
      </c>
      <c r="T55" s="10" t="s">
        <v>390</v>
      </c>
      <c r="U55" s="10" t="str">
        <f aca="false">IF(COUNTIF($A$5:$A$68,A55)=1,"PASS","DUPLICATE")</f>
        <v>PASS</v>
      </c>
    </row>
    <row r="56" customFormat="false" ht="36" hidden="false" customHeight="true" outlineLevel="0" collapsed="false">
      <c r="A56" s="10" t="s">
        <v>391</v>
      </c>
      <c r="B56" s="10" t="s">
        <v>158</v>
      </c>
      <c r="C56" s="10" t="s">
        <v>392</v>
      </c>
      <c r="D56" s="10" t="s">
        <v>377</v>
      </c>
      <c r="E56" s="10" t="s">
        <v>377</v>
      </c>
      <c r="F56" s="10" t="s">
        <v>378</v>
      </c>
      <c r="G56" s="10" t="s">
        <v>379</v>
      </c>
      <c r="H56" s="10" t="s">
        <v>387</v>
      </c>
      <c r="I56" s="10" t="b">
        <f aca="false">FALSE()</f>
        <v>0</v>
      </c>
      <c r="J56" s="10" t="b">
        <f aca="false">TRUE()</f>
        <v>1</v>
      </c>
      <c r="K56" s="10" t="s">
        <v>388</v>
      </c>
      <c r="L56" s="10" t="b">
        <f aca="false">FALSE()</f>
        <v>0</v>
      </c>
      <c r="M56" s="10" t="b">
        <f aca="false">FALSE()</f>
        <v>0</v>
      </c>
      <c r="N56" s="10" t="s">
        <v>381</v>
      </c>
      <c r="O56" s="10" t="s">
        <v>382</v>
      </c>
      <c r="P56" s="10" t="b">
        <f aca="false">FALSE()</f>
        <v>0</v>
      </c>
      <c r="Q56" s="10"/>
      <c r="R56" s="10" t="b">
        <f aca="false">FALSE()</f>
        <v>0</v>
      </c>
      <c r="S56" s="10" t="s">
        <v>393</v>
      </c>
      <c r="T56" s="10" t="s">
        <v>394</v>
      </c>
      <c r="U56" s="10" t="str">
        <f aca="false">IF(COUNTIF($A$5:$A$68,A56)=1,"PASS","DUPLICATE")</f>
        <v>PASS</v>
      </c>
    </row>
    <row r="57" customFormat="false" ht="36" hidden="false" customHeight="true" outlineLevel="0" collapsed="false">
      <c r="A57" s="10" t="s">
        <v>395</v>
      </c>
      <c r="B57" s="10" t="s">
        <v>396</v>
      </c>
      <c r="C57" s="10" t="s">
        <v>397</v>
      </c>
      <c r="D57" s="10" t="s">
        <v>377</v>
      </c>
      <c r="E57" s="10" t="s">
        <v>377</v>
      </c>
      <c r="F57" s="10" t="s">
        <v>378</v>
      </c>
      <c r="G57" s="10" t="s">
        <v>379</v>
      </c>
      <c r="H57" s="10" t="b">
        <f aca="false">TRUE()</f>
        <v>1</v>
      </c>
      <c r="I57" s="10" t="b">
        <f aca="false">TRUE()</f>
        <v>1</v>
      </c>
      <c r="J57" s="10" t="b">
        <f aca="false">TRUE()</f>
        <v>1</v>
      </c>
      <c r="K57" s="10" t="s">
        <v>380</v>
      </c>
      <c r="L57" s="10" t="b">
        <f aca="false">FALSE()</f>
        <v>0</v>
      </c>
      <c r="M57" s="10" t="b">
        <f aca="false">FALSE()</f>
        <v>0</v>
      </c>
      <c r="N57" s="10" t="s">
        <v>381</v>
      </c>
      <c r="O57" s="10" t="s">
        <v>382</v>
      </c>
      <c r="P57" s="10" t="b">
        <f aca="false">FALSE()</f>
        <v>0</v>
      </c>
      <c r="Q57" s="10"/>
      <c r="R57" s="10" t="b">
        <f aca="false">FALSE()</f>
        <v>0</v>
      </c>
      <c r="S57" s="10" t="s">
        <v>398</v>
      </c>
      <c r="T57" s="10" t="s">
        <v>399</v>
      </c>
      <c r="U57" s="10" t="str">
        <f aca="false">IF(COUNTIF($A$5:$A$68,A57)=1,"PASS","DUPLICATE")</f>
        <v>PASS</v>
      </c>
    </row>
    <row r="58" customFormat="false" ht="36" hidden="false" customHeight="true" outlineLevel="0" collapsed="false">
      <c r="A58" s="10" t="s">
        <v>400</v>
      </c>
      <c r="B58" s="10" t="s">
        <v>401</v>
      </c>
      <c r="C58" s="10" t="s">
        <v>402</v>
      </c>
      <c r="D58" s="10" t="s">
        <v>88</v>
      </c>
      <c r="E58" s="10" t="s">
        <v>88</v>
      </c>
      <c r="F58" s="10" t="s">
        <v>378</v>
      </c>
      <c r="G58" s="10" t="s">
        <v>379</v>
      </c>
      <c r="H58" s="10" t="b">
        <f aca="false">TRUE()</f>
        <v>1</v>
      </c>
      <c r="I58" s="10" t="b">
        <f aca="false">FALSE()</f>
        <v>0</v>
      </c>
      <c r="J58" s="10" t="b">
        <f aca="false">TRUE()</f>
        <v>1</v>
      </c>
      <c r="K58" s="10" t="s">
        <v>142</v>
      </c>
      <c r="L58" s="10" t="b">
        <f aca="false">TRUE()</f>
        <v>1</v>
      </c>
      <c r="M58" s="10" t="b">
        <f aca="false">FALSE()</f>
        <v>0</v>
      </c>
      <c r="N58" s="10" t="s">
        <v>381</v>
      </c>
      <c r="O58" s="10" t="s">
        <v>382</v>
      </c>
      <c r="P58" s="10" t="b">
        <f aca="false">FALSE()</f>
        <v>0</v>
      </c>
      <c r="Q58" s="10"/>
      <c r="R58" s="10" t="b">
        <f aca="false">FALSE()</f>
        <v>0</v>
      </c>
      <c r="S58" s="10" t="s">
        <v>403</v>
      </c>
      <c r="T58" s="10" t="s">
        <v>404</v>
      </c>
      <c r="U58" s="10" t="str">
        <f aca="false">IF(COUNTIF($A$5:$A$68,A58)=1,"PASS","DUPLICATE")</f>
        <v>PASS</v>
      </c>
    </row>
    <row r="59" customFormat="false" ht="36" hidden="false" customHeight="true" outlineLevel="0" collapsed="false">
      <c r="A59" s="10" t="s">
        <v>405</v>
      </c>
      <c r="B59" s="10" t="s">
        <v>406</v>
      </c>
      <c r="C59" s="10" t="s">
        <v>407</v>
      </c>
      <c r="D59" s="10" t="s">
        <v>408</v>
      </c>
      <c r="E59" s="10" t="s">
        <v>408</v>
      </c>
      <c r="F59" s="10" t="s">
        <v>378</v>
      </c>
      <c r="G59" s="10" t="s">
        <v>379</v>
      </c>
      <c r="H59" s="10" t="b">
        <f aca="false">TRUE()</f>
        <v>1</v>
      </c>
      <c r="I59" s="10" t="b">
        <f aca="false">FALSE()</f>
        <v>0</v>
      </c>
      <c r="J59" s="10" t="b">
        <f aca="false">TRUE()</f>
        <v>1</v>
      </c>
      <c r="K59" s="10" t="s">
        <v>142</v>
      </c>
      <c r="L59" s="10" t="b">
        <f aca="false">FALSE()</f>
        <v>0</v>
      </c>
      <c r="M59" s="10" t="b">
        <f aca="false">FALSE()</f>
        <v>0</v>
      </c>
      <c r="N59" s="10" t="s">
        <v>381</v>
      </c>
      <c r="O59" s="10" t="s">
        <v>382</v>
      </c>
      <c r="P59" s="10" t="b">
        <f aca="false">FALSE()</f>
        <v>0</v>
      </c>
      <c r="Q59" s="10"/>
      <c r="R59" s="10" t="b">
        <f aca="false">FALSE()</f>
        <v>0</v>
      </c>
      <c r="S59" s="10" t="s">
        <v>409</v>
      </c>
      <c r="T59" s="10" t="s">
        <v>410</v>
      </c>
      <c r="U59" s="10" t="str">
        <f aca="false">IF(COUNTIF($A$5:$A$68,A59)=1,"PASS","DUPLICATE")</f>
        <v>PASS</v>
      </c>
    </row>
    <row r="60" customFormat="false" ht="36" hidden="false" customHeight="true" outlineLevel="0" collapsed="false">
      <c r="A60" s="10" t="s">
        <v>411</v>
      </c>
      <c r="B60" s="10"/>
      <c r="C60" s="10" t="s">
        <v>412</v>
      </c>
      <c r="D60" s="10" t="s">
        <v>413</v>
      </c>
      <c r="E60" s="10" t="s">
        <v>413</v>
      </c>
      <c r="F60" s="10" t="s">
        <v>378</v>
      </c>
      <c r="G60" s="10" t="s">
        <v>379</v>
      </c>
      <c r="H60" s="10" t="b">
        <f aca="false">TRUE()</f>
        <v>1</v>
      </c>
      <c r="I60" s="10" t="b">
        <f aca="false">FALSE()</f>
        <v>0</v>
      </c>
      <c r="J60" s="10" t="b">
        <f aca="false">TRUE()</f>
        <v>1</v>
      </c>
      <c r="K60" s="10" t="s">
        <v>142</v>
      </c>
      <c r="L60" s="10" t="b">
        <f aca="false">FALSE()</f>
        <v>0</v>
      </c>
      <c r="M60" s="10" t="b">
        <f aca="false">FALSE()</f>
        <v>0</v>
      </c>
      <c r="N60" s="10" t="s">
        <v>381</v>
      </c>
      <c r="O60" s="10" t="s">
        <v>382</v>
      </c>
      <c r="P60" s="10" t="b">
        <f aca="false">FALSE()</f>
        <v>0</v>
      </c>
      <c r="Q60" s="10"/>
      <c r="R60" s="10" t="b">
        <f aca="false">FALSE()</f>
        <v>0</v>
      </c>
      <c r="S60" s="10" t="s">
        <v>414</v>
      </c>
      <c r="T60" s="10" t="s">
        <v>415</v>
      </c>
      <c r="U60" s="10" t="str">
        <f aca="false">IF(COUNTIF($A$5:$A$68,A60)=1,"PASS","DUPLICATE")</f>
        <v>PASS</v>
      </c>
    </row>
    <row r="61" customFormat="false" ht="36" hidden="false" customHeight="true" outlineLevel="0" collapsed="false">
      <c r="A61" s="10" t="s">
        <v>416</v>
      </c>
      <c r="B61" s="10"/>
      <c r="C61" s="10" t="s">
        <v>417</v>
      </c>
      <c r="D61" s="10" t="s">
        <v>418</v>
      </c>
      <c r="E61" s="10" t="s">
        <v>418</v>
      </c>
      <c r="F61" s="10" t="s">
        <v>378</v>
      </c>
      <c r="G61" s="10" t="s">
        <v>379</v>
      </c>
      <c r="H61" s="10" t="b">
        <f aca="false">TRUE()</f>
        <v>1</v>
      </c>
      <c r="I61" s="10" t="b">
        <f aca="false">FALSE()</f>
        <v>0</v>
      </c>
      <c r="J61" s="10" t="b">
        <f aca="false">TRUE()</f>
        <v>1</v>
      </c>
      <c r="K61" s="10" t="s">
        <v>142</v>
      </c>
      <c r="L61" s="10" t="b">
        <f aca="false">FALSE()</f>
        <v>0</v>
      </c>
      <c r="M61" s="10" t="b">
        <f aca="false">FALSE()</f>
        <v>0</v>
      </c>
      <c r="N61" s="10" t="s">
        <v>381</v>
      </c>
      <c r="O61" s="10" t="s">
        <v>382</v>
      </c>
      <c r="P61" s="10" t="b">
        <f aca="false">FALSE()</f>
        <v>0</v>
      </c>
      <c r="Q61" s="10"/>
      <c r="R61" s="10" t="b">
        <f aca="false">FALSE()</f>
        <v>0</v>
      </c>
      <c r="S61" s="10" t="s">
        <v>414</v>
      </c>
      <c r="T61" s="10" t="s">
        <v>419</v>
      </c>
      <c r="U61" s="10" t="str">
        <f aca="false">IF(COUNTIF($A$5:$A$68,A61)=1,"PASS","DUPLICATE")</f>
        <v>PASS</v>
      </c>
    </row>
    <row r="62" customFormat="false" ht="36" hidden="false" customHeight="true" outlineLevel="0" collapsed="false">
      <c r="A62" s="10" t="s">
        <v>420</v>
      </c>
      <c r="B62" s="10"/>
      <c r="C62" s="10" t="s">
        <v>421</v>
      </c>
      <c r="D62" s="10" t="s">
        <v>422</v>
      </c>
      <c r="E62" s="10" t="s">
        <v>422</v>
      </c>
      <c r="F62" s="10" t="s">
        <v>378</v>
      </c>
      <c r="G62" s="10" t="s">
        <v>379</v>
      </c>
      <c r="H62" s="10" t="b">
        <f aca="false">TRUE()</f>
        <v>1</v>
      </c>
      <c r="I62" s="10" t="b">
        <f aca="false">TRUE()</f>
        <v>1</v>
      </c>
      <c r="J62" s="10" t="b">
        <f aca="false">TRUE()</f>
        <v>1</v>
      </c>
      <c r="K62" s="10" t="s">
        <v>423</v>
      </c>
      <c r="L62" s="10" t="b">
        <f aca="false">FALSE()</f>
        <v>0</v>
      </c>
      <c r="M62" s="10" t="b">
        <f aca="false">FALSE()</f>
        <v>0</v>
      </c>
      <c r="N62" s="10" t="s">
        <v>381</v>
      </c>
      <c r="O62" s="10" t="s">
        <v>382</v>
      </c>
      <c r="P62" s="10" t="b">
        <f aca="false">FALSE()</f>
        <v>0</v>
      </c>
      <c r="Q62" s="10"/>
      <c r="R62" s="10" t="b">
        <f aca="false">FALSE()</f>
        <v>0</v>
      </c>
      <c r="S62" s="10" t="s">
        <v>424</v>
      </c>
      <c r="T62" s="10" t="s">
        <v>425</v>
      </c>
      <c r="U62" s="10" t="str">
        <f aca="false">IF(COUNTIF($A$5:$A$68,A62)=1,"PASS","DUPLICATE")</f>
        <v>PASS</v>
      </c>
    </row>
    <row r="63" customFormat="false" ht="36" hidden="false" customHeight="true" outlineLevel="0" collapsed="false">
      <c r="A63" s="10" t="s">
        <v>426</v>
      </c>
      <c r="B63" s="10"/>
      <c r="C63" s="10" t="s">
        <v>427</v>
      </c>
      <c r="D63" s="10" t="s">
        <v>422</v>
      </c>
      <c r="E63" s="10" t="s">
        <v>422</v>
      </c>
      <c r="F63" s="10" t="s">
        <v>378</v>
      </c>
      <c r="G63" s="10" t="s">
        <v>379</v>
      </c>
      <c r="H63" s="10" t="b">
        <f aca="false">TRUE()</f>
        <v>1</v>
      </c>
      <c r="I63" s="10" t="b">
        <f aca="false">TRUE()</f>
        <v>1</v>
      </c>
      <c r="J63" s="10" t="b">
        <f aca="false">TRUE()</f>
        <v>1</v>
      </c>
      <c r="K63" s="10" t="s">
        <v>423</v>
      </c>
      <c r="L63" s="10" t="b">
        <f aca="false">FALSE()</f>
        <v>0</v>
      </c>
      <c r="M63" s="10" t="b">
        <f aca="false">FALSE()</f>
        <v>0</v>
      </c>
      <c r="N63" s="10" t="s">
        <v>381</v>
      </c>
      <c r="O63" s="10" t="s">
        <v>382</v>
      </c>
      <c r="P63" s="10" t="b">
        <f aca="false">FALSE()</f>
        <v>0</v>
      </c>
      <c r="Q63" s="10"/>
      <c r="R63" s="10" t="b">
        <f aca="false">FALSE()</f>
        <v>0</v>
      </c>
      <c r="S63" s="10" t="s">
        <v>424</v>
      </c>
      <c r="T63" s="10" t="s">
        <v>428</v>
      </c>
      <c r="U63" s="10" t="str">
        <f aca="false">IF(COUNTIF($A$5:$A$68,A63)=1,"PASS","DUPLICATE")</f>
        <v>PASS</v>
      </c>
    </row>
    <row r="64" customFormat="false" ht="36" hidden="false" customHeight="true" outlineLevel="0" collapsed="false">
      <c r="A64" s="10" t="s">
        <v>429</v>
      </c>
      <c r="B64" s="10"/>
      <c r="C64" s="10" t="s">
        <v>430</v>
      </c>
      <c r="D64" s="10" t="s">
        <v>431</v>
      </c>
      <c r="E64" s="10" t="s">
        <v>431</v>
      </c>
      <c r="F64" s="10" t="s">
        <v>378</v>
      </c>
      <c r="G64" s="10" t="s">
        <v>379</v>
      </c>
      <c r="H64" s="10" t="b">
        <f aca="false">TRUE()</f>
        <v>1</v>
      </c>
      <c r="I64" s="10" t="b">
        <f aca="false">FALSE()</f>
        <v>0</v>
      </c>
      <c r="J64" s="10" t="b">
        <f aca="false">TRUE()</f>
        <v>1</v>
      </c>
      <c r="K64" s="10" t="s">
        <v>432</v>
      </c>
      <c r="L64" s="10" t="b">
        <f aca="false">FALSE()</f>
        <v>0</v>
      </c>
      <c r="M64" s="10" t="b">
        <f aca="false">FALSE()</f>
        <v>0</v>
      </c>
      <c r="N64" s="10" t="s">
        <v>381</v>
      </c>
      <c r="O64" s="10" t="s">
        <v>382</v>
      </c>
      <c r="P64" s="10" t="b">
        <f aca="false">FALSE()</f>
        <v>0</v>
      </c>
      <c r="Q64" s="10"/>
      <c r="R64" s="10" t="b">
        <f aca="false">FALSE()</f>
        <v>0</v>
      </c>
      <c r="S64" s="10" t="s">
        <v>424</v>
      </c>
      <c r="T64" s="10" t="s">
        <v>433</v>
      </c>
      <c r="U64" s="10" t="str">
        <f aca="false">IF(COUNTIF($A$5:$A$68,A64)=1,"PASS","DUPLICATE")</f>
        <v>PASS</v>
      </c>
    </row>
    <row r="65" customFormat="false" ht="36" hidden="false" customHeight="true" outlineLevel="0" collapsed="false">
      <c r="A65" s="10" t="s">
        <v>434</v>
      </c>
      <c r="B65" s="10" t="s">
        <v>435</v>
      </c>
      <c r="C65" s="10" t="s">
        <v>436</v>
      </c>
      <c r="D65" s="10" t="s">
        <v>437</v>
      </c>
      <c r="E65" s="10" t="s">
        <v>437</v>
      </c>
      <c r="F65" s="10" t="s">
        <v>378</v>
      </c>
      <c r="G65" s="10" t="s">
        <v>379</v>
      </c>
      <c r="H65" s="10" t="b">
        <f aca="false">TRUE()</f>
        <v>1</v>
      </c>
      <c r="I65" s="10" t="b">
        <f aca="false">TRUE()</f>
        <v>1</v>
      </c>
      <c r="J65" s="10" t="b">
        <f aca="false">TRUE()</f>
        <v>1</v>
      </c>
      <c r="K65" s="10" t="s">
        <v>438</v>
      </c>
      <c r="L65" s="10" t="b">
        <f aca="false">FALSE()</f>
        <v>0</v>
      </c>
      <c r="M65" s="10" t="b">
        <f aca="false">FALSE()</f>
        <v>0</v>
      </c>
      <c r="N65" s="10" t="s">
        <v>381</v>
      </c>
      <c r="O65" s="10" t="s">
        <v>382</v>
      </c>
      <c r="P65" s="10" t="b">
        <f aca="false">FALSE()</f>
        <v>0</v>
      </c>
      <c r="Q65" s="10"/>
      <c r="R65" s="10" t="b">
        <f aca="false">FALSE()</f>
        <v>0</v>
      </c>
      <c r="S65" s="10" t="s">
        <v>439</v>
      </c>
      <c r="T65" s="10" t="s">
        <v>440</v>
      </c>
      <c r="U65" s="10" t="str">
        <f aca="false">IF(COUNTIF($A$5:$A$68,A65)=1,"PASS","DUPLICATE")</f>
        <v>PASS</v>
      </c>
    </row>
    <row r="66" customFormat="false" ht="36" hidden="false" customHeight="true" outlineLevel="0" collapsed="false">
      <c r="A66" s="10" t="s">
        <v>441</v>
      </c>
      <c r="B66" s="10"/>
      <c r="C66" s="10" t="s">
        <v>442</v>
      </c>
      <c r="D66" s="10" t="s">
        <v>437</v>
      </c>
      <c r="E66" s="10" t="s">
        <v>437</v>
      </c>
      <c r="F66" s="10" t="s">
        <v>378</v>
      </c>
      <c r="G66" s="10" t="s">
        <v>379</v>
      </c>
      <c r="H66" s="10" t="b">
        <f aca="false">TRUE()</f>
        <v>1</v>
      </c>
      <c r="I66" s="10" t="b">
        <f aca="false">TRUE()</f>
        <v>1</v>
      </c>
      <c r="J66" s="10" t="b">
        <f aca="false">TRUE()</f>
        <v>1</v>
      </c>
      <c r="K66" s="10" t="s">
        <v>443</v>
      </c>
      <c r="L66" s="10" t="b">
        <f aca="false">FALSE()</f>
        <v>0</v>
      </c>
      <c r="M66" s="10" t="b">
        <f aca="false">FALSE()</f>
        <v>0</v>
      </c>
      <c r="N66" s="10" t="s">
        <v>381</v>
      </c>
      <c r="O66" s="10" t="s">
        <v>382</v>
      </c>
      <c r="P66" s="10" t="b">
        <f aca="false">FALSE()</f>
        <v>0</v>
      </c>
      <c r="Q66" s="10"/>
      <c r="R66" s="10" t="b">
        <f aca="false">FALSE()</f>
        <v>0</v>
      </c>
      <c r="S66" s="10" t="s">
        <v>444</v>
      </c>
      <c r="T66" s="10" t="s">
        <v>445</v>
      </c>
      <c r="U66" s="10" t="str">
        <f aca="false">IF(COUNTIF($A$5:$A$68,A66)=1,"PASS","DUPLICATE")</f>
        <v>PASS</v>
      </c>
    </row>
    <row r="67" customFormat="false" ht="36" hidden="false" customHeight="true" outlineLevel="0" collapsed="false">
      <c r="A67" s="10" t="s">
        <v>446</v>
      </c>
      <c r="B67" s="10"/>
      <c r="C67" s="10" t="s">
        <v>447</v>
      </c>
      <c r="D67" s="10" t="s">
        <v>437</v>
      </c>
      <c r="E67" s="10" t="s">
        <v>437</v>
      </c>
      <c r="F67" s="10" t="s">
        <v>378</v>
      </c>
      <c r="G67" s="10" t="s">
        <v>379</v>
      </c>
      <c r="H67" s="10" t="b">
        <f aca="false">TRUE()</f>
        <v>1</v>
      </c>
      <c r="I67" s="10" t="b">
        <f aca="false">TRUE()</f>
        <v>1</v>
      </c>
      <c r="J67" s="10" t="b">
        <f aca="false">TRUE()</f>
        <v>1</v>
      </c>
      <c r="K67" s="10" t="s">
        <v>443</v>
      </c>
      <c r="L67" s="10" t="b">
        <f aca="false">FALSE()</f>
        <v>0</v>
      </c>
      <c r="M67" s="10" t="b">
        <f aca="false">FALSE()</f>
        <v>0</v>
      </c>
      <c r="N67" s="10" t="s">
        <v>381</v>
      </c>
      <c r="O67" s="10" t="s">
        <v>382</v>
      </c>
      <c r="P67" s="10" t="b">
        <f aca="false">FALSE()</f>
        <v>0</v>
      </c>
      <c r="Q67" s="10"/>
      <c r="R67" s="10" t="b">
        <f aca="false">FALSE()</f>
        <v>0</v>
      </c>
      <c r="S67" s="10" t="s">
        <v>444</v>
      </c>
      <c r="T67" s="10" t="s">
        <v>445</v>
      </c>
      <c r="U67" s="10" t="str">
        <f aca="false">IF(COUNTIF($A$5:$A$68,A67)=1,"PASS","DUPLICATE")</f>
        <v>PASS</v>
      </c>
    </row>
    <row r="68" customFormat="false" ht="36" hidden="false" customHeight="true" outlineLevel="0" collapsed="false">
      <c r="A68" s="10" t="s">
        <v>448</v>
      </c>
      <c r="B68" s="10"/>
      <c r="C68" s="10" t="s">
        <v>449</v>
      </c>
      <c r="D68" s="10" t="s">
        <v>437</v>
      </c>
      <c r="E68" s="10" t="s">
        <v>437</v>
      </c>
      <c r="F68" s="10" t="s">
        <v>378</v>
      </c>
      <c r="G68" s="10" t="s">
        <v>379</v>
      </c>
      <c r="H68" s="10" t="b">
        <f aca="false">TRUE()</f>
        <v>1</v>
      </c>
      <c r="I68" s="10" t="b">
        <f aca="false">TRUE()</f>
        <v>1</v>
      </c>
      <c r="J68" s="10" t="b">
        <f aca="false">TRUE()</f>
        <v>1</v>
      </c>
      <c r="K68" s="10" t="s">
        <v>443</v>
      </c>
      <c r="L68" s="10" t="b">
        <f aca="false">FALSE()</f>
        <v>0</v>
      </c>
      <c r="M68" s="10" t="b">
        <f aca="false">FALSE()</f>
        <v>0</v>
      </c>
      <c r="N68" s="10" t="s">
        <v>381</v>
      </c>
      <c r="O68" s="10" t="s">
        <v>382</v>
      </c>
      <c r="P68" s="10" t="b">
        <f aca="false">FALSE()</f>
        <v>0</v>
      </c>
      <c r="Q68" s="10"/>
      <c r="R68" s="10" t="b">
        <f aca="false">FALSE()</f>
        <v>0</v>
      </c>
      <c r="S68" s="10" t="s">
        <v>444</v>
      </c>
      <c r="T68" s="10" t="s">
        <v>445</v>
      </c>
      <c r="U68" s="10" t="str">
        <f aca="false">IF(COUNTIF($A$5:$A$68,A68)=1,"PASS","DUPLICATE")</f>
        <v>PASS</v>
      </c>
    </row>
  </sheetData>
  <mergeCells count="2">
    <mergeCell ref="A1:U1"/>
    <mergeCell ref="A2:U2"/>
  </mergeCells>
  <dataValidations count="2">
    <dataValidation allowBlank="false" errorStyle="stop" operator="between" showDropDown="false" showErrorMessage="false" showInputMessage="false" sqref="F5:F68" type="list">
      <formula1>"A_CANONICAL,B_EXPLICIT"</formula1>
      <formula2>0</formula2>
    </dataValidation>
    <dataValidation allowBlank="false" errorStyle="stop" operator="between" showDropDown="false" showErrorMessage="false" showInputMessage="false" sqref="G5:G68" type="list">
      <formula1>"FULL,PARTIAL"</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3" min="3" style="0" width="24"/>
    <col collapsed="false" customWidth="true" hidden="false" outlineLevel="0" max="4" min="4" style="0" width="15"/>
    <col collapsed="false" customWidth="true" hidden="false" outlineLevel="0" max="5" min="5" style="0" width="24"/>
    <col collapsed="false" customWidth="true" hidden="false" outlineLevel="0" max="6" min="6" style="0" width="13"/>
    <col collapsed="false" customWidth="true" hidden="false" outlineLevel="0" max="7" min="7" style="0" width="28"/>
    <col collapsed="false" customWidth="true" hidden="false" outlineLevel="0" max="8" min="8" style="0" width="20"/>
    <col collapsed="false" customWidth="true" hidden="false" outlineLevel="0" max="9" min="9" style="0" width="25"/>
    <col collapsed="false" customWidth="true" hidden="false" outlineLevel="0" max="10" min="10" style="0" width="22"/>
    <col collapsed="false" customWidth="true" hidden="false" outlineLevel="0" max="11" min="11" style="0" width="14"/>
    <col collapsed="false" customWidth="true" hidden="false" outlineLevel="0" max="12" min="12" style="0" width="20"/>
    <col collapsed="false" customWidth="true" hidden="false" outlineLevel="0" max="13" min="13" style="0" width="15"/>
    <col collapsed="false" customWidth="true" hidden="false" outlineLevel="0" max="14" min="14" style="0" width="16"/>
    <col collapsed="false" customWidth="true" hidden="false" outlineLevel="0" max="15" min="15" style="0" width="12"/>
    <col collapsed="false" customWidth="true" hidden="false" outlineLevel="0" max="16" min="16" style="0" width="11"/>
    <col collapsed="false" customWidth="true" hidden="false" outlineLevel="0" max="17" min="17" style="0" width="13"/>
    <col collapsed="false" customWidth="true" hidden="false" outlineLevel="0" max="18" min="18" style="0" width="15"/>
    <col collapsed="false" customWidth="true" hidden="false" outlineLevel="0" max="19" min="19" style="0" width="13"/>
    <col collapsed="false" customWidth="true" hidden="false" outlineLevel="0" max="20" min="20" style="0" width="15"/>
    <col collapsed="false" customWidth="true" hidden="false" outlineLevel="0" max="21" min="21" style="0" width="45"/>
    <col collapsed="false" customWidth="true" hidden="false" outlineLevel="0" max="22" min="22" style="0" width="10"/>
  </cols>
  <sheetData>
    <row r="1" customFormat="false" ht="28" hidden="false" customHeight="true" outlineLevel="0" collapsed="false">
      <c r="A1" s="7" t="s">
        <v>450</v>
      </c>
      <c r="B1" s="7"/>
      <c r="C1" s="7"/>
      <c r="D1" s="7"/>
      <c r="E1" s="7"/>
      <c r="F1" s="7"/>
      <c r="G1" s="7"/>
      <c r="H1" s="7"/>
      <c r="I1" s="7"/>
      <c r="J1" s="7"/>
      <c r="K1" s="7"/>
      <c r="L1" s="7"/>
      <c r="M1" s="7"/>
      <c r="N1" s="7"/>
      <c r="O1" s="7"/>
      <c r="P1" s="7"/>
      <c r="Q1" s="7"/>
      <c r="R1" s="7"/>
      <c r="S1" s="7"/>
      <c r="T1" s="7"/>
      <c r="U1" s="7"/>
      <c r="V1" s="7"/>
    </row>
    <row r="2" customFormat="false" ht="36" hidden="false" customHeight="true" outlineLevel="0" collapsed="false">
      <c r="A2" s="8" t="s">
        <v>451</v>
      </c>
      <c r="B2" s="8"/>
      <c r="C2" s="8"/>
      <c r="D2" s="8"/>
      <c r="E2" s="8"/>
      <c r="F2" s="8"/>
      <c r="G2" s="8"/>
      <c r="H2" s="8"/>
      <c r="I2" s="8"/>
      <c r="J2" s="8"/>
      <c r="K2" s="8"/>
      <c r="L2" s="8"/>
      <c r="M2" s="8"/>
      <c r="N2" s="8"/>
      <c r="O2" s="8"/>
      <c r="P2" s="8"/>
      <c r="Q2" s="8"/>
      <c r="R2" s="8"/>
      <c r="S2" s="8"/>
      <c r="T2" s="8"/>
      <c r="U2" s="8"/>
      <c r="V2" s="8"/>
    </row>
    <row r="4" customFormat="false" ht="34" hidden="false" customHeight="true" outlineLevel="0" collapsed="false">
      <c r="A4" s="9" t="s">
        <v>115</v>
      </c>
      <c r="B4" s="9" t="s">
        <v>116</v>
      </c>
      <c r="C4" s="9" t="s">
        <v>117</v>
      </c>
      <c r="D4" s="9" t="s">
        <v>452</v>
      </c>
      <c r="E4" s="9" t="s">
        <v>453</v>
      </c>
      <c r="F4" s="9" t="s">
        <v>454</v>
      </c>
      <c r="G4" s="9" t="s">
        <v>455</v>
      </c>
      <c r="H4" s="9" t="s">
        <v>456</v>
      </c>
      <c r="I4" s="9" t="s">
        <v>457</v>
      </c>
      <c r="J4" s="9" t="s">
        <v>458</v>
      </c>
      <c r="K4" s="9" t="s">
        <v>459</v>
      </c>
      <c r="L4" s="9" t="s">
        <v>66</v>
      </c>
      <c r="M4" s="9" t="s">
        <v>460</v>
      </c>
      <c r="N4" s="9" t="s">
        <v>461</v>
      </c>
      <c r="O4" s="9" t="s">
        <v>462</v>
      </c>
      <c r="P4" s="9" t="s">
        <v>463</v>
      </c>
      <c r="Q4" s="9" t="s">
        <v>464</v>
      </c>
      <c r="R4" s="9" t="s">
        <v>465</v>
      </c>
      <c r="S4" s="9" t="s">
        <v>466</v>
      </c>
      <c r="T4" s="9" t="s">
        <v>467</v>
      </c>
      <c r="U4" s="9" t="s">
        <v>468</v>
      </c>
      <c r="V4" s="9" t="s">
        <v>469</v>
      </c>
    </row>
    <row r="5" customFormat="false" ht="42" hidden="false" customHeight="true" outlineLevel="0" collapsed="false">
      <c r="A5" s="10" t="s">
        <v>135</v>
      </c>
      <c r="B5" s="10" t="s">
        <v>136</v>
      </c>
      <c r="C5" s="10" t="s">
        <v>137</v>
      </c>
      <c r="D5" s="10" t="s">
        <v>10</v>
      </c>
      <c r="E5" s="10" t="s">
        <v>470</v>
      </c>
      <c r="F5" s="10" t="s">
        <v>471</v>
      </c>
      <c r="G5" s="10" t="s">
        <v>472</v>
      </c>
      <c r="H5" s="10" t="s">
        <v>473</v>
      </c>
      <c r="I5" s="10" t="s">
        <v>474</v>
      </c>
      <c r="J5" s="10" t="s">
        <v>475</v>
      </c>
      <c r="K5" s="10" t="s">
        <v>476</v>
      </c>
      <c r="L5" s="10" t="s">
        <v>376</v>
      </c>
      <c r="M5" s="10"/>
      <c r="N5" s="10" t="s">
        <v>6</v>
      </c>
      <c r="O5" s="10" t="b">
        <f aca="false">FALSE()</f>
        <v>0</v>
      </c>
      <c r="P5" s="10"/>
      <c r="Q5" s="10"/>
      <c r="R5" s="10"/>
      <c r="S5" s="10" t="b">
        <f aca="false">FALSE()</f>
        <v>0</v>
      </c>
      <c r="T5" s="10"/>
      <c r="U5" s="10" t="s">
        <v>477</v>
      </c>
      <c r="V5" s="10" t="s">
        <v>478</v>
      </c>
    </row>
    <row r="6" customFormat="false" ht="42" hidden="false" customHeight="true" outlineLevel="0" collapsed="false">
      <c r="A6" s="10" t="s">
        <v>147</v>
      </c>
      <c r="B6" s="10" t="s">
        <v>148</v>
      </c>
      <c r="C6" s="10" t="s">
        <v>149</v>
      </c>
      <c r="D6" s="10" t="s">
        <v>10</v>
      </c>
      <c r="E6" s="10" t="s">
        <v>470</v>
      </c>
      <c r="F6" s="10" t="s">
        <v>471</v>
      </c>
      <c r="G6" s="10" t="s">
        <v>472</v>
      </c>
      <c r="H6" s="10" t="s">
        <v>473</v>
      </c>
      <c r="I6" s="10" t="s">
        <v>474</v>
      </c>
      <c r="J6" s="10" t="s">
        <v>479</v>
      </c>
      <c r="K6" s="10" t="s">
        <v>476</v>
      </c>
      <c r="L6" s="10" t="s">
        <v>376</v>
      </c>
      <c r="M6" s="10"/>
      <c r="N6" s="10" t="s">
        <v>6</v>
      </c>
      <c r="O6" s="10" t="b">
        <f aca="false">FALSE()</f>
        <v>0</v>
      </c>
      <c r="P6" s="10"/>
      <c r="Q6" s="10"/>
      <c r="R6" s="10"/>
      <c r="S6" s="10" t="b">
        <f aca="false">FALSE()</f>
        <v>0</v>
      </c>
      <c r="T6" s="10"/>
      <c r="U6" s="10" t="s">
        <v>480</v>
      </c>
      <c r="V6" s="10" t="s">
        <v>481</v>
      </c>
    </row>
    <row r="7" customFormat="false" ht="42" hidden="false" customHeight="true" outlineLevel="0" collapsed="false">
      <c r="A7" s="10" t="s">
        <v>152</v>
      </c>
      <c r="B7" s="10" t="s">
        <v>153</v>
      </c>
      <c r="C7" s="10" t="s">
        <v>154</v>
      </c>
      <c r="D7" s="10" t="s">
        <v>6</v>
      </c>
      <c r="E7" s="10" t="s">
        <v>482</v>
      </c>
      <c r="F7" s="10" t="s">
        <v>471</v>
      </c>
      <c r="G7" s="10" t="s">
        <v>483</v>
      </c>
      <c r="H7" s="10" t="s">
        <v>484</v>
      </c>
      <c r="I7" s="10" t="s">
        <v>485</v>
      </c>
      <c r="J7" s="10" t="s">
        <v>475</v>
      </c>
      <c r="K7" s="10" t="s">
        <v>486</v>
      </c>
      <c r="L7" s="10" t="s">
        <v>376</v>
      </c>
      <c r="M7" s="10" t="s">
        <v>34</v>
      </c>
      <c r="N7" s="10" t="s">
        <v>6</v>
      </c>
      <c r="O7" s="10" t="b">
        <f aca="false">FALSE()</f>
        <v>0</v>
      </c>
      <c r="P7" s="10"/>
      <c r="Q7" s="10"/>
      <c r="R7" s="10"/>
      <c r="S7" s="10" t="b">
        <f aca="false">FALSE()</f>
        <v>0</v>
      </c>
      <c r="T7" s="10"/>
      <c r="U7" s="10" t="s">
        <v>487</v>
      </c>
      <c r="V7" s="10" t="s">
        <v>481</v>
      </c>
    </row>
    <row r="8" customFormat="false" ht="42" hidden="false" customHeight="true" outlineLevel="0" collapsed="false">
      <c r="A8" s="10" t="s">
        <v>157</v>
      </c>
      <c r="B8" s="10" t="s">
        <v>158</v>
      </c>
      <c r="C8" s="10" t="s">
        <v>159</v>
      </c>
      <c r="D8" s="10" t="s">
        <v>10</v>
      </c>
      <c r="E8" s="10" t="s">
        <v>488</v>
      </c>
      <c r="F8" s="10" t="s">
        <v>471</v>
      </c>
      <c r="G8" s="10" t="s">
        <v>483</v>
      </c>
      <c r="H8" s="10" t="s">
        <v>484</v>
      </c>
      <c r="I8" s="10" t="s">
        <v>489</v>
      </c>
      <c r="J8" s="10" t="s">
        <v>490</v>
      </c>
      <c r="K8" s="10" t="s">
        <v>491</v>
      </c>
      <c r="L8" s="10" t="s">
        <v>376</v>
      </c>
      <c r="M8" s="10" t="s">
        <v>18</v>
      </c>
      <c r="N8" s="10" t="s">
        <v>6</v>
      </c>
      <c r="O8" s="10" t="b">
        <f aca="false">FALSE()</f>
        <v>0</v>
      </c>
      <c r="P8" s="10"/>
      <c r="Q8" s="10"/>
      <c r="R8" s="10"/>
      <c r="S8" s="10" t="b">
        <f aca="false">FALSE()</f>
        <v>0</v>
      </c>
      <c r="T8" s="10"/>
      <c r="U8" s="10"/>
      <c r="V8" s="10" t="s">
        <v>481</v>
      </c>
    </row>
    <row r="9" customFormat="false" ht="42" hidden="false" customHeight="true" outlineLevel="0" collapsed="false">
      <c r="A9" s="10" t="s">
        <v>161</v>
      </c>
      <c r="B9" s="10" t="s">
        <v>162</v>
      </c>
      <c r="C9" s="10" t="s">
        <v>163</v>
      </c>
      <c r="D9" s="10" t="s">
        <v>10</v>
      </c>
      <c r="E9" s="10" t="s">
        <v>492</v>
      </c>
      <c r="F9" s="10" t="s">
        <v>471</v>
      </c>
      <c r="G9" s="10" t="s">
        <v>483</v>
      </c>
      <c r="H9" s="10" t="s">
        <v>484</v>
      </c>
      <c r="I9" s="10" t="s">
        <v>491</v>
      </c>
      <c r="J9" s="10" t="s">
        <v>493</v>
      </c>
      <c r="K9" s="10" t="s">
        <v>491</v>
      </c>
      <c r="L9" s="10" t="s">
        <v>376</v>
      </c>
      <c r="M9" s="10"/>
      <c r="N9" s="10" t="s">
        <v>6</v>
      </c>
      <c r="O9" s="10" t="b">
        <f aca="false">FALSE()</f>
        <v>0</v>
      </c>
      <c r="P9" s="10"/>
      <c r="Q9" s="10"/>
      <c r="R9" s="10"/>
      <c r="S9" s="10" t="b">
        <f aca="false">FALSE()</f>
        <v>0</v>
      </c>
      <c r="T9" s="10"/>
      <c r="U9" s="10" t="s">
        <v>494</v>
      </c>
      <c r="V9" s="10" t="s">
        <v>495</v>
      </c>
    </row>
    <row r="10" customFormat="false" ht="42" hidden="false" customHeight="true" outlineLevel="0" collapsed="false">
      <c r="A10" s="10" t="s">
        <v>165</v>
      </c>
      <c r="B10" s="10" t="s">
        <v>166</v>
      </c>
      <c r="C10" s="10" t="s">
        <v>167</v>
      </c>
      <c r="D10" s="10" t="s">
        <v>10</v>
      </c>
      <c r="E10" s="10" t="s">
        <v>496</v>
      </c>
      <c r="F10" s="10" t="s">
        <v>471</v>
      </c>
      <c r="G10" s="10" t="s">
        <v>483</v>
      </c>
      <c r="H10" s="10" t="s">
        <v>484</v>
      </c>
      <c r="I10" s="10" t="s">
        <v>497</v>
      </c>
      <c r="J10" s="10" t="s">
        <v>498</v>
      </c>
      <c r="K10" s="10" t="s">
        <v>499</v>
      </c>
      <c r="L10" s="10" t="s">
        <v>376</v>
      </c>
      <c r="M10" s="10"/>
      <c r="N10" s="10" t="s">
        <v>10</v>
      </c>
      <c r="O10" s="10" t="b">
        <f aca="false">TRUE()</f>
        <v>1</v>
      </c>
      <c r="P10" s="10"/>
      <c r="Q10" s="10"/>
      <c r="R10" s="10"/>
      <c r="S10" s="10" t="b">
        <f aca="false">FALSE()</f>
        <v>0</v>
      </c>
      <c r="T10" s="10"/>
      <c r="U10" s="10" t="s">
        <v>500</v>
      </c>
      <c r="V10" s="10" t="s">
        <v>495</v>
      </c>
    </row>
    <row r="11" customFormat="false" ht="42" hidden="false" customHeight="true" outlineLevel="0" collapsed="false">
      <c r="A11" s="10" t="s">
        <v>169</v>
      </c>
      <c r="B11" s="10" t="s">
        <v>170</v>
      </c>
      <c r="C11" s="10" t="s">
        <v>171</v>
      </c>
      <c r="D11" s="10" t="s">
        <v>10</v>
      </c>
      <c r="E11" s="10" t="s">
        <v>470</v>
      </c>
      <c r="F11" s="10" t="s">
        <v>471</v>
      </c>
      <c r="G11" s="10" t="s">
        <v>501</v>
      </c>
      <c r="H11" s="10" t="s">
        <v>473</v>
      </c>
      <c r="I11" s="10" t="s">
        <v>474</v>
      </c>
      <c r="J11" s="10" t="s">
        <v>475</v>
      </c>
      <c r="K11" s="10" t="s">
        <v>476</v>
      </c>
      <c r="L11" s="10" t="s">
        <v>397</v>
      </c>
      <c r="M11" s="10" t="s">
        <v>6</v>
      </c>
      <c r="N11" s="10" t="s">
        <v>6</v>
      </c>
      <c r="O11" s="10" t="b">
        <f aca="false">FALSE()</f>
        <v>0</v>
      </c>
      <c r="P11" s="10"/>
      <c r="Q11" s="10"/>
      <c r="R11" s="10"/>
      <c r="S11" s="10" t="b">
        <f aca="false">FALSE()</f>
        <v>0</v>
      </c>
      <c r="T11" s="10"/>
      <c r="U11" s="10" t="s">
        <v>502</v>
      </c>
      <c r="V11" s="10" t="s">
        <v>503</v>
      </c>
    </row>
    <row r="12" customFormat="false" ht="42" hidden="false" customHeight="true" outlineLevel="0" collapsed="false">
      <c r="A12" s="10" t="s">
        <v>175</v>
      </c>
      <c r="B12" s="10" t="s">
        <v>176</v>
      </c>
      <c r="C12" s="10" t="s">
        <v>177</v>
      </c>
      <c r="D12" s="10" t="s">
        <v>10</v>
      </c>
      <c r="E12" s="10" t="s">
        <v>470</v>
      </c>
      <c r="F12" s="10" t="s">
        <v>471</v>
      </c>
      <c r="G12" s="10" t="s">
        <v>501</v>
      </c>
      <c r="H12" s="10" t="s">
        <v>473</v>
      </c>
      <c r="I12" s="10" t="s">
        <v>474</v>
      </c>
      <c r="J12" s="10" t="s">
        <v>479</v>
      </c>
      <c r="K12" s="10" t="s">
        <v>476</v>
      </c>
      <c r="L12" s="10" t="s">
        <v>397</v>
      </c>
      <c r="M12" s="10" t="s">
        <v>6</v>
      </c>
      <c r="N12" s="10" t="s">
        <v>6</v>
      </c>
      <c r="O12" s="10" t="b">
        <f aca="false">FALSE()</f>
        <v>0</v>
      </c>
      <c r="P12" s="10"/>
      <c r="Q12" s="10"/>
      <c r="R12" s="10"/>
      <c r="S12" s="10" t="b">
        <f aca="false">FALSE()</f>
        <v>0</v>
      </c>
      <c r="T12" s="10"/>
      <c r="U12" s="10" t="s">
        <v>502</v>
      </c>
      <c r="V12" s="10" t="s">
        <v>503</v>
      </c>
    </row>
    <row r="13" customFormat="false" ht="42" hidden="false" customHeight="true" outlineLevel="0" collapsed="false">
      <c r="A13" s="10" t="s">
        <v>180</v>
      </c>
      <c r="B13" s="10" t="s">
        <v>181</v>
      </c>
      <c r="C13" s="10" t="s">
        <v>182</v>
      </c>
      <c r="D13" s="10" t="s">
        <v>10</v>
      </c>
      <c r="E13" s="10" t="s">
        <v>470</v>
      </c>
      <c r="F13" s="10" t="s">
        <v>471</v>
      </c>
      <c r="G13" s="10" t="s">
        <v>501</v>
      </c>
      <c r="H13" s="10" t="s">
        <v>473</v>
      </c>
      <c r="I13" s="10" t="s">
        <v>474</v>
      </c>
      <c r="J13" s="10" t="s">
        <v>475</v>
      </c>
      <c r="K13" s="10" t="s">
        <v>476</v>
      </c>
      <c r="L13" s="10" t="s">
        <v>397</v>
      </c>
      <c r="M13" s="10" t="s">
        <v>6</v>
      </c>
      <c r="N13" s="10" t="s">
        <v>6</v>
      </c>
      <c r="O13" s="10" t="b">
        <f aca="false">FALSE()</f>
        <v>0</v>
      </c>
      <c r="P13" s="10"/>
      <c r="Q13" s="10"/>
      <c r="R13" s="10"/>
      <c r="S13" s="10" t="b">
        <f aca="false">FALSE()</f>
        <v>0</v>
      </c>
      <c r="T13" s="10"/>
      <c r="U13" s="10" t="s">
        <v>504</v>
      </c>
      <c r="V13" s="10" t="s">
        <v>505</v>
      </c>
    </row>
    <row r="14" customFormat="false" ht="42" hidden="false" customHeight="true" outlineLevel="0" collapsed="false">
      <c r="A14" s="10" t="s">
        <v>185</v>
      </c>
      <c r="B14" s="10" t="s">
        <v>186</v>
      </c>
      <c r="C14" s="10" t="s">
        <v>187</v>
      </c>
      <c r="D14" s="10" t="s">
        <v>6</v>
      </c>
      <c r="E14" s="10" t="s">
        <v>506</v>
      </c>
      <c r="F14" s="10" t="s">
        <v>471</v>
      </c>
      <c r="G14" s="10" t="s">
        <v>507</v>
      </c>
      <c r="H14" s="10" t="s">
        <v>508</v>
      </c>
      <c r="I14" s="10" t="s">
        <v>509</v>
      </c>
      <c r="J14" s="10" t="s">
        <v>475</v>
      </c>
      <c r="K14" s="10"/>
      <c r="L14" s="10"/>
      <c r="M14" s="10"/>
      <c r="N14" s="10"/>
      <c r="O14" s="10" t="b">
        <f aca="false">FALSE()</f>
        <v>0</v>
      </c>
      <c r="P14" s="10"/>
      <c r="Q14" s="10"/>
      <c r="R14" s="10"/>
      <c r="S14" s="10" t="b">
        <f aca="false">TRUE()</f>
        <v>1</v>
      </c>
      <c r="T14" s="10"/>
      <c r="U14" s="10" t="s">
        <v>510</v>
      </c>
      <c r="V14" s="10" t="s">
        <v>511</v>
      </c>
    </row>
    <row r="15" customFormat="false" ht="42" hidden="false" customHeight="true" outlineLevel="0" collapsed="false">
      <c r="A15" s="10" t="s">
        <v>192</v>
      </c>
      <c r="B15" s="10" t="s">
        <v>193</v>
      </c>
      <c r="C15" s="10" t="s">
        <v>194</v>
      </c>
      <c r="D15" s="10" t="s">
        <v>6</v>
      </c>
      <c r="E15" s="10" t="s">
        <v>506</v>
      </c>
      <c r="F15" s="10" t="s">
        <v>471</v>
      </c>
      <c r="G15" s="10" t="s">
        <v>512</v>
      </c>
      <c r="H15" s="10" t="s">
        <v>473</v>
      </c>
      <c r="I15" s="10" t="s">
        <v>513</v>
      </c>
      <c r="J15" s="10" t="s">
        <v>475</v>
      </c>
      <c r="K15" s="10"/>
      <c r="L15" s="10"/>
      <c r="M15" s="10"/>
      <c r="N15" s="10"/>
      <c r="O15" s="10" t="b">
        <f aca="false">FALSE()</f>
        <v>0</v>
      </c>
      <c r="P15" s="10"/>
      <c r="Q15" s="10"/>
      <c r="R15" s="10"/>
      <c r="S15" s="10" t="b">
        <f aca="false">TRUE()</f>
        <v>1</v>
      </c>
      <c r="T15" s="10"/>
      <c r="U15" s="10"/>
      <c r="V15" s="10" t="s">
        <v>511</v>
      </c>
    </row>
    <row r="16" customFormat="false" ht="42" hidden="false" customHeight="true" outlineLevel="0" collapsed="false">
      <c r="A16" s="10" t="s">
        <v>197</v>
      </c>
      <c r="B16" s="10" t="s">
        <v>198</v>
      </c>
      <c r="C16" s="10" t="s">
        <v>199</v>
      </c>
      <c r="D16" s="10" t="s">
        <v>514</v>
      </c>
      <c r="E16" s="10" t="s">
        <v>515</v>
      </c>
      <c r="F16" s="10" t="s">
        <v>471</v>
      </c>
      <c r="G16" s="10" t="s">
        <v>512</v>
      </c>
      <c r="H16" s="10" t="s">
        <v>473</v>
      </c>
      <c r="I16" s="10" t="s">
        <v>513</v>
      </c>
      <c r="J16" s="10" t="s">
        <v>479</v>
      </c>
      <c r="K16" s="10"/>
      <c r="L16" s="10"/>
      <c r="M16" s="10"/>
      <c r="N16" s="10"/>
      <c r="O16" s="10" t="b">
        <f aca="false">FALSE()</f>
        <v>0</v>
      </c>
      <c r="P16" s="10"/>
      <c r="Q16" s="10"/>
      <c r="R16" s="10"/>
      <c r="S16" s="10" t="b">
        <f aca="false">TRUE()</f>
        <v>1</v>
      </c>
      <c r="T16" s="10"/>
      <c r="U16" s="10" t="s">
        <v>516</v>
      </c>
      <c r="V16" s="10" t="s">
        <v>511</v>
      </c>
    </row>
    <row r="17" customFormat="false" ht="42" hidden="false" customHeight="true" outlineLevel="0" collapsed="false">
      <c r="A17" s="10" t="s">
        <v>203</v>
      </c>
      <c r="B17" s="10" t="s">
        <v>204</v>
      </c>
      <c r="C17" s="10" t="s">
        <v>205</v>
      </c>
      <c r="D17" s="10" t="s">
        <v>10</v>
      </c>
      <c r="E17" s="10" t="s">
        <v>506</v>
      </c>
      <c r="F17" s="10" t="s">
        <v>471</v>
      </c>
      <c r="G17" s="10" t="s">
        <v>512</v>
      </c>
      <c r="H17" s="10" t="s">
        <v>473</v>
      </c>
      <c r="I17" s="10" t="s">
        <v>517</v>
      </c>
      <c r="J17" s="10" t="s">
        <v>518</v>
      </c>
      <c r="K17" s="10"/>
      <c r="L17" s="10"/>
      <c r="M17" s="10"/>
      <c r="N17" s="10"/>
      <c r="O17" s="10" t="b">
        <f aca="false">FALSE()</f>
        <v>0</v>
      </c>
      <c r="P17" s="10"/>
      <c r="Q17" s="10"/>
      <c r="R17" s="10"/>
      <c r="S17" s="10" t="b">
        <f aca="false">TRUE()</f>
        <v>1</v>
      </c>
      <c r="T17" s="10" t="s">
        <v>519</v>
      </c>
      <c r="U17" s="10"/>
      <c r="V17" s="10" t="s">
        <v>520</v>
      </c>
    </row>
    <row r="18" customFormat="false" ht="42" hidden="false" customHeight="true" outlineLevel="0" collapsed="false">
      <c r="A18" s="10" t="s">
        <v>208</v>
      </c>
      <c r="B18" s="10" t="s">
        <v>209</v>
      </c>
      <c r="C18" s="10" t="s">
        <v>210</v>
      </c>
      <c r="D18" s="10" t="s">
        <v>6</v>
      </c>
      <c r="E18" s="10" t="s">
        <v>506</v>
      </c>
      <c r="F18" s="10" t="s">
        <v>471</v>
      </c>
      <c r="G18" s="10" t="s">
        <v>512</v>
      </c>
      <c r="H18" s="10" t="s">
        <v>473</v>
      </c>
      <c r="I18" s="10" t="s">
        <v>521</v>
      </c>
      <c r="J18" s="10" t="s">
        <v>475</v>
      </c>
      <c r="K18" s="10"/>
      <c r="L18" s="10"/>
      <c r="M18" s="10"/>
      <c r="N18" s="10"/>
      <c r="O18" s="10" t="b">
        <f aca="false">FALSE()</f>
        <v>0</v>
      </c>
      <c r="P18" s="10"/>
      <c r="Q18" s="10" t="s">
        <v>22</v>
      </c>
      <c r="R18" s="10"/>
      <c r="S18" s="10" t="b">
        <f aca="false">TRUE()</f>
        <v>1</v>
      </c>
      <c r="T18" s="10" t="s">
        <v>519</v>
      </c>
      <c r="U18" s="10"/>
      <c r="V18" s="10" t="s">
        <v>520</v>
      </c>
    </row>
    <row r="19" customFormat="false" ht="42" hidden="false" customHeight="true" outlineLevel="0" collapsed="false">
      <c r="A19" s="10" t="s">
        <v>213</v>
      </c>
      <c r="B19" s="10" t="s">
        <v>214</v>
      </c>
      <c r="C19" s="10" t="s">
        <v>215</v>
      </c>
      <c r="D19" s="10" t="s">
        <v>10</v>
      </c>
      <c r="E19" s="10" t="s">
        <v>506</v>
      </c>
      <c r="F19" s="10" t="s">
        <v>471</v>
      </c>
      <c r="G19" s="10" t="s">
        <v>522</v>
      </c>
      <c r="H19" s="10" t="s">
        <v>523</v>
      </c>
      <c r="I19" s="10" t="s">
        <v>524</v>
      </c>
      <c r="J19" s="10" t="s">
        <v>475</v>
      </c>
      <c r="K19" s="10"/>
      <c r="L19" s="10"/>
      <c r="M19" s="10"/>
      <c r="N19" s="10"/>
      <c r="O19" s="10" t="b">
        <f aca="false">FALSE()</f>
        <v>0</v>
      </c>
      <c r="P19" s="10"/>
      <c r="Q19" s="10"/>
      <c r="R19" s="10"/>
      <c r="S19" s="10" t="b">
        <f aca="false">TRUE()</f>
        <v>1</v>
      </c>
      <c r="T19" s="10"/>
      <c r="U19" s="10" t="s">
        <v>525</v>
      </c>
      <c r="V19" s="10" t="s">
        <v>520</v>
      </c>
    </row>
    <row r="20" customFormat="false" ht="42" hidden="false" customHeight="true" outlineLevel="0" collapsed="false">
      <c r="A20" s="10" t="s">
        <v>218</v>
      </c>
      <c r="B20" s="10" t="s">
        <v>219</v>
      </c>
      <c r="C20" s="10" t="s">
        <v>220</v>
      </c>
      <c r="D20" s="10" t="s">
        <v>6</v>
      </c>
      <c r="E20" s="10" t="s">
        <v>506</v>
      </c>
      <c r="F20" s="10" t="s">
        <v>471</v>
      </c>
      <c r="G20" s="10" t="s">
        <v>526</v>
      </c>
      <c r="H20" s="10" t="s">
        <v>473</v>
      </c>
      <c r="I20" s="10" t="s">
        <v>527</v>
      </c>
      <c r="J20" s="10" t="s">
        <v>528</v>
      </c>
      <c r="K20" s="10"/>
      <c r="L20" s="10"/>
      <c r="M20" s="10"/>
      <c r="N20" s="10"/>
      <c r="O20" s="10" t="b">
        <f aca="false">FALSE()</f>
        <v>0</v>
      </c>
      <c r="P20" s="10"/>
      <c r="Q20" s="10"/>
      <c r="R20" s="10"/>
      <c r="S20" s="10" t="b">
        <f aca="false">TRUE()</f>
        <v>1</v>
      </c>
      <c r="T20" s="10"/>
      <c r="U20" s="10" t="s">
        <v>529</v>
      </c>
      <c r="V20" s="10" t="s">
        <v>520</v>
      </c>
    </row>
    <row r="21" customFormat="false" ht="42" hidden="false" customHeight="true" outlineLevel="0" collapsed="false">
      <c r="A21" s="10" t="s">
        <v>223</v>
      </c>
      <c r="B21" s="10" t="s">
        <v>224</v>
      </c>
      <c r="C21" s="10" t="s">
        <v>225</v>
      </c>
      <c r="D21" s="10" t="s">
        <v>6</v>
      </c>
      <c r="E21" s="10" t="s">
        <v>506</v>
      </c>
      <c r="F21" s="10" t="s">
        <v>471</v>
      </c>
      <c r="G21" s="10" t="s">
        <v>526</v>
      </c>
      <c r="H21" s="10" t="s">
        <v>473</v>
      </c>
      <c r="I21" s="10" t="s">
        <v>530</v>
      </c>
      <c r="J21" s="10" t="s">
        <v>479</v>
      </c>
      <c r="K21" s="10"/>
      <c r="L21" s="10"/>
      <c r="M21" s="10"/>
      <c r="N21" s="10"/>
      <c r="O21" s="10" t="b">
        <f aca="false">FALSE()</f>
        <v>0</v>
      </c>
      <c r="P21" s="10"/>
      <c r="Q21" s="10"/>
      <c r="R21" s="10"/>
      <c r="S21" s="10" t="b">
        <f aca="false">TRUE()</f>
        <v>1</v>
      </c>
      <c r="T21" s="10"/>
      <c r="U21" s="10" t="s">
        <v>531</v>
      </c>
      <c r="V21" s="10" t="s">
        <v>532</v>
      </c>
    </row>
    <row r="22" customFormat="false" ht="42" hidden="false" customHeight="true" outlineLevel="0" collapsed="false">
      <c r="A22" s="10" t="s">
        <v>228</v>
      </c>
      <c r="B22" s="10" t="s">
        <v>229</v>
      </c>
      <c r="C22" s="10" t="s">
        <v>230</v>
      </c>
      <c r="D22" s="10" t="s">
        <v>6</v>
      </c>
      <c r="E22" s="10" t="s">
        <v>506</v>
      </c>
      <c r="F22" s="10" t="s">
        <v>471</v>
      </c>
      <c r="G22" s="10" t="s">
        <v>533</v>
      </c>
      <c r="H22" s="10" t="s">
        <v>473</v>
      </c>
      <c r="I22" s="10" t="s">
        <v>534</v>
      </c>
      <c r="J22" s="10" t="s">
        <v>479</v>
      </c>
      <c r="K22" s="10"/>
      <c r="L22" s="10"/>
      <c r="M22" s="10"/>
      <c r="N22" s="10"/>
      <c r="O22" s="10" t="b">
        <f aca="false">FALSE()</f>
        <v>0</v>
      </c>
      <c r="P22" s="10"/>
      <c r="Q22" s="10"/>
      <c r="R22" s="10"/>
      <c r="S22" s="10" t="b">
        <f aca="false">TRUE()</f>
        <v>1</v>
      </c>
      <c r="T22" s="10"/>
      <c r="U22" s="10" t="s">
        <v>535</v>
      </c>
      <c r="V22" s="10" t="s">
        <v>532</v>
      </c>
    </row>
    <row r="23" customFormat="false" ht="42" hidden="false" customHeight="true" outlineLevel="0" collapsed="false">
      <c r="A23" s="10" t="s">
        <v>233</v>
      </c>
      <c r="B23" s="10" t="s">
        <v>234</v>
      </c>
      <c r="C23" s="10" t="s">
        <v>235</v>
      </c>
      <c r="D23" s="10" t="s">
        <v>6</v>
      </c>
      <c r="E23" s="10" t="s">
        <v>506</v>
      </c>
      <c r="F23" s="10" t="s">
        <v>471</v>
      </c>
      <c r="G23" s="10" t="s">
        <v>533</v>
      </c>
      <c r="H23" s="10" t="s">
        <v>473</v>
      </c>
      <c r="I23" s="10" t="s">
        <v>536</v>
      </c>
      <c r="J23" s="10" t="s">
        <v>518</v>
      </c>
      <c r="K23" s="10"/>
      <c r="L23" s="10"/>
      <c r="M23" s="10"/>
      <c r="N23" s="10"/>
      <c r="O23" s="10" t="b">
        <f aca="false">FALSE()</f>
        <v>0</v>
      </c>
      <c r="P23" s="10"/>
      <c r="Q23" s="10"/>
      <c r="R23" s="10"/>
      <c r="S23" s="10" t="b">
        <f aca="false">TRUE()</f>
        <v>1</v>
      </c>
      <c r="T23" s="10"/>
      <c r="U23" s="10" t="s">
        <v>537</v>
      </c>
      <c r="V23" s="10" t="s">
        <v>532</v>
      </c>
    </row>
    <row r="24" customFormat="false" ht="42" hidden="false" customHeight="true" outlineLevel="0" collapsed="false">
      <c r="A24" s="10" t="s">
        <v>238</v>
      </c>
      <c r="B24" s="10" t="s">
        <v>239</v>
      </c>
      <c r="C24" s="10" t="s">
        <v>240</v>
      </c>
      <c r="D24" s="10" t="s">
        <v>10</v>
      </c>
      <c r="E24" s="10" t="s">
        <v>506</v>
      </c>
      <c r="F24" s="10" t="s">
        <v>471</v>
      </c>
      <c r="G24" s="10" t="s">
        <v>533</v>
      </c>
      <c r="H24" s="10" t="s">
        <v>473</v>
      </c>
      <c r="I24" s="10" t="s">
        <v>538</v>
      </c>
      <c r="J24" s="10" t="s">
        <v>539</v>
      </c>
      <c r="K24" s="10"/>
      <c r="L24" s="10"/>
      <c r="M24" s="10"/>
      <c r="N24" s="10"/>
      <c r="O24" s="10" t="b">
        <f aca="false">FALSE()</f>
        <v>0</v>
      </c>
      <c r="P24" s="10"/>
      <c r="Q24" s="10"/>
      <c r="R24" s="10"/>
      <c r="S24" s="10" t="b">
        <f aca="false">TRUE()</f>
        <v>1</v>
      </c>
      <c r="T24" s="10" t="s">
        <v>519</v>
      </c>
      <c r="U24" s="10" t="s">
        <v>540</v>
      </c>
      <c r="V24" s="10" t="s">
        <v>532</v>
      </c>
    </row>
    <row r="25" customFormat="false" ht="42" hidden="false" customHeight="true" outlineLevel="0" collapsed="false">
      <c r="A25" s="10" t="s">
        <v>243</v>
      </c>
      <c r="B25" s="10" t="s">
        <v>244</v>
      </c>
      <c r="C25" s="10" t="s">
        <v>245</v>
      </c>
      <c r="D25" s="10" t="s">
        <v>6</v>
      </c>
      <c r="E25" s="10" t="s">
        <v>506</v>
      </c>
      <c r="F25" s="10" t="s">
        <v>471</v>
      </c>
      <c r="G25" s="10" t="s">
        <v>541</v>
      </c>
      <c r="H25" s="10" t="s">
        <v>542</v>
      </c>
      <c r="I25" s="10" t="s">
        <v>543</v>
      </c>
      <c r="J25" s="10" t="s">
        <v>528</v>
      </c>
      <c r="K25" s="10"/>
      <c r="L25" s="10"/>
      <c r="M25" s="10"/>
      <c r="N25" s="10"/>
      <c r="O25" s="10" t="b">
        <f aca="false">FALSE()</f>
        <v>0</v>
      </c>
      <c r="P25" s="10"/>
      <c r="Q25" s="10"/>
      <c r="R25" s="10"/>
      <c r="S25" s="10" t="b">
        <f aca="false">TRUE()</f>
        <v>1</v>
      </c>
      <c r="T25" s="10" t="s">
        <v>519</v>
      </c>
      <c r="U25" s="10" t="s">
        <v>544</v>
      </c>
      <c r="V25" s="10" t="s">
        <v>545</v>
      </c>
    </row>
    <row r="26" customFormat="false" ht="42" hidden="false" customHeight="true" outlineLevel="0" collapsed="false">
      <c r="A26" s="10" t="s">
        <v>248</v>
      </c>
      <c r="B26" s="10" t="s">
        <v>249</v>
      </c>
      <c r="C26" s="10" t="s">
        <v>250</v>
      </c>
      <c r="D26" s="10" t="s">
        <v>6</v>
      </c>
      <c r="E26" s="10" t="s">
        <v>506</v>
      </c>
      <c r="F26" s="10" t="s">
        <v>471</v>
      </c>
      <c r="G26" s="10" t="s">
        <v>546</v>
      </c>
      <c r="H26" s="10" t="s">
        <v>473</v>
      </c>
      <c r="I26" s="10" t="s">
        <v>543</v>
      </c>
      <c r="J26" s="10" t="s">
        <v>528</v>
      </c>
      <c r="K26" s="10"/>
      <c r="L26" s="10"/>
      <c r="M26" s="10"/>
      <c r="N26" s="10"/>
      <c r="O26" s="10" t="b">
        <f aca="false">FALSE()</f>
        <v>0</v>
      </c>
      <c r="P26" s="10" t="s">
        <v>14</v>
      </c>
      <c r="Q26" s="10"/>
      <c r="R26" s="10" t="s">
        <v>547</v>
      </c>
      <c r="S26" s="10" t="b">
        <f aca="false">TRUE()</f>
        <v>1</v>
      </c>
      <c r="T26" s="10"/>
      <c r="U26" s="10" t="s">
        <v>548</v>
      </c>
      <c r="V26" s="10" t="s">
        <v>549</v>
      </c>
    </row>
    <row r="27" customFormat="false" ht="42" hidden="false" customHeight="true" outlineLevel="0" collapsed="false">
      <c r="A27" s="10" t="s">
        <v>254</v>
      </c>
      <c r="B27" s="10" t="s">
        <v>255</v>
      </c>
      <c r="C27" s="10" t="s">
        <v>256</v>
      </c>
      <c r="D27" s="10" t="s">
        <v>6</v>
      </c>
      <c r="E27" s="10" t="s">
        <v>506</v>
      </c>
      <c r="F27" s="10" t="s">
        <v>471</v>
      </c>
      <c r="G27" s="10" t="s">
        <v>546</v>
      </c>
      <c r="H27" s="10" t="s">
        <v>473</v>
      </c>
      <c r="I27" s="10" t="s">
        <v>543</v>
      </c>
      <c r="J27" s="10" t="s">
        <v>528</v>
      </c>
      <c r="K27" s="10"/>
      <c r="L27" s="10"/>
      <c r="M27" s="10"/>
      <c r="N27" s="10"/>
      <c r="O27" s="10" t="b">
        <f aca="false">FALSE()</f>
        <v>0</v>
      </c>
      <c r="P27" s="10" t="s">
        <v>14</v>
      </c>
      <c r="Q27" s="10"/>
      <c r="R27" s="10" t="s">
        <v>499</v>
      </c>
      <c r="S27" s="10" t="b">
        <f aca="false">TRUE()</f>
        <v>1</v>
      </c>
      <c r="T27" s="10"/>
      <c r="U27" s="10" t="s">
        <v>548</v>
      </c>
      <c r="V27" s="10" t="s">
        <v>549</v>
      </c>
    </row>
    <row r="28" customFormat="false" ht="42" hidden="false" customHeight="true" outlineLevel="0" collapsed="false">
      <c r="A28" s="10" t="s">
        <v>259</v>
      </c>
      <c r="B28" s="10" t="s">
        <v>260</v>
      </c>
      <c r="C28" s="10" t="s">
        <v>261</v>
      </c>
      <c r="D28" s="10" t="s">
        <v>6</v>
      </c>
      <c r="E28" s="10" t="s">
        <v>506</v>
      </c>
      <c r="F28" s="10" t="s">
        <v>471</v>
      </c>
      <c r="G28" s="10" t="s">
        <v>546</v>
      </c>
      <c r="H28" s="10" t="s">
        <v>473</v>
      </c>
      <c r="I28" s="10" t="s">
        <v>550</v>
      </c>
      <c r="J28" s="10" t="s">
        <v>528</v>
      </c>
      <c r="K28" s="10"/>
      <c r="L28" s="10"/>
      <c r="M28" s="10"/>
      <c r="N28" s="10"/>
      <c r="O28" s="10" t="b">
        <f aca="false">FALSE()</f>
        <v>0</v>
      </c>
      <c r="P28" s="10" t="s">
        <v>14</v>
      </c>
      <c r="Q28" s="10"/>
      <c r="R28" s="10" t="s">
        <v>551</v>
      </c>
      <c r="S28" s="10" t="b">
        <f aca="false">TRUE()</f>
        <v>1</v>
      </c>
      <c r="T28" s="10"/>
      <c r="U28" s="10" t="s">
        <v>548</v>
      </c>
      <c r="V28" s="10" t="s">
        <v>552</v>
      </c>
    </row>
    <row r="29" customFormat="false" ht="42" hidden="false" customHeight="true" outlineLevel="0" collapsed="false">
      <c r="A29" s="10" t="s">
        <v>264</v>
      </c>
      <c r="B29" s="10" t="s">
        <v>265</v>
      </c>
      <c r="C29" s="10" t="s">
        <v>266</v>
      </c>
      <c r="D29" s="10" t="s">
        <v>6</v>
      </c>
      <c r="E29" s="10" t="s">
        <v>506</v>
      </c>
      <c r="F29" s="10" t="s">
        <v>471</v>
      </c>
      <c r="G29" s="10" t="s">
        <v>546</v>
      </c>
      <c r="H29" s="10" t="s">
        <v>473</v>
      </c>
      <c r="I29" s="10" t="s">
        <v>550</v>
      </c>
      <c r="J29" s="10" t="s">
        <v>528</v>
      </c>
      <c r="K29" s="10"/>
      <c r="L29" s="10"/>
      <c r="M29" s="10"/>
      <c r="N29" s="10"/>
      <c r="O29" s="10" t="b">
        <f aca="false">FALSE()</f>
        <v>0</v>
      </c>
      <c r="P29" s="10" t="s">
        <v>14</v>
      </c>
      <c r="Q29" s="10"/>
      <c r="R29" s="10" t="s">
        <v>553</v>
      </c>
      <c r="S29" s="10" t="b">
        <f aca="false">TRUE()</f>
        <v>1</v>
      </c>
      <c r="T29" s="10"/>
      <c r="U29" s="10" t="s">
        <v>548</v>
      </c>
      <c r="V29" s="10" t="s">
        <v>552</v>
      </c>
    </row>
    <row r="30" customFormat="false" ht="42" hidden="false" customHeight="true" outlineLevel="0" collapsed="false">
      <c r="A30" s="10" t="s">
        <v>269</v>
      </c>
      <c r="B30" s="10" t="s">
        <v>270</v>
      </c>
      <c r="C30" s="10" t="s">
        <v>271</v>
      </c>
      <c r="D30" s="10" t="s">
        <v>10</v>
      </c>
      <c r="E30" s="10" t="s">
        <v>554</v>
      </c>
      <c r="F30" s="10" t="s">
        <v>471</v>
      </c>
      <c r="G30" s="10" t="s">
        <v>555</v>
      </c>
      <c r="H30" s="10" t="s">
        <v>556</v>
      </c>
      <c r="I30" s="10" t="s">
        <v>557</v>
      </c>
      <c r="J30" s="10" t="s">
        <v>558</v>
      </c>
      <c r="K30" s="10"/>
      <c r="L30" s="10"/>
      <c r="M30" s="10"/>
      <c r="N30" s="10"/>
      <c r="O30" s="10" t="b">
        <f aca="false">FALSE()</f>
        <v>0</v>
      </c>
      <c r="P30" s="10" t="s">
        <v>14</v>
      </c>
      <c r="Q30" s="10"/>
      <c r="R30" s="10" t="s">
        <v>559</v>
      </c>
      <c r="S30" s="10" t="b">
        <f aca="false">TRUE()</f>
        <v>1</v>
      </c>
      <c r="T30" s="10"/>
      <c r="U30" s="10" t="s">
        <v>560</v>
      </c>
      <c r="V30" s="10" t="s">
        <v>561</v>
      </c>
    </row>
    <row r="31" customFormat="false" ht="42" hidden="false" customHeight="true" outlineLevel="0" collapsed="false">
      <c r="A31" s="10" t="s">
        <v>275</v>
      </c>
      <c r="B31" s="10" t="s">
        <v>276</v>
      </c>
      <c r="C31" s="10" t="s">
        <v>277</v>
      </c>
      <c r="D31" s="10" t="s">
        <v>10</v>
      </c>
      <c r="E31" s="10" t="s">
        <v>562</v>
      </c>
      <c r="F31" s="10" t="s">
        <v>471</v>
      </c>
      <c r="G31" s="10" t="s">
        <v>555</v>
      </c>
      <c r="H31" s="10" t="s">
        <v>556</v>
      </c>
      <c r="I31" s="10" t="s">
        <v>563</v>
      </c>
      <c r="J31" s="10" t="s">
        <v>564</v>
      </c>
      <c r="K31" s="10"/>
      <c r="L31" s="10"/>
      <c r="M31" s="10"/>
      <c r="N31" s="10"/>
      <c r="O31" s="10" t="b">
        <f aca="false">FALSE()</f>
        <v>0</v>
      </c>
      <c r="P31" s="10" t="s">
        <v>14</v>
      </c>
      <c r="Q31" s="10" t="s">
        <v>22</v>
      </c>
      <c r="R31" s="10" t="s">
        <v>565</v>
      </c>
      <c r="S31" s="10" t="b">
        <f aca="false">TRUE()</f>
        <v>1</v>
      </c>
      <c r="T31" s="10"/>
      <c r="U31" s="10" t="s">
        <v>566</v>
      </c>
      <c r="V31" s="10" t="s">
        <v>551</v>
      </c>
    </row>
  </sheetData>
  <mergeCells count="2">
    <mergeCell ref="A1:V1"/>
    <mergeCell ref="A2:V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3" min="3" style="0" width="22"/>
    <col collapsed="false" customWidth="true" hidden="false" outlineLevel="0" max="4" min="4" style="0" width="18"/>
    <col collapsed="false" customWidth="true" hidden="false" outlineLevel="0" max="6" min="5" style="0" width="16"/>
    <col collapsed="false" customWidth="true" hidden="false" outlineLevel="0" max="7" min="7" style="0" width="22"/>
    <col collapsed="false" customWidth="true" hidden="false" outlineLevel="0" max="8" min="8" style="0" width="15"/>
    <col collapsed="false" customWidth="true" hidden="false" outlineLevel="0" max="9" min="9" style="0" width="14"/>
    <col collapsed="false" customWidth="true" hidden="false" outlineLevel="0" max="11" min="10" style="0" width="13"/>
    <col collapsed="false" customWidth="true" hidden="false" outlineLevel="0" max="14" min="12" style="0" width="14"/>
    <col collapsed="false" customWidth="true" hidden="false" outlineLevel="0" max="15" min="15" style="0" width="12"/>
    <col collapsed="false" customWidth="true" hidden="false" outlineLevel="0" max="16" min="16" style="0" width="42"/>
    <col collapsed="false" customWidth="true" hidden="false" outlineLevel="0" max="17" min="17" style="0" width="44"/>
    <col collapsed="false" customWidth="true" hidden="false" outlineLevel="0" max="18" min="18" style="0" width="10"/>
  </cols>
  <sheetData>
    <row r="1" customFormat="false" ht="28" hidden="false" customHeight="true" outlineLevel="0" collapsed="false">
      <c r="A1" s="7" t="s">
        <v>567</v>
      </c>
      <c r="B1" s="7"/>
      <c r="C1" s="7"/>
      <c r="D1" s="7"/>
      <c r="E1" s="7"/>
      <c r="F1" s="7"/>
      <c r="G1" s="7"/>
      <c r="H1" s="7"/>
      <c r="I1" s="7"/>
      <c r="J1" s="7"/>
      <c r="K1" s="7"/>
      <c r="L1" s="7"/>
      <c r="M1" s="7"/>
      <c r="N1" s="7"/>
      <c r="O1" s="7"/>
      <c r="P1" s="7"/>
      <c r="Q1" s="7"/>
      <c r="R1" s="7"/>
    </row>
    <row r="2" customFormat="false" ht="38" hidden="false" customHeight="true" outlineLevel="0" collapsed="false">
      <c r="A2" s="8" t="s">
        <v>568</v>
      </c>
      <c r="B2" s="8"/>
      <c r="C2" s="8"/>
      <c r="D2" s="8"/>
      <c r="E2" s="8"/>
      <c r="F2" s="8"/>
      <c r="G2" s="8"/>
      <c r="H2" s="8"/>
      <c r="I2" s="8"/>
      <c r="J2" s="8"/>
      <c r="K2" s="8"/>
      <c r="L2" s="8"/>
      <c r="M2" s="8"/>
      <c r="N2" s="8"/>
      <c r="O2" s="8"/>
      <c r="P2" s="8"/>
      <c r="Q2" s="8"/>
      <c r="R2" s="8"/>
    </row>
    <row r="4" customFormat="false" ht="34" hidden="false" customHeight="true" outlineLevel="0" collapsed="false">
      <c r="A4" s="9" t="s">
        <v>115</v>
      </c>
      <c r="B4" s="9" t="s">
        <v>116</v>
      </c>
      <c r="C4" s="9" t="s">
        <v>117</v>
      </c>
      <c r="D4" s="9" t="s">
        <v>569</v>
      </c>
      <c r="E4" s="9" t="s">
        <v>570</v>
      </c>
      <c r="F4" s="9" t="s">
        <v>571</v>
      </c>
      <c r="G4" s="9" t="s">
        <v>572</v>
      </c>
      <c r="H4" s="9" t="s">
        <v>573</v>
      </c>
      <c r="I4" s="9" t="s">
        <v>574</v>
      </c>
      <c r="J4" s="9" t="s">
        <v>575</v>
      </c>
      <c r="K4" s="9" t="s">
        <v>576</v>
      </c>
      <c r="L4" s="9" t="s">
        <v>577</v>
      </c>
      <c r="M4" s="9" t="s">
        <v>578</v>
      </c>
      <c r="N4" s="9" t="s">
        <v>579</v>
      </c>
      <c r="O4" s="9" t="s">
        <v>580</v>
      </c>
      <c r="P4" s="9" t="s">
        <v>581</v>
      </c>
      <c r="Q4" s="9" t="s">
        <v>582</v>
      </c>
      <c r="R4" s="9" t="s">
        <v>469</v>
      </c>
    </row>
    <row r="5" customFormat="false" ht="48" hidden="false" customHeight="true" outlineLevel="0" collapsed="false">
      <c r="A5" s="10" t="s">
        <v>280</v>
      </c>
      <c r="B5" s="10" t="s">
        <v>281</v>
      </c>
      <c r="C5" s="10" t="s">
        <v>282</v>
      </c>
      <c r="D5" s="10" t="s">
        <v>583</v>
      </c>
      <c r="E5" s="10" t="s">
        <v>584</v>
      </c>
      <c r="F5" s="10" t="s">
        <v>585</v>
      </c>
      <c r="G5" s="10" t="s">
        <v>528</v>
      </c>
      <c r="H5" s="10" t="b">
        <f aca="false">TRUE()</f>
        <v>1</v>
      </c>
      <c r="I5" s="10" t="b">
        <f aca="false">TRUE()</f>
        <v>1</v>
      </c>
      <c r="J5" s="10" t="b">
        <f aca="false">FALSE()</f>
        <v>0</v>
      </c>
      <c r="K5" s="10" t="b">
        <f aca="false">FALSE()</f>
        <v>0</v>
      </c>
      <c r="L5" s="10"/>
      <c r="M5" s="10"/>
      <c r="N5" s="10"/>
      <c r="O5" s="10"/>
      <c r="P5" s="10" t="s">
        <v>586</v>
      </c>
      <c r="Q5" s="10"/>
      <c r="R5" s="10" t="s">
        <v>587</v>
      </c>
    </row>
    <row r="6" customFormat="false" ht="48" hidden="false" customHeight="true" outlineLevel="0" collapsed="false">
      <c r="A6" s="10" t="s">
        <v>286</v>
      </c>
      <c r="B6" s="10" t="s">
        <v>287</v>
      </c>
      <c r="C6" s="10" t="s">
        <v>288</v>
      </c>
      <c r="D6" s="10" t="s">
        <v>583</v>
      </c>
      <c r="E6" s="10" t="s">
        <v>584</v>
      </c>
      <c r="F6" s="10" t="s">
        <v>588</v>
      </c>
      <c r="G6" s="10" t="s">
        <v>475</v>
      </c>
      <c r="H6" s="10" t="b">
        <f aca="false">TRUE()</f>
        <v>1</v>
      </c>
      <c r="I6" s="10" t="b">
        <f aca="false">TRUE()</f>
        <v>1</v>
      </c>
      <c r="J6" s="10" t="b">
        <f aca="false">FALSE()</f>
        <v>0</v>
      </c>
      <c r="K6" s="10" t="b">
        <f aca="false">TRUE()</f>
        <v>1</v>
      </c>
      <c r="L6" s="10" t="s">
        <v>589</v>
      </c>
      <c r="M6" s="10" t="s">
        <v>589</v>
      </c>
      <c r="N6" s="10"/>
      <c r="O6" s="10" t="s">
        <v>590</v>
      </c>
      <c r="P6" s="10" t="s">
        <v>591</v>
      </c>
      <c r="Q6" s="10"/>
      <c r="R6" s="10" t="s">
        <v>587</v>
      </c>
    </row>
    <row r="7" customFormat="false" ht="48" hidden="false" customHeight="true" outlineLevel="0" collapsed="false">
      <c r="A7" s="10" t="s">
        <v>290</v>
      </c>
      <c r="B7" s="10" t="s">
        <v>291</v>
      </c>
      <c r="C7" s="10" t="s">
        <v>292</v>
      </c>
      <c r="D7" s="10" t="s">
        <v>583</v>
      </c>
      <c r="E7" s="10" t="s">
        <v>584</v>
      </c>
      <c r="F7" s="10" t="s">
        <v>588</v>
      </c>
      <c r="G7" s="10" t="s">
        <v>475</v>
      </c>
      <c r="H7" s="10" t="b">
        <f aca="false">TRUE()</f>
        <v>1</v>
      </c>
      <c r="I7" s="10" t="b">
        <f aca="false">TRUE()</f>
        <v>1</v>
      </c>
      <c r="J7" s="10" t="b">
        <f aca="false">FALSE()</f>
        <v>0</v>
      </c>
      <c r="K7" s="10" t="b">
        <f aca="false">FALSE()</f>
        <v>0</v>
      </c>
      <c r="L7" s="10" t="s">
        <v>589</v>
      </c>
      <c r="M7" s="10" t="s">
        <v>589</v>
      </c>
      <c r="N7" s="10"/>
      <c r="O7" s="10" t="s">
        <v>590</v>
      </c>
      <c r="P7" s="10" t="s">
        <v>592</v>
      </c>
      <c r="Q7" s="10"/>
      <c r="R7" s="10" t="s">
        <v>587</v>
      </c>
    </row>
    <row r="8" customFormat="false" ht="48" hidden="false" customHeight="true" outlineLevel="0" collapsed="false">
      <c r="A8" s="10" t="s">
        <v>294</v>
      </c>
      <c r="B8" s="10" t="s">
        <v>295</v>
      </c>
      <c r="C8" s="10" t="s">
        <v>296</v>
      </c>
      <c r="D8" s="10" t="s">
        <v>583</v>
      </c>
      <c r="E8" s="10" t="s">
        <v>584</v>
      </c>
      <c r="F8" s="10" t="s">
        <v>593</v>
      </c>
      <c r="G8" s="10" t="s">
        <v>479</v>
      </c>
      <c r="H8" s="10" t="b">
        <f aca="false">TRUE()</f>
        <v>1</v>
      </c>
      <c r="I8" s="10" t="b">
        <f aca="false">TRUE()</f>
        <v>1</v>
      </c>
      <c r="J8" s="10" t="b">
        <f aca="false">FALSE()</f>
        <v>0</v>
      </c>
      <c r="K8" s="10" t="b">
        <f aca="false">TRUE()</f>
        <v>1</v>
      </c>
      <c r="L8" s="10" t="s">
        <v>594</v>
      </c>
      <c r="M8" s="10" t="s">
        <v>594</v>
      </c>
      <c r="N8" s="10"/>
      <c r="O8" s="10" t="s">
        <v>595</v>
      </c>
      <c r="P8" s="10" t="s">
        <v>596</v>
      </c>
      <c r="Q8" s="10"/>
      <c r="R8" s="10" t="s">
        <v>597</v>
      </c>
    </row>
    <row r="9" customFormat="false" ht="48" hidden="false" customHeight="true" outlineLevel="0" collapsed="false">
      <c r="A9" s="10" t="s">
        <v>298</v>
      </c>
      <c r="B9" s="10" t="s">
        <v>299</v>
      </c>
      <c r="C9" s="10" t="s">
        <v>64</v>
      </c>
      <c r="D9" s="10" t="s">
        <v>598</v>
      </c>
      <c r="E9" s="10" t="s">
        <v>599</v>
      </c>
      <c r="F9" s="10" t="s">
        <v>26</v>
      </c>
      <c r="G9" s="10" t="s">
        <v>600</v>
      </c>
      <c r="H9" s="10" t="b">
        <f aca="false">FALSE()</f>
        <v>0</v>
      </c>
      <c r="I9" s="10" t="b">
        <f aca="false">FALSE()</f>
        <v>0</v>
      </c>
      <c r="J9" s="10" t="b">
        <f aca="false">TRUE()</f>
        <v>1</v>
      </c>
      <c r="K9" s="10" t="b">
        <f aca="false">FALSE()</f>
        <v>0</v>
      </c>
      <c r="L9" s="10"/>
      <c r="M9" s="10"/>
      <c r="N9" s="10"/>
      <c r="O9" s="10"/>
      <c r="P9" s="10" t="s">
        <v>601</v>
      </c>
      <c r="Q9" s="10" t="s">
        <v>602</v>
      </c>
      <c r="R9" s="10" t="s">
        <v>597</v>
      </c>
    </row>
    <row r="10" customFormat="false" ht="48" hidden="false" customHeight="true" outlineLevel="0" collapsed="false">
      <c r="A10" s="10" t="s">
        <v>302</v>
      </c>
      <c r="B10" s="10" t="s">
        <v>303</v>
      </c>
      <c r="C10" s="10" t="s">
        <v>304</v>
      </c>
      <c r="D10" s="10" t="s">
        <v>598</v>
      </c>
      <c r="E10" s="10" t="s">
        <v>599</v>
      </c>
      <c r="F10" s="10" t="s">
        <v>486</v>
      </c>
      <c r="G10" s="10" t="s">
        <v>479</v>
      </c>
      <c r="H10" s="10" t="b">
        <f aca="false">TRUE()</f>
        <v>1</v>
      </c>
      <c r="I10" s="10" t="b">
        <f aca="false">TRUE()</f>
        <v>1</v>
      </c>
      <c r="J10" s="10" t="b">
        <f aca="false">FALSE()</f>
        <v>0</v>
      </c>
      <c r="K10" s="10" t="b">
        <f aca="false">TRUE()</f>
        <v>1</v>
      </c>
      <c r="L10" s="10" t="s">
        <v>603</v>
      </c>
      <c r="M10" s="10" t="s">
        <v>603</v>
      </c>
      <c r="N10" s="10"/>
      <c r="O10" s="10" t="s">
        <v>508</v>
      </c>
      <c r="P10" s="10" t="s">
        <v>604</v>
      </c>
      <c r="Q10" s="10" t="s">
        <v>605</v>
      </c>
      <c r="R10" s="10" t="s">
        <v>597</v>
      </c>
    </row>
    <row r="11" customFormat="false" ht="48" hidden="false" customHeight="true" outlineLevel="0" collapsed="false">
      <c r="A11" s="10" t="s">
        <v>307</v>
      </c>
      <c r="B11" s="10" t="s">
        <v>308</v>
      </c>
      <c r="C11" s="10" t="s">
        <v>309</v>
      </c>
      <c r="D11" s="10" t="s">
        <v>598</v>
      </c>
      <c r="E11" s="10" t="s">
        <v>599</v>
      </c>
      <c r="F11" s="10" t="s">
        <v>606</v>
      </c>
      <c r="G11" s="10" t="s">
        <v>479</v>
      </c>
      <c r="H11" s="10" t="b">
        <f aca="false">TRUE()</f>
        <v>1</v>
      </c>
      <c r="I11" s="10" t="b">
        <f aca="false">TRUE()</f>
        <v>1</v>
      </c>
      <c r="J11" s="10" t="b">
        <f aca="false">FALSE()</f>
        <v>0</v>
      </c>
      <c r="K11" s="10" t="b">
        <f aca="false">FALSE()</f>
        <v>0</v>
      </c>
      <c r="L11" s="10"/>
      <c r="M11" s="10"/>
      <c r="N11" s="10"/>
      <c r="O11" s="10"/>
      <c r="P11" s="10"/>
      <c r="Q11" s="10" t="s">
        <v>607</v>
      </c>
      <c r="R11" s="10" t="s">
        <v>597</v>
      </c>
    </row>
    <row r="12" customFormat="false" ht="48" hidden="false" customHeight="true" outlineLevel="0" collapsed="false">
      <c r="A12" s="10" t="s">
        <v>311</v>
      </c>
      <c r="B12" s="10" t="s">
        <v>312</v>
      </c>
      <c r="C12" s="10" t="s">
        <v>313</v>
      </c>
      <c r="D12" s="10" t="s">
        <v>598</v>
      </c>
      <c r="E12" s="10" t="s">
        <v>599</v>
      </c>
      <c r="F12" s="10" t="s">
        <v>608</v>
      </c>
      <c r="G12" s="10" t="s">
        <v>609</v>
      </c>
      <c r="H12" s="10" t="b">
        <f aca="false">TRUE()</f>
        <v>1</v>
      </c>
      <c r="I12" s="10" t="b">
        <f aca="false">TRUE()</f>
        <v>1</v>
      </c>
      <c r="J12" s="10" t="b">
        <f aca="false">FALSE()</f>
        <v>0</v>
      </c>
      <c r="K12" s="10" t="b">
        <f aca="false">TRUE()</f>
        <v>1</v>
      </c>
      <c r="L12" s="10" t="s">
        <v>610</v>
      </c>
      <c r="M12" s="10" t="s">
        <v>610</v>
      </c>
      <c r="N12" s="10" t="s">
        <v>603</v>
      </c>
      <c r="O12" s="10" t="s">
        <v>473</v>
      </c>
      <c r="P12" s="10" t="s">
        <v>611</v>
      </c>
      <c r="Q12" s="10" t="s">
        <v>612</v>
      </c>
      <c r="R12" s="10" t="s">
        <v>613</v>
      </c>
    </row>
  </sheetData>
  <mergeCells count="2">
    <mergeCell ref="A1:R1"/>
    <mergeCell ref="A2:R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3" min="3" style="0" width="30"/>
    <col collapsed="false" customWidth="true" hidden="false" outlineLevel="0" max="4" min="4" style="0" width="18"/>
    <col collapsed="false" customWidth="true" hidden="false" outlineLevel="0" max="5" min="5" style="0" width="15"/>
    <col collapsed="false" customWidth="true" hidden="false" outlineLevel="0" max="6" min="6" style="0" width="52"/>
    <col collapsed="false" customWidth="true" hidden="false" outlineLevel="0" max="7" min="7" style="0" width="30"/>
    <col collapsed="false" customWidth="true" hidden="false" outlineLevel="0" max="8" min="8" style="0" width="18"/>
    <col collapsed="false" customWidth="true" hidden="false" outlineLevel="0" max="9" min="9" style="0" width="24"/>
    <col collapsed="false" customWidth="true" hidden="false" outlineLevel="0" max="10" min="10" style="0" width="42"/>
  </cols>
  <sheetData>
    <row r="1" customFormat="false" ht="28" hidden="false" customHeight="true" outlineLevel="0" collapsed="false">
      <c r="A1" s="7" t="s">
        <v>614</v>
      </c>
      <c r="B1" s="7"/>
      <c r="C1" s="7"/>
      <c r="D1" s="7"/>
      <c r="E1" s="7"/>
      <c r="F1" s="7"/>
      <c r="G1" s="7"/>
      <c r="H1" s="7"/>
      <c r="I1" s="7"/>
      <c r="J1" s="7"/>
    </row>
    <row r="2" customFormat="false" ht="34" hidden="false" customHeight="true" outlineLevel="0" collapsed="false">
      <c r="A2" s="8" t="s">
        <v>615</v>
      </c>
      <c r="B2" s="8"/>
      <c r="C2" s="8"/>
      <c r="D2" s="8"/>
      <c r="E2" s="8"/>
      <c r="F2" s="8"/>
      <c r="G2" s="8"/>
      <c r="H2" s="8"/>
      <c r="I2" s="8"/>
      <c r="J2" s="8"/>
    </row>
    <row r="4" customFormat="false" ht="34" hidden="false" customHeight="true" outlineLevel="0" collapsed="false">
      <c r="A4" s="9" t="s">
        <v>115</v>
      </c>
      <c r="B4" s="9" t="s">
        <v>116</v>
      </c>
      <c r="C4" s="9" t="s">
        <v>117</v>
      </c>
      <c r="D4" s="9" t="s">
        <v>616</v>
      </c>
      <c r="E4" s="9" t="s">
        <v>617</v>
      </c>
      <c r="F4" s="9" t="s">
        <v>618</v>
      </c>
      <c r="G4" s="9" t="s">
        <v>619</v>
      </c>
      <c r="H4" s="9" t="s">
        <v>620</v>
      </c>
      <c r="I4" s="9" t="s">
        <v>621</v>
      </c>
      <c r="J4" s="9" t="s">
        <v>133</v>
      </c>
    </row>
    <row r="5" customFormat="false" ht="48" hidden="false" customHeight="true" outlineLevel="0" collapsed="false">
      <c r="A5" s="10" t="s">
        <v>315</v>
      </c>
      <c r="B5" s="10" t="s">
        <v>316</v>
      </c>
      <c r="C5" s="10" t="s">
        <v>317</v>
      </c>
      <c r="D5" s="10" t="s">
        <v>622</v>
      </c>
      <c r="E5" s="10" t="s">
        <v>623</v>
      </c>
      <c r="F5" s="10" t="s">
        <v>624</v>
      </c>
      <c r="G5" s="10" t="s">
        <v>625</v>
      </c>
      <c r="H5" s="10" t="s">
        <v>626</v>
      </c>
      <c r="I5" s="10" t="s">
        <v>627</v>
      </c>
      <c r="J5" s="10" t="s">
        <v>628</v>
      </c>
    </row>
    <row r="6" customFormat="false" ht="48" hidden="false" customHeight="true" outlineLevel="0" collapsed="false">
      <c r="A6" s="10" t="s">
        <v>321</v>
      </c>
      <c r="B6" s="10" t="s">
        <v>322</v>
      </c>
      <c r="C6" s="10" t="s">
        <v>323</v>
      </c>
      <c r="D6" s="10" t="s">
        <v>622</v>
      </c>
      <c r="E6" s="10" t="n">
        <v>3</v>
      </c>
      <c r="F6" s="10" t="s">
        <v>629</v>
      </c>
      <c r="G6" s="10" t="s">
        <v>630</v>
      </c>
      <c r="H6" s="10" t="s">
        <v>626</v>
      </c>
      <c r="I6" s="10" t="s">
        <v>631</v>
      </c>
      <c r="J6" s="10" t="s">
        <v>632</v>
      </c>
    </row>
    <row r="7" customFormat="false" ht="48" hidden="false" customHeight="true" outlineLevel="0" collapsed="false">
      <c r="A7" s="10" t="s">
        <v>325</v>
      </c>
      <c r="B7" s="10" t="s">
        <v>326</v>
      </c>
      <c r="C7" s="10" t="s">
        <v>327</v>
      </c>
      <c r="D7" s="10" t="s">
        <v>622</v>
      </c>
      <c r="E7" s="10" t="n">
        <v>3</v>
      </c>
      <c r="F7" s="10" t="s">
        <v>633</v>
      </c>
      <c r="G7" s="10" t="s">
        <v>634</v>
      </c>
      <c r="H7" s="10" t="s">
        <v>626</v>
      </c>
      <c r="I7" s="10" t="s">
        <v>631</v>
      </c>
      <c r="J7" s="10" t="s">
        <v>635</v>
      </c>
    </row>
    <row r="8" customFormat="false" ht="48" hidden="false" customHeight="true" outlineLevel="0" collapsed="false">
      <c r="A8" s="10" t="s">
        <v>329</v>
      </c>
      <c r="B8" s="10" t="s">
        <v>330</v>
      </c>
      <c r="C8" s="10" t="s">
        <v>331</v>
      </c>
      <c r="D8" s="10" t="s">
        <v>622</v>
      </c>
      <c r="E8" s="10" t="n">
        <v>3</v>
      </c>
      <c r="F8" s="10" t="s">
        <v>636</v>
      </c>
      <c r="G8" s="10" t="s">
        <v>637</v>
      </c>
      <c r="H8" s="10" t="s">
        <v>626</v>
      </c>
      <c r="I8" s="10" t="s">
        <v>631</v>
      </c>
      <c r="J8" s="10" t="s">
        <v>638</v>
      </c>
    </row>
    <row r="9" customFormat="false" ht="48" hidden="false" customHeight="true" outlineLevel="0" collapsed="false">
      <c r="A9" s="10" t="s">
        <v>333</v>
      </c>
      <c r="B9" s="10" t="s">
        <v>334</v>
      </c>
      <c r="C9" s="10" t="s">
        <v>335</v>
      </c>
      <c r="D9" s="10" t="s">
        <v>622</v>
      </c>
      <c r="E9" s="10" t="n">
        <v>5</v>
      </c>
      <c r="F9" s="10" t="s">
        <v>639</v>
      </c>
      <c r="G9" s="10" t="s">
        <v>630</v>
      </c>
      <c r="H9" s="10" t="s">
        <v>626</v>
      </c>
      <c r="I9" s="10" t="s">
        <v>631</v>
      </c>
      <c r="J9" s="10"/>
    </row>
    <row r="10" customFormat="false" ht="48" hidden="false" customHeight="true" outlineLevel="0" collapsed="false">
      <c r="A10" s="10" t="s">
        <v>337</v>
      </c>
      <c r="B10" s="10" t="s">
        <v>338</v>
      </c>
      <c r="C10" s="10" t="s">
        <v>339</v>
      </c>
      <c r="D10" s="10" t="s">
        <v>622</v>
      </c>
      <c r="E10" s="10" t="n">
        <v>2</v>
      </c>
      <c r="F10" s="10" t="s">
        <v>640</v>
      </c>
      <c r="G10" s="10" t="s">
        <v>630</v>
      </c>
      <c r="H10" s="10" t="s">
        <v>626</v>
      </c>
      <c r="I10" s="10" t="s">
        <v>631</v>
      </c>
      <c r="J10" s="10" t="s">
        <v>641</v>
      </c>
    </row>
    <row r="11" customFormat="false" ht="48" hidden="false" customHeight="true" outlineLevel="0" collapsed="false">
      <c r="A11" s="10" t="s">
        <v>341</v>
      </c>
      <c r="B11" s="10" t="s">
        <v>342</v>
      </c>
      <c r="C11" s="10" t="s">
        <v>343</v>
      </c>
      <c r="D11" s="10" t="s">
        <v>622</v>
      </c>
      <c r="E11" s="10" t="n">
        <v>4</v>
      </c>
      <c r="F11" s="10" t="s">
        <v>642</v>
      </c>
      <c r="G11" s="10" t="s">
        <v>630</v>
      </c>
      <c r="H11" s="10" t="s">
        <v>626</v>
      </c>
      <c r="I11" s="10" t="s">
        <v>631</v>
      </c>
      <c r="J11" s="10"/>
    </row>
    <row r="12" customFormat="false" ht="48" hidden="false" customHeight="true" outlineLevel="0" collapsed="false">
      <c r="A12" s="10" t="s">
        <v>345</v>
      </c>
      <c r="B12" s="10" t="s">
        <v>346</v>
      </c>
      <c r="C12" s="10" t="s">
        <v>347</v>
      </c>
      <c r="D12" s="10" t="s">
        <v>643</v>
      </c>
      <c r="E12" s="10" t="n">
        <v>2</v>
      </c>
      <c r="F12" s="10" t="s">
        <v>644</v>
      </c>
      <c r="G12" s="10" t="s">
        <v>645</v>
      </c>
      <c r="H12" s="10" t="s">
        <v>626</v>
      </c>
      <c r="I12" s="10" t="s">
        <v>646</v>
      </c>
      <c r="J12" s="10" t="s">
        <v>647</v>
      </c>
    </row>
    <row r="13" customFormat="false" ht="48" hidden="false" customHeight="true" outlineLevel="0" collapsed="false">
      <c r="A13" s="10" t="s">
        <v>350</v>
      </c>
      <c r="B13" s="10" t="s">
        <v>351</v>
      </c>
      <c r="C13" s="10" t="s">
        <v>352</v>
      </c>
      <c r="D13" s="10" t="s">
        <v>643</v>
      </c>
      <c r="E13" s="10" t="n">
        <v>3</v>
      </c>
      <c r="F13" s="10" t="s">
        <v>648</v>
      </c>
      <c r="G13" s="10" t="s">
        <v>649</v>
      </c>
      <c r="H13" s="10" t="s">
        <v>626</v>
      </c>
      <c r="I13" s="10" t="s">
        <v>646</v>
      </c>
      <c r="J13" s="10" t="s">
        <v>650</v>
      </c>
    </row>
    <row r="14" customFormat="false" ht="48" hidden="false" customHeight="true" outlineLevel="0" collapsed="false">
      <c r="A14" s="10" t="s">
        <v>354</v>
      </c>
      <c r="B14" s="10" t="s">
        <v>355</v>
      </c>
      <c r="C14" s="10" t="s">
        <v>356</v>
      </c>
      <c r="D14" s="10" t="s">
        <v>643</v>
      </c>
      <c r="E14" s="10" t="n">
        <v>3</v>
      </c>
      <c r="F14" s="10" t="s">
        <v>651</v>
      </c>
      <c r="G14" s="10" t="s">
        <v>649</v>
      </c>
      <c r="H14" s="10" t="s">
        <v>626</v>
      </c>
      <c r="I14" s="10" t="s">
        <v>646</v>
      </c>
      <c r="J14" s="10" t="s">
        <v>650</v>
      </c>
    </row>
    <row r="15" customFormat="false" ht="48" hidden="false" customHeight="true" outlineLevel="0" collapsed="false">
      <c r="A15" s="10" t="s">
        <v>358</v>
      </c>
      <c r="B15" s="10" t="s">
        <v>359</v>
      </c>
      <c r="C15" s="10" t="s">
        <v>360</v>
      </c>
      <c r="D15" s="10" t="s">
        <v>643</v>
      </c>
      <c r="E15" s="10" t="n">
        <v>2</v>
      </c>
      <c r="F15" s="10" t="s">
        <v>652</v>
      </c>
      <c r="G15" s="10" t="s">
        <v>653</v>
      </c>
      <c r="H15" s="10" t="s">
        <v>626</v>
      </c>
      <c r="I15" s="10" t="s">
        <v>646</v>
      </c>
      <c r="J15" s="10" t="s">
        <v>654</v>
      </c>
    </row>
    <row r="16" customFormat="false" ht="48" hidden="false" customHeight="true" outlineLevel="0" collapsed="false">
      <c r="A16" s="10" t="s">
        <v>362</v>
      </c>
      <c r="B16" s="10" t="s">
        <v>363</v>
      </c>
      <c r="C16" s="10" t="s">
        <v>364</v>
      </c>
      <c r="D16" s="10" t="s">
        <v>643</v>
      </c>
      <c r="E16" s="10" t="n">
        <v>4</v>
      </c>
      <c r="F16" s="10" t="s">
        <v>655</v>
      </c>
      <c r="G16" s="10" t="s">
        <v>656</v>
      </c>
      <c r="H16" s="10" t="s">
        <v>626</v>
      </c>
      <c r="I16" s="10" t="s">
        <v>646</v>
      </c>
      <c r="J16" s="10" t="s">
        <v>657</v>
      </c>
    </row>
    <row r="17" customFormat="false" ht="48" hidden="false" customHeight="true" outlineLevel="0" collapsed="false">
      <c r="A17" s="10" t="s">
        <v>366</v>
      </c>
      <c r="B17" s="10" t="s">
        <v>367</v>
      </c>
      <c r="C17" s="10" t="s">
        <v>368</v>
      </c>
      <c r="D17" s="10" t="s">
        <v>643</v>
      </c>
      <c r="E17" s="10" t="n">
        <v>5</v>
      </c>
      <c r="F17" s="10" t="s">
        <v>658</v>
      </c>
      <c r="G17" s="10" t="s">
        <v>656</v>
      </c>
      <c r="H17" s="10" t="s">
        <v>626</v>
      </c>
      <c r="I17" s="10" t="s">
        <v>646</v>
      </c>
      <c r="J17" s="10" t="s">
        <v>659</v>
      </c>
    </row>
    <row r="18" customFormat="false" ht="48" hidden="false" customHeight="true" outlineLevel="0" collapsed="false">
      <c r="A18" s="10" t="s">
        <v>370</v>
      </c>
      <c r="B18" s="10" t="s">
        <v>371</v>
      </c>
      <c r="C18" s="10" t="s">
        <v>372</v>
      </c>
      <c r="D18" s="10" t="s">
        <v>643</v>
      </c>
      <c r="E18" s="10" t="n">
        <v>3</v>
      </c>
      <c r="F18" s="10" t="s">
        <v>660</v>
      </c>
      <c r="G18" s="10" t="s">
        <v>656</v>
      </c>
      <c r="H18" s="10" t="s">
        <v>626</v>
      </c>
      <c r="I18" s="10" t="s">
        <v>646</v>
      </c>
      <c r="J18" s="10"/>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8"/>
    <col collapsed="false" customWidth="true" hidden="false" outlineLevel="0" max="5" min="5" style="0" width="32"/>
    <col collapsed="false" customWidth="true" hidden="false" outlineLevel="0" max="6" min="6" style="0" width="48"/>
    <col collapsed="false" customWidth="true" hidden="false" outlineLevel="0" max="7" min="7" style="0" width="45"/>
    <col collapsed="false" customWidth="true" hidden="false" outlineLevel="0" max="8" min="8" style="0" width="34"/>
    <col collapsed="false" customWidth="true" hidden="false" outlineLevel="0" max="9" min="9" style="0" width="15"/>
    <col collapsed="false" customWidth="true" hidden="false" outlineLevel="0" max="10" min="10" style="0" width="24"/>
    <col collapsed="false" customWidth="true" hidden="false" outlineLevel="0" max="11" min="11" style="0" width="40"/>
    <col collapsed="false" customWidth="true" hidden="false" outlineLevel="0" max="13" min="12" style="0" width="18"/>
    <col collapsed="false" customWidth="true" hidden="false" outlineLevel="0" max="14" min="14" style="0" width="20"/>
    <col collapsed="false" customWidth="true" hidden="false" outlineLevel="0" max="15" min="15" style="0" width="42"/>
    <col collapsed="false" customWidth="true" hidden="false" outlineLevel="0" max="16" min="16" style="0" width="12"/>
  </cols>
  <sheetData>
    <row r="1" customFormat="false" ht="28" hidden="false" customHeight="true" outlineLevel="0" collapsed="false">
      <c r="A1" s="7" t="s">
        <v>661</v>
      </c>
      <c r="B1" s="7"/>
      <c r="C1" s="7"/>
      <c r="D1" s="7"/>
      <c r="E1" s="7"/>
      <c r="F1" s="7"/>
      <c r="G1" s="7"/>
      <c r="H1" s="7"/>
      <c r="I1" s="7"/>
      <c r="J1" s="7"/>
      <c r="K1" s="7"/>
      <c r="L1" s="7"/>
      <c r="M1" s="7"/>
      <c r="N1" s="7"/>
      <c r="O1" s="7"/>
      <c r="P1" s="7"/>
    </row>
    <row r="2" customFormat="false" ht="36" hidden="false" customHeight="true" outlineLevel="0" collapsed="false">
      <c r="A2" s="8" t="s">
        <v>662</v>
      </c>
      <c r="B2" s="8"/>
      <c r="C2" s="8"/>
      <c r="D2" s="8"/>
      <c r="E2" s="8"/>
      <c r="F2" s="8"/>
      <c r="G2" s="8"/>
      <c r="H2" s="8"/>
      <c r="I2" s="8"/>
      <c r="J2" s="8"/>
      <c r="K2" s="8"/>
      <c r="L2" s="8"/>
      <c r="M2" s="8"/>
      <c r="N2" s="8"/>
      <c r="O2" s="8"/>
      <c r="P2" s="8"/>
    </row>
    <row r="4" customFormat="false" ht="34" hidden="false" customHeight="true" outlineLevel="0" collapsed="false">
      <c r="A4" s="9" t="s">
        <v>663</v>
      </c>
      <c r="B4" s="9" t="s">
        <v>115</v>
      </c>
      <c r="C4" s="9" t="s">
        <v>664</v>
      </c>
      <c r="D4" s="9" t="s">
        <v>474</v>
      </c>
      <c r="E4" s="9" t="s">
        <v>476</v>
      </c>
      <c r="F4" s="9" t="s">
        <v>665</v>
      </c>
      <c r="G4" s="9" t="s">
        <v>666</v>
      </c>
      <c r="H4" s="9" t="s">
        <v>667</v>
      </c>
      <c r="I4" s="9" t="s">
        <v>668</v>
      </c>
      <c r="J4" s="9" t="s">
        <v>669</v>
      </c>
      <c r="K4" s="9" t="s">
        <v>670</v>
      </c>
      <c r="L4" s="9" t="s">
        <v>671</v>
      </c>
      <c r="M4" s="9" t="s">
        <v>132</v>
      </c>
      <c r="N4" s="9" t="s">
        <v>672</v>
      </c>
      <c r="O4" s="9" t="s">
        <v>673</v>
      </c>
      <c r="P4" s="9" t="s">
        <v>134</v>
      </c>
    </row>
    <row r="5" customFormat="false" ht="52" hidden="false" customHeight="true" outlineLevel="0" collapsed="false">
      <c r="A5" s="10" t="s">
        <v>145</v>
      </c>
      <c r="B5" s="10" t="s">
        <v>135</v>
      </c>
      <c r="C5" s="10" t="s">
        <v>674</v>
      </c>
      <c r="D5" s="10" t="s">
        <v>675</v>
      </c>
      <c r="E5" s="10" t="s">
        <v>676</v>
      </c>
      <c r="F5" s="10" t="s">
        <v>677</v>
      </c>
      <c r="G5" s="10" t="s">
        <v>678</v>
      </c>
      <c r="H5" s="10" t="s">
        <v>679</v>
      </c>
      <c r="I5" s="10" t="s">
        <v>680</v>
      </c>
      <c r="J5" s="10" t="s">
        <v>681</v>
      </c>
      <c r="K5" s="10" t="s">
        <v>682</v>
      </c>
      <c r="L5" s="10" t="s">
        <v>683</v>
      </c>
      <c r="M5" s="10" t="b">
        <f aca="false">FALSE()</f>
        <v>0</v>
      </c>
      <c r="N5" s="10" t="s">
        <v>684</v>
      </c>
      <c r="O5" s="10" t="s">
        <v>685</v>
      </c>
      <c r="P5" s="10" t="str">
        <f aca="false">IF(COUNTIF($A$5:$A$26,A5)=1,"PASS","DUPLICATE")</f>
        <v>PASS</v>
      </c>
    </row>
    <row r="6" customFormat="false" ht="52" hidden="false" customHeight="true" outlineLevel="0" collapsed="false">
      <c r="A6" s="10" t="s">
        <v>150</v>
      </c>
      <c r="B6" s="10" t="s">
        <v>147</v>
      </c>
      <c r="C6" s="10" t="s">
        <v>674</v>
      </c>
      <c r="D6" s="10" t="s">
        <v>686</v>
      </c>
      <c r="E6" s="10" t="s">
        <v>676</v>
      </c>
      <c r="F6" s="10" t="s">
        <v>687</v>
      </c>
      <c r="G6" s="10" t="s">
        <v>678</v>
      </c>
      <c r="H6" s="10" t="s">
        <v>688</v>
      </c>
      <c r="I6" s="10" t="s">
        <v>680</v>
      </c>
      <c r="J6" s="10" t="s">
        <v>681</v>
      </c>
      <c r="K6" s="10" t="s">
        <v>682</v>
      </c>
      <c r="L6" s="10" t="s">
        <v>683</v>
      </c>
      <c r="M6" s="10" t="b">
        <f aca="false">FALSE()</f>
        <v>0</v>
      </c>
      <c r="N6" s="10" t="s">
        <v>684</v>
      </c>
      <c r="O6" s="10" t="s">
        <v>685</v>
      </c>
      <c r="P6" s="10" t="str">
        <f aca="false">IF(COUNTIF($A$5:$A$26,A6)=1,"PASS","DUPLICATE")</f>
        <v>PASS</v>
      </c>
    </row>
    <row r="7" customFormat="false" ht="52" hidden="false" customHeight="true" outlineLevel="0" collapsed="false">
      <c r="A7" s="10" t="s">
        <v>173</v>
      </c>
      <c r="B7" s="10" t="s">
        <v>169</v>
      </c>
      <c r="C7" s="10" t="s">
        <v>674</v>
      </c>
      <c r="D7" s="10" t="s">
        <v>689</v>
      </c>
      <c r="E7" s="10" t="s">
        <v>676</v>
      </c>
      <c r="F7" s="10" t="s">
        <v>690</v>
      </c>
      <c r="G7" s="10" t="s">
        <v>691</v>
      </c>
      <c r="H7" s="10" t="s">
        <v>692</v>
      </c>
      <c r="I7" s="10" t="s">
        <v>680</v>
      </c>
      <c r="J7" s="10" t="s">
        <v>681</v>
      </c>
      <c r="K7" s="10" t="s">
        <v>682</v>
      </c>
      <c r="L7" s="10" t="s">
        <v>683</v>
      </c>
      <c r="M7" s="10" t="b">
        <f aca="false">FALSE()</f>
        <v>0</v>
      </c>
      <c r="N7" s="10" t="s">
        <v>684</v>
      </c>
      <c r="O7" s="10" t="s">
        <v>685</v>
      </c>
      <c r="P7" s="10" t="str">
        <f aca="false">IF(COUNTIF($A$5:$A$26,A7)=1,"PASS","DUPLICATE")</f>
        <v>PASS</v>
      </c>
    </row>
    <row r="8" customFormat="false" ht="52" hidden="false" customHeight="true" outlineLevel="0" collapsed="false">
      <c r="A8" s="10" t="s">
        <v>178</v>
      </c>
      <c r="B8" s="10" t="s">
        <v>175</v>
      </c>
      <c r="C8" s="10" t="s">
        <v>674</v>
      </c>
      <c r="D8" s="10" t="s">
        <v>675</v>
      </c>
      <c r="E8" s="10" t="s">
        <v>676</v>
      </c>
      <c r="F8" s="10" t="s">
        <v>693</v>
      </c>
      <c r="G8" s="10" t="s">
        <v>694</v>
      </c>
      <c r="H8" s="10" t="s">
        <v>695</v>
      </c>
      <c r="I8" s="10" t="s">
        <v>680</v>
      </c>
      <c r="J8" s="10" t="s">
        <v>681</v>
      </c>
      <c r="K8" s="10" t="s">
        <v>682</v>
      </c>
      <c r="L8" s="10" t="s">
        <v>683</v>
      </c>
      <c r="M8" s="10" t="b">
        <f aca="false">FALSE()</f>
        <v>0</v>
      </c>
      <c r="N8" s="10" t="s">
        <v>684</v>
      </c>
      <c r="O8" s="10" t="s">
        <v>685</v>
      </c>
      <c r="P8" s="10" t="str">
        <f aca="false">IF(COUNTIF($A$5:$A$26,A8)=1,"PASS","DUPLICATE")</f>
        <v>PASS</v>
      </c>
    </row>
    <row r="9" customFormat="false" ht="52" hidden="false" customHeight="true" outlineLevel="0" collapsed="false">
      <c r="A9" s="10" t="s">
        <v>183</v>
      </c>
      <c r="B9" s="10" t="s">
        <v>180</v>
      </c>
      <c r="C9" s="10" t="s">
        <v>674</v>
      </c>
      <c r="D9" s="10" t="s">
        <v>686</v>
      </c>
      <c r="E9" s="10" t="s">
        <v>696</v>
      </c>
      <c r="F9" s="10" t="s">
        <v>697</v>
      </c>
      <c r="G9" s="10" t="s">
        <v>698</v>
      </c>
      <c r="H9" s="10" t="s">
        <v>699</v>
      </c>
      <c r="I9" s="10" t="s">
        <v>680</v>
      </c>
      <c r="J9" s="10" t="s">
        <v>681</v>
      </c>
      <c r="K9" s="10" t="s">
        <v>682</v>
      </c>
      <c r="L9" s="10" t="s">
        <v>683</v>
      </c>
      <c r="M9" s="10" t="b">
        <f aca="false">FALSE()</f>
        <v>0</v>
      </c>
      <c r="N9" s="10" t="s">
        <v>684</v>
      </c>
      <c r="O9" s="10" t="s">
        <v>685</v>
      </c>
      <c r="P9" s="10" t="str">
        <f aca="false">IF(COUNTIF($A$5:$A$26,A9)=1,"PASS","DUPLICATE")</f>
        <v>PASS</v>
      </c>
    </row>
    <row r="10" customFormat="false" ht="52" hidden="false" customHeight="true" outlineLevel="0" collapsed="false">
      <c r="A10" s="10" t="s">
        <v>189</v>
      </c>
      <c r="B10" s="10" t="s">
        <v>185</v>
      </c>
      <c r="C10" s="10" t="s">
        <v>674</v>
      </c>
      <c r="D10" s="10"/>
      <c r="E10" s="10"/>
      <c r="F10" s="10" t="s">
        <v>700</v>
      </c>
      <c r="G10" s="10" t="s">
        <v>701</v>
      </c>
      <c r="H10" s="10" t="s">
        <v>702</v>
      </c>
      <c r="I10" s="10" t="s">
        <v>680</v>
      </c>
      <c r="J10" s="10" t="s">
        <v>703</v>
      </c>
      <c r="K10" s="10" t="s">
        <v>682</v>
      </c>
      <c r="L10" s="10" t="s">
        <v>683</v>
      </c>
      <c r="M10" s="10" t="b">
        <f aca="false">FALSE()</f>
        <v>0</v>
      </c>
      <c r="N10" s="10" t="s">
        <v>684</v>
      </c>
      <c r="O10" s="10" t="s">
        <v>685</v>
      </c>
      <c r="P10" s="10" t="str">
        <f aca="false">IF(COUNTIF($A$5:$A$26,A10)=1,"PASS","DUPLICATE")</f>
        <v>PASS</v>
      </c>
    </row>
    <row r="11" customFormat="false" ht="52" hidden="false" customHeight="true" outlineLevel="0" collapsed="false">
      <c r="A11" s="10" t="s">
        <v>195</v>
      </c>
      <c r="B11" s="10" t="s">
        <v>192</v>
      </c>
      <c r="C11" s="10" t="s">
        <v>674</v>
      </c>
      <c r="D11" s="10"/>
      <c r="E11" s="10"/>
      <c r="F11" s="10" t="s">
        <v>704</v>
      </c>
      <c r="G11" s="10" t="s">
        <v>705</v>
      </c>
      <c r="H11" s="10" t="s">
        <v>706</v>
      </c>
      <c r="I11" s="10" t="s">
        <v>707</v>
      </c>
      <c r="J11" s="10" t="s">
        <v>703</v>
      </c>
      <c r="K11" s="10" t="s">
        <v>682</v>
      </c>
      <c r="L11" s="10" t="s">
        <v>683</v>
      </c>
      <c r="M11" s="10" t="b">
        <f aca="false">FALSE()</f>
        <v>0</v>
      </c>
      <c r="N11" s="10" t="s">
        <v>684</v>
      </c>
      <c r="O11" s="10" t="s">
        <v>685</v>
      </c>
      <c r="P11" s="10" t="str">
        <f aca="false">IF(COUNTIF($A$5:$A$26,A11)=1,"PASS","DUPLICATE")</f>
        <v>PASS</v>
      </c>
    </row>
    <row r="12" customFormat="false" ht="52" hidden="false" customHeight="true" outlineLevel="0" collapsed="false">
      <c r="A12" s="10" t="s">
        <v>708</v>
      </c>
      <c r="B12" s="10" t="s">
        <v>197</v>
      </c>
      <c r="C12" s="10" t="s">
        <v>709</v>
      </c>
      <c r="D12" s="10"/>
      <c r="E12" s="10"/>
      <c r="F12" s="10" t="s">
        <v>710</v>
      </c>
      <c r="G12" s="10" t="s">
        <v>711</v>
      </c>
      <c r="H12" s="10" t="s">
        <v>702</v>
      </c>
      <c r="I12" s="10" t="s">
        <v>707</v>
      </c>
      <c r="J12" s="10" t="s">
        <v>712</v>
      </c>
      <c r="K12" s="10" t="s">
        <v>682</v>
      </c>
      <c r="L12" s="10" t="s">
        <v>683</v>
      </c>
      <c r="M12" s="10" t="b">
        <f aca="false">FALSE()</f>
        <v>0</v>
      </c>
      <c r="N12" s="10" t="s">
        <v>684</v>
      </c>
      <c r="O12" s="10" t="s">
        <v>685</v>
      </c>
      <c r="P12" s="10" t="str">
        <f aca="false">IF(COUNTIF($A$5:$A$26,A12)=1,"PASS","DUPLICATE")</f>
        <v>PASS</v>
      </c>
    </row>
    <row r="13" customFormat="false" ht="52" hidden="false" customHeight="true" outlineLevel="0" collapsed="false">
      <c r="A13" s="10" t="s">
        <v>713</v>
      </c>
      <c r="B13" s="10" t="s">
        <v>197</v>
      </c>
      <c r="C13" s="10" t="s">
        <v>714</v>
      </c>
      <c r="D13" s="10"/>
      <c r="E13" s="10"/>
      <c r="F13" s="10" t="s">
        <v>715</v>
      </c>
      <c r="G13" s="10" t="s">
        <v>711</v>
      </c>
      <c r="H13" s="10" t="s">
        <v>702</v>
      </c>
      <c r="I13" s="10" t="s">
        <v>707</v>
      </c>
      <c r="J13" s="10" t="s">
        <v>712</v>
      </c>
      <c r="K13" s="10" t="s">
        <v>682</v>
      </c>
      <c r="L13" s="10" t="s">
        <v>683</v>
      </c>
      <c r="M13" s="10" t="b">
        <f aca="false">FALSE()</f>
        <v>0</v>
      </c>
      <c r="N13" s="10" t="s">
        <v>684</v>
      </c>
      <c r="O13" s="10" t="s">
        <v>685</v>
      </c>
      <c r="P13" s="10" t="str">
        <f aca="false">IF(COUNTIF($A$5:$A$26,A13)=1,"PASS","DUPLICATE")</f>
        <v>PASS</v>
      </c>
    </row>
    <row r="14" customFormat="false" ht="52" hidden="false" customHeight="true" outlineLevel="0" collapsed="false">
      <c r="A14" s="10" t="s">
        <v>206</v>
      </c>
      <c r="B14" s="10" t="s">
        <v>203</v>
      </c>
      <c r="C14" s="10" t="s">
        <v>674</v>
      </c>
      <c r="D14" s="10"/>
      <c r="E14" s="10"/>
      <c r="F14" s="10" t="s">
        <v>716</v>
      </c>
      <c r="G14" s="10" t="s">
        <v>705</v>
      </c>
      <c r="H14" s="10" t="s">
        <v>717</v>
      </c>
      <c r="I14" s="10" t="s">
        <v>707</v>
      </c>
      <c r="J14" s="10"/>
      <c r="K14" s="10" t="s">
        <v>682</v>
      </c>
      <c r="L14" s="10" t="s">
        <v>683</v>
      </c>
      <c r="M14" s="10" t="b">
        <f aca="false">FALSE()</f>
        <v>0</v>
      </c>
      <c r="N14" s="10" t="s">
        <v>684</v>
      </c>
      <c r="O14" s="10" t="s">
        <v>685</v>
      </c>
      <c r="P14" s="10" t="str">
        <f aca="false">IF(COUNTIF($A$5:$A$26,A14)=1,"PASS","DUPLICATE")</f>
        <v>PASS</v>
      </c>
    </row>
    <row r="15" customFormat="false" ht="52" hidden="false" customHeight="true" outlineLevel="0" collapsed="false">
      <c r="A15" s="10" t="s">
        <v>211</v>
      </c>
      <c r="B15" s="10" t="s">
        <v>208</v>
      </c>
      <c r="C15" s="10" t="s">
        <v>674</v>
      </c>
      <c r="D15" s="10"/>
      <c r="E15" s="10"/>
      <c r="F15" s="10" t="s">
        <v>718</v>
      </c>
      <c r="G15" s="10" t="s">
        <v>719</v>
      </c>
      <c r="H15" s="10" t="s">
        <v>720</v>
      </c>
      <c r="I15" s="10" t="s">
        <v>707</v>
      </c>
      <c r="J15" s="10"/>
      <c r="K15" s="10" t="s">
        <v>682</v>
      </c>
      <c r="L15" s="10" t="s">
        <v>683</v>
      </c>
      <c r="M15" s="10" t="b">
        <f aca="false">FALSE()</f>
        <v>0</v>
      </c>
      <c r="N15" s="10" t="s">
        <v>684</v>
      </c>
      <c r="O15" s="10" t="s">
        <v>685</v>
      </c>
      <c r="P15" s="10" t="str">
        <f aca="false">IF(COUNTIF($A$5:$A$26,A15)=1,"PASS","DUPLICATE")</f>
        <v>PASS</v>
      </c>
    </row>
    <row r="16" customFormat="false" ht="52" hidden="false" customHeight="true" outlineLevel="0" collapsed="false">
      <c r="A16" s="10" t="s">
        <v>216</v>
      </c>
      <c r="B16" s="10" t="s">
        <v>213</v>
      </c>
      <c r="C16" s="10" t="s">
        <v>674</v>
      </c>
      <c r="D16" s="10"/>
      <c r="E16" s="10"/>
      <c r="F16" s="10" t="s">
        <v>721</v>
      </c>
      <c r="G16" s="10" t="s">
        <v>722</v>
      </c>
      <c r="H16" s="10" t="s">
        <v>706</v>
      </c>
      <c r="I16" s="10" t="s">
        <v>707</v>
      </c>
      <c r="J16" s="10"/>
      <c r="K16" s="10" t="s">
        <v>682</v>
      </c>
      <c r="L16" s="10" t="s">
        <v>683</v>
      </c>
      <c r="M16" s="10" t="b">
        <f aca="false">FALSE()</f>
        <v>0</v>
      </c>
      <c r="N16" s="10" t="s">
        <v>684</v>
      </c>
      <c r="O16" s="10" t="s">
        <v>685</v>
      </c>
      <c r="P16" s="10" t="str">
        <f aca="false">IF(COUNTIF($A$5:$A$26,A16)=1,"PASS","DUPLICATE")</f>
        <v>PASS</v>
      </c>
    </row>
    <row r="17" customFormat="false" ht="52" hidden="false" customHeight="true" outlineLevel="0" collapsed="false">
      <c r="A17" s="10" t="s">
        <v>221</v>
      </c>
      <c r="B17" s="10" t="s">
        <v>218</v>
      </c>
      <c r="C17" s="10" t="s">
        <v>674</v>
      </c>
      <c r="D17" s="10"/>
      <c r="E17" s="10"/>
      <c r="F17" s="10" t="s">
        <v>723</v>
      </c>
      <c r="G17" s="10" t="s">
        <v>724</v>
      </c>
      <c r="H17" s="10" t="s">
        <v>720</v>
      </c>
      <c r="I17" s="10" t="s">
        <v>707</v>
      </c>
      <c r="J17" s="10"/>
      <c r="K17" s="10" t="s">
        <v>682</v>
      </c>
      <c r="L17" s="10" t="s">
        <v>683</v>
      </c>
      <c r="M17" s="10" t="b">
        <f aca="false">FALSE()</f>
        <v>0</v>
      </c>
      <c r="N17" s="10" t="s">
        <v>684</v>
      </c>
      <c r="O17" s="10" t="s">
        <v>685</v>
      </c>
      <c r="P17" s="10" t="str">
        <f aca="false">IF(COUNTIF($A$5:$A$26,A17)=1,"PASS","DUPLICATE")</f>
        <v>PASS</v>
      </c>
    </row>
    <row r="18" customFormat="false" ht="52" hidden="false" customHeight="true" outlineLevel="0" collapsed="false">
      <c r="A18" s="10" t="s">
        <v>226</v>
      </c>
      <c r="B18" s="10" t="s">
        <v>223</v>
      </c>
      <c r="C18" s="10" t="s">
        <v>674</v>
      </c>
      <c r="D18" s="10"/>
      <c r="E18" s="10"/>
      <c r="F18" s="10" t="s">
        <v>725</v>
      </c>
      <c r="G18" s="10" t="s">
        <v>724</v>
      </c>
      <c r="H18" s="10" t="s">
        <v>720</v>
      </c>
      <c r="I18" s="10" t="s">
        <v>707</v>
      </c>
      <c r="J18" s="10"/>
      <c r="K18" s="10" t="s">
        <v>682</v>
      </c>
      <c r="L18" s="10" t="s">
        <v>683</v>
      </c>
      <c r="M18" s="10" t="b">
        <f aca="false">FALSE()</f>
        <v>0</v>
      </c>
      <c r="N18" s="10" t="s">
        <v>684</v>
      </c>
      <c r="O18" s="10" t="s">
        <v>685</v>
      </c>
      <c r="P18" s="10" t="str">
        <f aca="false">IF(COUNTIF($A$5:$A$26,A18)=1,"PASS","DUPLICATE")</f>
        <v>PASS</v>
      </c>
    </row>
    <row r="19" customFormat="false" ht="52" hidden="false" customHeight="true" outlineLevel="0" collapsed="false">
      <c r="A19" s="10" t="s">
        <v>231</v>
      </c>
      <c r="B19" s="10" t="s">
        <v>228</v>
      </c>
      <c r="C19" s="10" t="s">
        <v>674</v>
      </c>
      <c r="D19" s="10"/>
      <c r="E19" s="10"/>
      <c r="F19" s="10" t="s">
        <v>726</v>
      </c>
      <c r="G19" s="10" t="s">
        <v>705</v>
      </c>
      <c r="H19" s="10" t="s">
        <v>706</v>
      </c>
      <c r="I19" s="10" t="s">
        <v>707</v>
      </c>
      <c r="J19" s="10"/>
      <c r="K19" s="10" t="s">
        <v>682</v>
      </c>
      <c r="L19" s="10" t="s">
        <v>683</v>
      </c>
      <c r="M19" s="10" t="b">
        <f aca="false">FALSE()</f>
        <v>0</v>
      </c>
      <c r="N19" s="10" t="s">
        <v>684</v>
      </c>
      <c r="O19" s="10" t="s">
        <v>685</v>
      </c>
      <c r="P19" s="10" t="str">
        <f aca="false">IF(COUNTIF($A$5:$A$26,A19)=1,"PASS","DUPLICATE")</f>
        <v>PASS</v>
      </c>
    </row>
    <row r="20" customFormat="false" ht="52" hidden="false" customHeight="true" outlineLevel="0" collapsed="false">
      <c r="A20" s="10" t="s">
        <v>236</v>
      </c>
      <c r="B20" s="10" t="s">
        <v>233</v>
      </c>
      <c r="C20" s="10" t="s">
        <v>674</v>
      </c>
      <c r="D20" s="10"/>
      <c r="E20" s="10"/>
      <c r="F20" s="10" t="s">
        <v>727</v>
      </c>
      <c r="G20" s="10" t="s">
        <v>728</v>
      </c>
      <c r="H20" s="10" t="s">
        <v>706</v>
      </c>
      <c r="I20" s="10" t="s">
        <v>707</v>
      </c>
      <c r="J20" s="10"/>
      <c r="K20" s="10" t="s">
        <v>682</v>
      </c>
      <c r="L20" s="10" t="s">
        <v>683</v>
      </c>
      <c r="M20" s="10" t="b">
        <f aca="false">FALSE()</f>
        <v>0</v>
      </c>
      <c r="N20" s="10" t="s">
        <v>684</v>
      </c>
      <c r="O20" s="10" t="s">
        <v>685</v>
      </c>
      <c r="P20" s="10" t="str">
        <f aca="false">IF(COUNTIF($A$5:$A$26,A20)=1,"PASS","DUPLICATE")</f>
        <v>PASS</v>
      </c>
    </row>
    <row r="21" customFormat="false" ht="52" hidden="false" customHeight="true" outlineLevel="0" collapsed="false">
      <c r="A21" s="10" t="s">
        <v>241</v>
      </c>
      <c r="B21" s="10" t="s">
        <v>238</v>
      </c>
      <c r="C21" s="10" t="s">
        <v>674</v>
      </c>
      <c r="D21" s="10"/>
      <c r="E21" s="10"/>
      <c r="F21" s="10" t="s">
        <v>729</v>
      </c>
      <c r="G21" s="10" t="s">
        <v>730</v>
      </c>
      <c r="H21" s="10" t="s">
        <v>702</v>
      </c>
      <c r="I21" s="10" t="s">
        <v>707</v>
      </c>
      <c r="J21" s="10"/>
      <c r="K21" s="10" t="s">
        <v>682</v>
      </c>
      <c r="L21" s="10" t="s">
        <v>683</v>
      </c>
      <c r="M21" s="10" t="b">
        <f aca="false">FALSE()</f>
        <v>0</v>
      </c>
      <c r="N21" s="10" t="s">
        <v>684</v>
      </c>
      <c r="O21" s="10" t="s">
        <v>685</v>
      </c>
      <c r="P21" s="10" t="str">
        <f aca="false">IF(COUNTIF($A$5:$A$26,A21)=1,"PASS","DUPLICATE")</f>
        <v>PASS</v>
      </c>
    </row>
    <row r="22" customFormat="false" ht="52" hidden="false" customHeight="true" outlineLevel="0" collapsed="false">
      <c r="A22" s="10" t="s">
        <v>246</v>
      </c>
      <c r="B22" s="10" t="s">
        <v>243</v>
      </c>
      <c r="C22" s="10" t="s">
        <v>674</v>
      </c>
      <c r="D22" s="10"/>
      <c r="E22" s="10"/>
      <c r="F22" s="10" t="s">
        <v>715</v>
      </c>
      <c r="G22" s="10" t="s">
        <v>731</v>
      </c>
      <c r="H22" s="10" t="s">
        <v>702</v>
      </c>
      <c r="I22" s="10" t="s">
        <v>707</v>
      </c>
      <c r="J22" s="10"/>
      <c r="K22" s="10" t="s">
        <v>682</v>
      </c>
      <c r="L22" s="10" t="s">
        <v>683</v>
      </c>
      <c r="M22" s="10" t="b">
        <f aca="false">FALSE()</f>
        <v>0</v>
      </c>
      <c r="N22" s="10" t="s">
        <v>684</v>
      </c>
      <c r="O22" s="10" t="s">
        <v>685</v>
      </c>
      <c r="P22" s="10" t="str">
        <f aca="false">IF(COUNTIF($A$5:$A$26,A22)=1,"PASS","DUPLICATE")</f>
        <v>PASS</v>
      </c>
    </row>
    <row r="23" customFormat="false" ht="52" hidden="false" customHeight="true" outlineLevel="0" collapsed="false">
      <c r="A23" s="10" t="s">
        <v>252</v>
      </c>
      <c r="B23" s="10" t="s">
        <v>248</v>
      </c>
      <c r="C23" s="10" t="s">
        <v>674</v>
      </c>
      <c r="D23" s="10"/>
      <c r="E23" s="10"/>
      <c r="F23" s="10" t="s">
        <v>732</v>
      </c>
      <c r="G23" s="10" t="s">
        <v>733</v>
      </c>
      <c r="H23" s="10" t="s">
        <v>706</v>
      </c>
      <c r="I23" s="10" t="s">
        <v>680</v>
      </c>
      <c r="J23" s="10"/>
      <c r="K23" s="10" t="s">
        <v>682</v>
      </c>
      <c r="L23" s="10" t="s">
        <v>683</v>
      </c>
      <c r="M23" s="10" t="b">
        <f aca="false">FALSE()</f>
        <v>0</v>
      </c>
      <c r="N23" s="10" t="s">
        <v>684</v>
      </c>
      <c r="O23" s="10" t="s">
        <v>685</v>
      </c>
      <c r="P23" s="10" t="str">
        <f aca="false">IF(COUNTIF($A$5:$A$26,A23)=1,"PASS","DUPLICATE")</f>
        <v>PASS</v>
      </c>
    </row>
    <row r="24" customFormat="false" ht="52" hidden="false" customHeight="true" outlineLevel="0" collapsed="false">
      <c r="A24" s="10" t="s">
        <v>257</v>
      </c>
      <c r="B24" s="10" t="s">
        <v>254</v>
      </c>
      <c r="C24" s="10" t="s">
        <v>674</v>
      </c>
      <c r="D24" s="10"/>
      <c r="E24" s="10"/>
      <c r="F24" s="10" t="s">
        <v>716</v>
      </c>
      <c r="G24" s="10" t="s">
        <v>705</v>
      </c>
      <c r="H24" s="10" t="s">
        <v>717</v>
      </c>
      <c r="I24" s="10" t="s">
        <v>707</v>
      </c>
      <c r="J24" s="10"/>
      <c r="K24" s="10" t="s">
        <v>682</v>
      </c>
      <c r="L24" s="10" t="s">
        <v>683</v>
      </c>
      <c r="M24" s="10" t="b">
        <f aca="false">FALSE()</f>
        <v>0</v>
      </c>
      <c r="N24" s="10" t="s">
        <v>684</v>
      </c>
      <c r="O24" s="10" t="s">
        <v>685</v>
      </c>
      <c r="P24" s="10" t="str">
        <f aca="false">IF(COUNTIF($A$5:$A$26,A24)=1,"PASS","DUPLICATE")</f>
        <v>PASS</v>
      </c>
    </row>
    <row r="25" customFormat="false" ht="52" hidden="false" customHeight="true" outlineLevel="0" collapsed="false">
      <c r="A25" s="10" t="s">
        <v>262</v>
      </c>
      <c r="B25" s="10" t="s">
        <v>259</v>
      </c>
      <c r="C25" s="10" t="s">
        <v>674</v>
      </c>
      <c r="D25" s="10"/>
      <c r="E25" s="10"/>
      <c r="F25" s="10" t="s">
        <v>734</v>
      </c>
      <c r="G25" s="10" t="s">
        <v>733</v>
      </c>
      <c r="H25" s="10" t="s">
        <v>717</v>
      </c>
      <c r="I25" s="10" t="s">
        <v>680</v>
      </c>
      <c r="J25" s="10"/>
      <c r="K25" s="10" t="s">
        <v>682</v>
      </c>
      <c r="L25" s="10" t="s">
        <v>683</v>
      </c>
      <c r="M25" s="10" t="b">
        <f aca="false">FALSE()</f>
        <v>0</v>
      </c>
      <c r="N25" s="10" t="s">
        <v>684</v>
      </c>
      <c r="O25" s="10" t="s">
        <v>685</v>
      </c>
      <c r="P25" s="10" t="str">
        <f aca="false">IF(COUNTIF($A$5:$A$26,A25)=1,"PASS","DUPLICATE")</f>
        <v>PASS</v>
      </c>
    </row>
    <row r="26" customFormat="false" ht="52" hidden="false" customHeight="true" outlineLevel="0" collapsed="false">
      <c r="A26" s="10" t="s">
        <v>267</v>
      </c>
      <c r="B26" s="10" t="s">
        <v>264</v>
      </c>
      <c r="C26" s="10" t="s">
        <v>674</v>
      </c>
      <c r="D26" s="10"/>
      <c r="E26" s="10"/>
      <c r="F26" s="10" t="s">
        <v>735</v>
      </c>
      <c r="G26" s="10" t="s">
        <v>733</v>
      </c>
      <c r="H26" s="10" t="s">
        <v>717</v>
      </c>
      <c r="I26" s="10" t="s">
        <v>680</v>
      </c>
      <c r="J26" s="10"/>
      <c r="K26" s="10" t="s">
        <v>682</v>
      </c>
      <c r="L26" s="10" t="s">
        <v>683</v>
      </c>
      <c r="M26" s="10" t="b">
        <f aca="false">FALSE()</f>
        <v>0</v>
      </c>
      <c r="N26" s="10" t="s">
        <v>684</v>
      </c>
      <c r="O26" s="10" t="s">
        <v>685</v>
      </c>
      <c r="P26" s="10" t="str">
        <f aca="false">IF(COUNTIF($A$5:$A$26,A26)=1,"PASS","DUPLICATE")</f>
        <v>PASS</v>
      </c>
    </row>
  </sheetData>
  <mergeCells count="2">
    <mergeCell ref="A1:P1"/>
    <mergeCell ref="A2:P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12" min="4" style="0" width="12"/>
    <col collapsed="false" customWidth="true" hidden="false" outlineLevel="0" max="13" min="13" style="0" width="48"/>
  </cols>
  <sheetData>
    <row r="1" customFormat="false" ht="28" hidden="false" customHeight="true" outlineLevel="0" collapsed="false">
      <c r="A1" s="7" t="s">
        <v>736</v>
      </c>
      <c r="B1" s="7"/>
      <c r="C1" s="7"/>
      <c r="D1" s="7"/>
      <c r="E1" s="7"/>
      <c r="F1" s="7"/>
      <c r="G1" s="7"/>
      <c r="H1" s="7"/>
      <c r="I1" s="7"/>
      <c r="J1" s="7"/>
      <c r="K1" s="7"/>
      <c r="L1" s="7"/>
      <c r="M1" s="7"/>
    </row>
    <row r="2" customFormat="false" ht="33" hidden="false" customHeight="true" outlineLevel="0" collapsed="false">
      <c r="A2" s="8" t="s">
        <v>737</v>
      </c>
      <c r="B2" s="8"/>
      <c r="C2" s="8"/>
      <c r="D2" s="8"/>
      <c r="E2" s="8"/>
      <c r="F2" s="8"/>
      <c r="G2" s="8"/>
      <c r="H2" s="8"/>
      <c r="I2" s="8"/>
      <c r="J2" s="8"/>
      <c r="K2" s="8"/>
      <c r="L2" s="8"/>
      <c r="M2" s="8"/>
    </row>
    <row r="4" customFormat="false" ht="34" hidden="false" customHeight="true" outlineLevel="0" collapsed="false">
      <c r="A4" s="9" t="s">
        <v>663</v>
      </c>
      <c r="B4" s="9" t="s">
        <v>115</v>
      </c>
      <c r="C4" s="9" t="s">
        <v>664</v>
      </c>
      <c r="D4" s="9" t="s">
        <v>738</v>
      </c>
      <c r="E4" s="9" t="s">
        <v>739</v>
      </c>
      <c r="F4" s="9" t="s">
        <v>740</v>
      </c>
      <c r="G4" s="9" t="s">
        <v>741</v>
      </c>
      <c r="H4" s="9" t="s">
        <v>742</v>
      </c>
      <c r="I4" s="9" t="s">
        <v>743</v>
      </c>
      <c r="J4" s="9" t="s">
        <v>744</v>
      </c>
      <c r="K4" s="9" t="s">
        <v>745</v>
      </c>
      <c r="L4" s="9" t="s">
        <v>746</v>
      </c>
      <c r="M4" s="9" t="s">
        <v>747</v>
      </c>
    </row>
    <row r="5" customFormat="false" ht="36" hidden="false" customHeight="true" outlineLevel="0" collapsed="false">
      <c r="A5" s="10" t="s">
        <v>145</v>
      </c>
      <c r="B5" s="10" t="s">
        <v>135</v>
      </c>
      <c r="C5" s="10" t="s">
        <v>674</v>
      </c>
      <c r="D5" s="10" t="n">
        <v>1</v>
      </c>
      <c r="E5" s="10" t="s">
        <v>748</v>
      </c>
      <c r="F5" s="10" t="n">
        <v>2</v>
      </c>
      <c r="G5" s="10" t="s">
        <v>748</v>
      </c>
      <c r="H5" s="10" t="n">
        <v>1</v>
      </c>
      <c r="I5" s="10" t="s">
        <v>748</v>
      </c>
      <c r="J5" s="10" t="n">
        <v>1</v>
      </c>
      <c r="K5" s="10" t="s">
        <v>748</v>
      </c>
      <c r="L5" s="10" t="n">
        <v>1</v>
      </c>
      <c r="M5" s="10" t="s">
        <v>749</v>
      </c>
    </row>
    <row r="6" customFormat="false" ht="36" hidden="false" customHeight="true" outlineLevel="0" collapsed="false">
      <c r="A6" s="10" t="s">
        <v>150</v>
      </c>
      <c r="B6" s="10" t="s">
        <v>147</v>
      </c>
      <c r="C6" s="10" t="s">
        <v>674</v>
      </c>
      <c r="D6" s="10" t="n">
        <v>1</v>
      </c>
      <c r="E6" s="10" t="s">
        <v>748</v>
      </c>
      <c r="F6" s="10" t="n">
        <v>2</v>
      </c>
      <c r="G6" s="10" t="s">
        <v>748</v>
      </c>
      <c r="H6" s="10" t="n">
        <v>1</v>
      </c>
      <c r="I6" s="10" t="s">
        <v>748</v>
      </c>
      <c r="J6" s="10" t="n">
        <v>1</v>
      </c>
      <c r="K6" s="10" t="s">
        <v>748</v>
      </c>
      <c r="L6" s="10" t="n">
        <v>1</v>
      </c>
      <c r="M6" s="10" t="s">
        <v>749</v>
      </c>
    </row>
    <row r="7" customFormat="false" ht="36" hidden="false" customHeight="true" outlineLevel="0" collapsed="false">
      <c r="A7" s="10" t="s">
        <v>173</v>
      </c>
      <c r="B7" s="10" t="s">
        <v>169</v>
      </c>
      <c r="C7" s="10" t="s">
        <v>674</v>
      </c>
      <c r="D7" s="10" t="n">
        <v>1</v>
      </c>
      <c r="E7" s="10" t="s">
        <v>748</v>
      </c>
      <c r="F7" s="10" t="n">
        <v>2</v>
      </c>
      <c r="G7" s="10" t="s">
        <v>748</v>
      </c>
      <c r="H7" s="10" t="n">
        <v>5</v>
      </c>
      <c r="I7" s="10" t="s">
        <v>748</v>
      </c>
      <c r="J7" s="10" t="n">
        <v>5</v>
      </c>
      <c r="K7" s="10" t="s">
        <v>748</v>
      </c>
      <c r="L7" s="10" t="n">
        <v>1</v>
      </c>
      <c r="M7" s="10" t="s">
        <v>749</v>
      </c>
    </row>
    <row r="8" customFormat="false" ht="36" hidden="false" customHeight="true" outlineLevel="0" collapsed="false">
      <c r="A8" s="10" t="s">
        <v>178</v>
      </c>
      <c r="B8" s="10" t="s">
        <v>175</v>
      </c>
      <c r="C8" s="10" t="s">
        <v>674</v>
      </c>
      <c r="D8" s="10" t="n">
        <v>1</v>
      </c>
      <c r="E8" s="10" t="s">
        <v>748</v>
      </c>
      <c r="F8" s="10" t="n">
        <v>2</v>
      </c>
      <c r="G8" s="10" t="s">
        <v>748</v>
      </c>
      <c r="H8" s="10" t="n">
        <v>6</v>
      </c>
      <c r="I8" s="10" t="s">
        <v>748</v>
      </c>
      <c r="J8" s="10" t="n">
        <v>7</v>
      </c>
      <c r="K8" s="10" t="s">
        <v>748</v>
      </c>
      <c r="L8" s="10" t="n">
        <v>1</v>
      </c>
      <c r="M8" s="10" t="s">
        <v>749</v>
      </c>
    </row>
    <row r="9" customFormat="false" ht="36" hidden="false" customHeight="true" outlineLevel="0" collapsed="false">
      <c r="A9" s="10" t="s">
        <v>183</v>
      </c>
      <c r="B9" s="10" t="s">
        <v>180</v>
      </c>
      <c r="C9" s="10" t="s">
        <v>674</v>
      </c>
      <c r="D9" s="10" t="n">
        <v>1</v>
      </c>
      <c r="E9" s="10" t="s">
        <v>748</v>
      </c>
      <c r="F9" s="10" t="n">
        <v>2</v>
      </c>
      <c r="G9" s="10" t="s">
        <v>748</v>
      </c>
      <c r="H9" s="10" t="n">
        <v>8</v>
      </c>
      <c r="I9" s="10" t="s">
        <v>748</v>
      </c>
      <c r="J9" s="10" t="n">
        <v>9</v>
      </c>
      <c r="K9" s="10" t="s">
        <v>748</v>
      </c>
      <c r="L9" s="10" t="n">
        <v>0.5</v>
      </c>
      <c r="M9" s="10" t="s">
        <v>750</v>
      </c>
    </row>
    <row r="10" customFormat="false" ht="36" hidden="false" customHeight="true" outlineLevel="0" collapsed="false">
      <c r="A10" s="10" t="s">
        <v>189</v>
      </c>
      <c r="B10" s="10" t="s">
        <v>185</v>
      </c>
      <c r="C10" s="10" t="s">
        <v>674</v>
      </c>
      <c r="D10" s="10"/>
      <c r="E10" s="10"/>
      <c r="F10" s="10"/>
      <c r="G10" s="10"/>
      <c r="H10" s="10" t="n">
        <v>11</v>
      </c>
      <c r="I10" s="10" t="n">
        <v>80</v>
      </c>
      <c r="J10" s="10" t="n">
        <v>6</v>
      </c>
      <c r="K10" s="10" t="n">
        <v>40</v>
      </c>
      <c r="L10" s="10" t="n">
        <v>1</v>
      </c>
      <c r="M10" s="10" t="s">
        <v>751</v>
      </c>
    </row>
    <row r="11" customFormat="false" ht="36" hidden="false" customHeight="true" outlineLevel="0" collapsed="false">
      <c r="A11" s="10" t="s">
        <v>195</v>
      </c>
      <c r="B11" s="10" t="s">
        <v>192</v>
      </c>
      <c r="C11" s="10" t="s">
        <v>674</v>
      </c>
      <c r="D11" s="10"/>
      <c r="E11" s="10"/>
      <c r="F11" s="10"/>
      <c r="G11" s="10"/>
      <c r="H11" s="10" t="n">
        <v>9</v>
      </c>
      <c r="I11" s="10" t="n">
        <v>80</v>
      </c>
      <c r="J11" s="10" t="n">
        <v>9</v>
      </c>
      <c r="K11" s="10" t="n">
        <v>80</v>
      </c>
      <c r="L11" s="10" t="n">
        <v>1</v>
      </c>
      <c r="M11" s="10" t="s">
        <v>751</v>
      </c>
    </row>
    <row r="12" customFormat="false" ht="36" hidden="false" customHeight="true" outlineLevel="0" collapsed="false">
      <c r="A12" s="10" t="s">
        <v>708</v>
      </c>
      <c r="B12" s="10" t="s">
        <v>197</v>
      </c>
      <c r="C12" s="10" t="s">
        <v>709</v>
      </c>
      <c r="D12" s="10"/>
      <c r="E12" s="10"/>
      <c r="F12" s="10"/>
      <c r="G12" s="10"/>
      <c r="H12" s="10" t="n">
        <v>13</v>
      </c>
      <c r="I12" s="10" t="n">
        <v>100</v>
      </c>
      <c r="J12" s="10" t="n">
        <v>9</v>
      </c>
      <c r="K12" s="10" t="n">
        <v>50</v>
      </c>
      <c r="L12" s="10" t="n">
        <v>1</v>
      </c>
      <c r="M12" s="10" t="s">
        <v>751</v>
      </c>
    </row>
    <row r="13" customFormat="false" ht="36" hidden="false" customHeight="true" outlineLevel="0" collapsed="false">
      <c r="A13" s="10" t="s">
        <v>713</v>
      </c>
      <c r="B13" s="10" t="s">
        <v>197</v>
      </c>
      <c r="C13" s="10" t="s">
        <v>714</v>
      </c>
      <c r="D13" s="10"/>
      <c r="E13" s="10"/>
      <c r="F13" s="10"/>
      <c r="G13" s="10"/>
      <c r="H13" s="10" t="n">
        <v>9</v>
      </c>
      <c r="I13" s="10" t="n">
        <v>60</v>
      </c>
      <c r="J13" s="10" t="n">
        <v>9</v>
      </c>
      <c r="K13" s="10" t="n">
        <v>50</v>
      </c>
      <c r="L13" s="10" t="n">
        <v>1</v>
      </c>
      <c r="M13" s="10" t="s">
        <v>751</v>
      </c>
    </row>
    <row r="14" customFormat="false" ht="36" hidden="false" customHeight="true" outlineLevel="0" collapsed="false">
      <c r="A14" s="10" t="s">
        <v>206</v>
      </c>
      <c r="B14" s="10" t="s">
        <v>203</v>
      </c>
      <c r="C14" s="10" t="s">
        <v>674</v>
      </c>
      <c r="D14" s="10"/>
      <c r="E14" s="10"/>
      <c r="F14" s="10"/>
      <c r="G14" s="10"/>
      <c r="H14" s="10" t="n">
        <v>12</v>
      </c>
      <c r="I14" s="10" t="n">
        <v>100</v>
      </c>
      <c r="J14" s="10" t="n">
        <v>9</v>
      </c>
      <c r="K14" s="10" t="n">
        <v>80</v>
      </c>
      <c r="L14" s="10" t="n">
        <v>1</v>
      </c>
      <c r="M14" s="10" t="s">
        <v>751</v>
      </c>
    </row>
    <row r="15" customFormat="false" ht="36" hidden="false" customHeight="true" outlineLevel="0" collapsed="false">
      <c r="A15" s="10" t="s">
        <v>211</v>
      </c>
      <c r="B15" s="10" t="s">
        <v>208</v>
      </c>
      <c r="C15" s="10" t="s">
        <v>674</v>
      </c>
      <c r="D15" s="10"/>
      <c r="E15" s="10"/>
      <c r="F15" s="10"/>
      <c r="G15" s="10"/>
      <c r="H15" s="10" t="n">
        <v>5</v>
      </c>
      <c r="I15" s="10" t="n">
        <v>50</v>
      </c>
      <c r="J15" s="10" t="n">
        <v>12</v>
      </c>
      <c r="K15" s="10" t="n">
        <v>100</v>
      </c>
      <c r="L15" s="10" t="n">
        <v>1</v>
      </c>
      <c r="M15" s="10" t="s">
        <v>751</v>
      </c>
    </row>
    <row r="16" customFormat="false" ht="36" hidden="false" customHeight="true" outlineLevel="0" collapsed="false">
      <c r="A16" s="10" t="s">
        <v>216</v>
      </c>
      <c r="B16" s="10" t="s">
        <v>213</v>
      </c>
      <c r="C16" s="10" t="s">
        <v>674</v>
      </c>
      <c r="D16" s="10"/>
      <c r="E16" s="10"/>
      <c r="F16" s="10"/>
      <c r="G16" s="10"/>
      <c r="H16" s="10" t="n">
        <v>7</v>
      </c>
      <c r="I16" s="10" t="n">
        <v>70</v>
      </c>
      <c r="J16" s="10" t="n">
        <v>6</v>
      </c>
      <c r="K16" s="10" t="n">
        <v>70</v>
      </c>
      <c r="L16" s="10" t="n">
        <v>1</v>
      </c>
      <c r="M16" s="10" t="s">
        <v>751</v>
      </c>
    </row>
    <row r="17" customFormat="false" ht="36" hidden="false" customHeight="true" outlineLevel="0" collapsed="false">
      <c r="A17" s="10" t="s">
        <v>221</v>
      </c>
      <c r="B17" s="10" t="s">
        <v>218</v>
      </c>
      <c r="C17" s="10" t="s">
        <v>674</v>
      </c>
      <c r="D17" s="10"/>
      <c r="E17" s="10"/>
      <c r="F17" s="10"/>
      <c r="G17" s="10"/>
      <c r="H17" s="10" t="n">
        <v>6</v>
      </c>
      <c r="I17" s="10" t="n">
        <v>50</v>
      </c>
      <c r="J17" s="10" t="n">
        <v>11</v>
      </c>
      <c r="K17" s="10" t="n">
        <v>80</v>
      </c>
      <c r="L17" s="10" t="n">
        <v>1</v>
      </c>
      <c r="M17" s="10" t="s">
        <v>751</v>
      </c>
    </row>
    <row r="18" customFormat="false" ht="36" hidden="false" customHeight="true" outlineLevel="0" collapsed="false">
      <c r="A18" s="10" t="s">
        <v>226</v>
      </c>
      <c r="B18" s="10" t="s">
        <v>223</v>
      </c>
      <c r="C18" s="10" t="s">
        <v>674</v>
      </c>
      <c r="D18" s="10"/>
      <c r="E18" s="10"/>
      <c r="F18" s="10"/>
      <c r="G18" s="10"/>
      <c r="H18" s="10" t="n">
        <v>7</v>
      </c>
      <c r="I18" s="10" t="n">
        <v>60</v>
      </c>
      <c r="J18" s="10" t="n">
        <v>11</v>
      </c>
      <c r="K18" s="10" t="n">
        <v>80</v>
      </c>
      <c r="L18" s="10" t="n">
        <v>1</v>
      </c>
      <c r="M18" s="10" t="s">
        <v>751</v>
      </c>
    </row>
    <row r="19" customFormat="false" ht="36" hidden="false" customHeight="true" outlineLevel="0" collapsed="false">
      <c r="A19" s="10" t="s">
        <v>231</v>
      </c>
      <c r="B19" s="10" t="s">
        <v>228</v>
      </c>
      <c r="C19" s="10" t="s">
        <v>674</v>
      </c>
      <c r="D19" s="10"/>
      <c r="E19" s="10"/>
      <c r="F19" s="10"/>
      <c r="G19" s="10"/>
      <c r="H19" s="10" t="n">
        <v>10</v>
      </c>
      <c r="I19" s="10" t="n">
        <v>90</v>
      </c>
      <c r="J19" s="10" t="n">
        <v>9</v>
      </c>
      <c r="K19" s="10" t="n">
        <v>80</v>
      </c>
      <c r="L19" s="10" t="n">
        <v>1</v>
      </c>
      <c r="M19" s="10" t="s">
        <v>751</v>
      </c>
    </row>
    <row r="20" customFormat="false" ht="36" hidden="false" customHeight="true" outlineLevel="0" collapsed="false">
      <c r="A20" s="10" t="s">
        <v>236</v>
      </c>
      <c r="B20" s="10" t="s">
        <v>233</v>
      </c>
      <c r="C20" s="10" t="s">
        <v>674</v>
      </c>
      <c r="D20" s="10"/>
      <c r="E20" s="10"/>
      <c r="F20" s="10"/>
      <c r="G20" s="10"/>
      <c r="H20" s="10" t="n">
        <v>12</v>
      </c>
      <c r="I20" s="10" t="n">
        <v>100</v>
      </c>
      <c r="J20" s="10" t="n">
        <v>9</v>
      </c>
      <c r="K20" s="10" t="n">
        <v>90</v>
      </c>
      <c r="L20" s="10" t="n">
        <v>1</v>
      </c>
      <c r="M20" s="10" t="s">
        <v>751</v>
      </c>
    </row>
    <row r="21" customFormat="false" ht="36" hidden="false" customHeight="true" outlineLevel="0" collapsed="false">
      <c r="A21" s="10" t="s">
        <v>241</v>
      </c>
      <c r="B21" s="10" t="s">
        <v>238</v>
      </c>
      <c r="C21" s="10" t="s">
        <v>674</v>
      </c>
      <c r="D21" s="10"/>
      <c r="E21" s="10"/>
      <c r="F21" s="10"/>
      <c r="G21" s="10"/>
      <c r="H21" s="10" t="n">
        <v>14</v>
      </c>
      <c r="I21" s="10" t="n">
        <v>100</v>
      </c>
      <c r="J21" s="10" t="n">
        <v>9</v>
      </c>
      <c r="K21" s="10" t="n">
        <v>80</v>
      </c>
      <c r="L21" s="10" t="n">
        <v>1</v>
      </c>
      <c r="M21" s="10" t="s">
        <v>751</v>
      </c>
    </row>
    <row r="22" customFormat="false" ht="36" hidden="false" customHeight="true" outlineLevel="0" collapsed="false">
      <c r="A22" s="10" t="s">
        <v>246</v>
      </c>
      <c r="B22" s="10" t="s">
        <v>243</v>
      </c>
      <c r="C22" s="10" t="s">
        <v>674</v>
      </c>
      <c r="D22" s="10"/>
      <c r="E22" s="10"/>
      <c r="F22" s="10"/>
      <c r="G22" s="10"/>
      <c r="H22" s="10" t="n">
        <v>9</v>
      </c>
      <c r="I22" s="10" t="n">
        <v>60</v>
      </c>
      <c r="J22" s="10" t="n">
        <v>12</v>
      </c>
      <c r="K22" s="10" t="n">
        <v>80</v>
      </c>
      <c r="L22" s="10" t="n">
        <v>1</v>
      </c>
      <c r="M22" s="10" t="s">
        <v>751</v>
      </c>
    </row>
    <row r="23" customFormat="false" ht="36" hidden="false" customHeight="true" outlineLevel="0" collapsed="false">
      <c r="A23" s="10" t="s">
        <v>252</v>
      </c>
      <c r="B23" s="10" t="s">
        <v>248</v>
      </c>
      <c r="C23" s="10" t="s">
        <v>674</v>
      </c>
      <c r="D23" s="10"/>
      <c r="E23" s="10"/>
      <c r="F23" s="10"/>
      <c r="G23" s="10"/>
      <c r="H23" s="10" t="n">
        <v>10</v>
      </c>
      <c r="I23" s="10" t="n">
        <v>90</v>
      </c>
      <c r="J23" s="10" t="n">
        <v>9</v>
      </c>
      <c r="K23" s="10" t="n">
        <v>80</v>
      </c>
      <c r="L23" s="10" t="n">
        <v>1</v>
      </c>
      <c r="M23" s="10" t="s">
        <v>751</v>
      </c>
    </row>
    <row r="24" customFormat="false" ht="36" hidden="false" customHeight="true" outlineLevel="0" collapsed="false">
      <c r="A24" s="10" t="s">
        <v>257</v>
      </c>
      <c r="B24" s="10" t="s">
        <v>254</v>
      </c>
      <c r="C24" s="10" t="s">
        <v>674</v>
      </c>
      <c r="D24" s="10"/>
      <c r="E24" s="10"/>
      <c r="F24" s="10"/>
      <c r="G24" s="10"/>
      <c r="H24" s="10" t="n">
        <v>12</v>
      </c>
      <c r="I24" s="10" t="n">
        <v>100</v>
      </c>
      <c r="J24" s="10" t="n">
        <v>9</v>
      </c>
      <c r="K24" s="10" t="n">
        <v>80</v>
      </c>
      <c r="L24" s="10" t="n">
        <v>1</v>
      </c>
      <c r="M24" s="10" t="s">
        <v>751</v>
      </c>
    </row>
    <row r="25" customFormat="false" ht="36" hidden="false" customHeight="true" outlineLevel="0" collapsed="false">
      <c r="A25" s="10" t="s">
        <v>262</v>
      </c>
      <c r="B25" s="10" t="s">
        <v>259</v>
      </c>
      <c r="C25" s="10" t="s">
        <v>674</v>
      </c>
      <c r="D25" s="10"/>
      <c r="E25" s="10"/>
      <c r="F25" s="10"/>
      <c r="G25" s="10"/>
      <c r="H25" s="10" t="n">
        <v>11</v>
      </c>
      <c r="I25" s="10" t="n">
        <v>100</v>
      </c>
      <c r="J25" s="10" t="n">
        <v>9</v>
      </c>
      <c r="K25" s="10" t="n">
        <v>80</v>
      </c>
      <c r="L25" s="10" t="n">
        <v>1</v>
      </c>
      <c r="M25" s="10" t="s">
        <v>751</v>
      </c>
    </row>
    <row r="26" customFormat="false" ht="36" hidden="false" customHeight="true" outlineLevel="0" collapsed="false">
      <c r="A26" s="10" t="s">
        <v>267</v>
      </c>
      <c r="B26" s="10" t="s">
        <v>264</v>
      </c>
      <c r="C26" s="10" t="s">
        <v>674</v>
      </c>
      <c r="D26" s="10"/>
      <c r="E26" s="10"/>
      <c r="F26" s="10"/>
      <c r="G26" s="10"/>
      <c r="H26" s="10" t="n">
        <v>14</v>
      </c>
      <c r="I26" s="10" t="n">
        <v>120</v>
      </c>
      <c r="J26" s="10" t="n">
        <v>9</v>
      </c>
      <c r="K26" s="10" t="n">
        <v>80</v>
      </c>
      <c r="L26" s="10" t="n">
        <v>1</v>
      </c>
      <c r="M26" s="10" t="s">
        <v>751</v>
      </c>
    </row>
  </sheetData>
  <mergeCells count="2">
    <mergeCell ref="A1:M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24"/>
    <col collapsed="false" customWidth="true" hidden="false" outlineLevel="0" max="4" min="4" style="0" width="14"/>
    <col collapsed="false" customWidth="true" hidden="false" outlineLevel="0" max="5" min="5" style="0" width="16"/>
    <col collapsed="false" customWidth="true" hidden="false" outlineLevel="0" max="6" min="6" style="0" width="74"/>
    <col collapsed="false" customWidth="true" hidden="false" outlineLevel="0" max="7" min="7" style="0" width="42"/>
  </cols>
  <sheetData>
    <row r="1" customFormat="false" ht="28" hidden="false" customHeight="true" outlineLevel="0" collapsed="false">
      <c r="A1" s="7" t="s">
        <v>752</v>
      </c>
      <c r="B1" s="7"/>
      <c r="C1" s="7"/>
      <c r="D1" s="7"/>
      <c r="E1" s="7"/>
      <c r="F1" s="7"/>
      <c r="G1" s="7"/>
    </row>
    <row r="2" customFormat="false" ht="33" hidden="false" customHeight="true" outlineLevel="0" collapsed="false">
      <c r="A2" s="8" t="s">
        <v>753</v>
      </c>
      <c r="B2" s="8"/>
      <c r="C2" s="8"/>
      <c r="D2" s="8"/>
      <c r="E2" s="8"/>
      <c r="F2" s="8"/>
      <c r="G2" s="8"/>
    </row>
    <row r="4" customFormat="false" ht="28.5" hidden="false" customHeight="true" outlineLevel="0" collapsed="false">
      <c r="A4" s="9" t="s">
        <v>754</v>
      </c>
      <c r="B4" s="9" t="s">
        <v>755</v>
      </c>
      <c r="C4" s="9" t="s">
        <v>756</v>
      </c>
      <c r="D4" s="9" t="s">
        <v>757</v>
      </c>
      <c r="E4" s="9" t="s">
        <v>758</v>
      </c>
      <c r="F4" s="9" t="s">
        <v>759</v>
      </c>
      <c r="G4" s="9" t="s">
        <v>760</v>
      </c>
    </row>
    <row r="5" customFormat="false" ht="36" hidden="false" customHeight="true" outlineLevel="0" collapsed="false">
      <c r="A5" s="10" t="s">
        <v>761</v>
      </c>
      <c r="B5" s="10" t="s">
        <v>762</v>
      </c>
      <c r="C5" s="10" t="s">
        <v>763</v>
      </c>
      <c r="D5" s="10" t="b">
        <f aca="false">TRUE()</f>
        <v>1</v>
      </c>
      <c r="E5" s="10" t="s">
        <v>600</v>
      </c>
      <c r="F5" s="10" t="s">
        <v>764</v>
      </c>
      <c r="G5" s="10" t="s">
        <v>765</v>
      </c>
    </row>
    <row r="6" customFormat="false" ht="36" hidden="false" customHeight="true" outlineLevel="0" collapsed="false">
      <c r="A6" s="10" t="s">
        <v>766</v>
      </c>
      <c r="B6" s="10" t="s">
        <v>762</v>
      </c>
      <c r="C6" s="10" t="s">
        <v>767</v>
      </c>
      <c r="D6" s="10" t="b">
        <f aca="false">TRUE()</f>
        <v>1</v>
      </c>
      <c r="E6" s="10" t="s">
        <v>600</v>
      </c>
      <c r="F6" s="10" t="s">
        <v>768</v>
      </c>
      <c r="G6" s="10" t="s">
        <v>769</v>
      </c>
    </row>
    <row r="7" customFormat="false" ht="36" hidden="false" customHeight="true" outlineLevel="0" collapsed="false">
      <c r="A7" s="10" t="s">
        <v>770</v>
      </c>
      <c r="B7" s="10" t="s">
        <v>762</v>
      </c>
      <c r="C7" s="10" t="s">
        <v>771</v>
      </c>
      <c r="D7" s="10" t="s">
        <v>772</v>
      </c>
      <c r="E7" s="10" t="s">
        <v>773</v>
      </c>
      <c r="F7" s="10" t="s">
        <v>774</v>
      </c>
      <c r="G7" s="10" t="s">
        <v>775</v>
      </c>
    </row>
    <row r="8" customFormat="false" ht="36" hidden="false" customHeight="true" outlineLevel="0" collapsed="false">
      <c r="A8" s="10" t="s">
        <v>776</v>
      </c>
      <c r="B8" s="10" t="s">
        <v>777</v>
      </c>
      <c r="C8" s="10" t="s">
        <v>778</v>
      </c>
      <c r="D8" s="10" t="b">
        <f aca="false">FALSE()</f>
        <v>0</v>
      </c>
      <c r="E8" s="10"/>
      <c r="F8" s="10" t="s">
        <v>779</v>
      </c>
      <c r="G8" s="10" t="s">
        <v>780</v>
      </c>
    </row>
    <row r="9" customFormat="false" ht="36" hidden="false" customHeight="true" outlineLevel="0" collapsed="false">
      <c r="A9" s="10" t="s">
        <v>781</v>
      </c>
      <c r="B9" s="10" t="s">
        <v>777</v>
      </c>
      <c r="C9" s="10" t="s">
        <v>782</v>
      </c>
      <c r="D9" s="10" t="b">
        <f aca="false">FALSE()</f>
        <v>0</v>
      </c>
      <c r="E9" s="10" t="s">
        <v>387</v>
      </c>
      <c r="F9" s="10" t="s">
        <v>783</v>
      </c>
      <c r="G9" s="10" t="s">
        <v>784</v>
      </c>
    </row>
    <row r="10" customFormat="false" ht="36" hidden="false" customHeight="true" outlineLevel="0" collapsed="false">
      <c r="A10" s="10" t="s">
        <v>785</v>
      </c>
      <c r="B10" s="10" t="s">
        <v>786</v>
      </c>
      <c r="C10" s="10" t="s">
        <v>782</v>
      </c>
      <c r="D10" s="10" t="b">
        <f aca="false">FALSE()</f>
        <v>0</v>
      </c>
      <c r="E10" s="10" t="s">
        <v>387</v>
      </c>
      <c r="F10" s="10" t="s">
        <v>787</v>
      </c>
      <c r="G10" s="10" t="s">
        <v>788</v>
      </c>
    </row>
    <row r="11" customFormat="false" ht="36" hidden="false" customHeight="true" outlineLevel="0" collapsed="false">
      <c r="A11" s="10" t="s">
        <v>789</v>
      </c>
      <c r="B11" s="10" t="s">
        <v>777</v>
      </c>
      <c r="C11" s="10" t="s">
        <v>782</v>
      </c>
      <c r="D11" s="10" t="b">
        <f aca="false">FALSE()</f>
        <v>0</v>
      </c>
      <c r="E11" s="10" t="s">
        <v>387</v>
      </c>
      <c r="F11" s="10" t="s">
        <v>790</v>
      </c>
      <c r="G11" s="10" t="s">
        <v>791</v>
      </c>
    </row>
    <row r="12" customFormat="false" ht="36" hidden="false" customHeight="true" outlineLevel="0" collapsed="false">
      <c r="A12" s="10" t="s">
        <v>792</v>
      </c>
      <c r="B12" s="10" t="s">
        <v>786</v>
      </c>
      <c r="C12" s="10" t="s">
        <v>793</v>
      </c>
      <c r="D12" s="10" t="b">
        <f aca="false">FALSE()</f>
        <v>0</v>
      </c>
      <c r="E12" s="10" t="b">
        <f aca="false">FALSE()</f>
        <v>0</v>
      </c>
      <c r="F12" s="10" t="s">
        <v>794</v>
      </c>
      <c r="G12" s="10" t="s">
        <v>795</v>
      </c>
    </row>
    <row r="13" customFormat="false" ht="36" hidden="false" customHeight="true" outlineLevel="0" collapsed="false">
      <c r="A13" s="10" t="s">
        <v>796</v>
      </c>
      <c r="B13" s="10" t="s">
        <v>786</v>
      </c>
      <c r="C13" s="10" t="s">
        <v>793</v>
      </c>
      <c r="D13" s="10" t="b">
        <f aca="false">FALSE()</f>
        <v>0</v>
      </c>
      <c r="E13" s="10" t="b">
        <f aca="false">FALSE()</f>
        <v>0</v>
      </c>
      <c r="F13" s="10" t="s">
        <v>797</v>
      </c>
      <c r="G13" s="10" t="s">
        <v>798</v>
      </c>
    </row>
    <row r="14" customFormat="false" ht="36" hidden="false" customHeight="true" outlineLevel="0" collapsed="false">
      <c r="A14" s="10" t="s">
        <v>799</v>
      </c>
      <c r="B14" s="10" t="s">
        <v>786</v>
      </c>
      <c r="C14" s="10" t="s">
        <v>793</v>
      </c>
      <c r="D14" s="10" t="b">
        <f aca="false">FALSE()</f>
        <v>0</v>
      </c>
      <c r="E14" s="10" t="b">
        <f aca="false">FALSE()</f>
        <v>0</v>
      </c>
      <c r="F14" s="10" t="s">
        <v>800</v>
      </c>
      <c r="G14" s="10" t="s">
        <v>801</v>
      </c>
    </row>
    <row r="15" customFormat="false" ht="36" hidden="false" customHeight="true" outlineLevel="0" collapsed="false">
      <c r="A15" s="10" t="s">
        <v>802</v>
      </c>
      <c r="B15" s="10" t="s">
        <v>786</v>
      </c>
      <c r="C15" s="10" t="s">
        <v>793</v>
      </c>
      <c r="D15" s="10" t="b">
        <f aca="false">FALSE()</f>
        <v>0</v>
      </c>
      <c r="E15" s="10" t="b">
        <f aca="false">FALSE()</f>
        <v>0</v>
      </c>
      <c r="F15" s="10" t="s">
        <v>803</v>
      </c>
      <c r="G15" s="10" t="s">
        <v>804</v>
      </c>
    </row>
    <row r="16" customFormat="false" ht="36" hidden="false" customHeight="true" outlineLevel="0" collapsed="false">
      <c r="A16" s="10" t="s">
        <v>805</v>
      </c>
      <c r="B16" s="10" t="s">
        <v>762</v>
      </c>
      <c r="C16" s="10" t="s">
        <v>782</v>
      </c>
      <c r="D16" s="10" t="s">
        <v>772</v>
      </c>
      <c r="E16" s="10"/>
      <c r="F16" s="10" t="s">
        <v>806</v>
      </c>
      <c r="G16" s="10" t="s">
        <v>807</v>
      </c>
    </row>
    <row r="17" customFormat="false" ht="36" hidden="false" customHeight="true" outlineLevel="0" collapsed="false">
      <c r="A17" s="10" t="s">
        <v>808</v>
      </c>
      <c r="B17" s="10" t="s">
        <v>809</v>
      </c>
      <c r="C17" s="10" t="s">
        <v>782</v>
      </c>
      <c r="D17" s="10" t="b">
        <f aca="false">TRUE()</f>
        <v>1</v>
      </c>
      <c r="E17" s="10" t="s">
        <v>810</v>
      </c>
      <c r="F17" s="10" t="s">
        <v>811</v>
      </c>
      <c r="G17" s="10" t="s">
        <v>812</v>
      </c>
    </row>
    <row r="18" customFormat="false" ht="36" hidden="false" customHeight="true" outlineLevel="0" collapsed="false">
      <c r="A18" s="10" t="s">
        <v>813</v>
      </c>
      <c r="B18" s="10" t="s">
        <v>809</v>
      </c>
      <c r="C18" s="10" t="s">
        <v>767</v>
      </c>
      <c r="D18" s="10" t="b">
        <f aca="false">TRUE()</f>
        <v>1</v>
      </c>
      <c r="E18" s="10" t="s">
        <v>600</v>
      </c>
      <c r="F18" s="10" t="s">
        <v>814</v>
      </c>
      <c r="G18" s="10" t="s">
        <v>815</v>
      </c>
    </row>
    <row r="19" customFormat="false" ht="36" hidden="false" customHeight="true" outlineLevel="0" collapsed="false">
      <c r="A19" s="10" t="s">
        <v>816</v>
      </c>
      <c r="B19" s="10" t="s">
        <v>809</v>
      </c>
      <c r="C19" s="10" t="s">
        <v>767</v>
      </c>
      <c r="D19" s="10" t="s">
        <v>772</v>
      </c>
      <c r="E19" s="10"/>
      <c r="F19" s="10" t="s">
        <v>817</v>
      </c>
      <c r="G19" s="10" t="s">
        <v>818</v>
      </c>
    </row>
    <row r="20" customFormat="false" ht="36" hidden="false" customHeight="true" outlineLevel="0" collapsed="false">
      <c r="A20" s="10" t="s">
        <v>819</v>
      </c>
      <c r="B20" s="10" t="s">
        <v>809</v>
      </c>
      <c r="C20" s="10" t="s">
        <v>767</v>
      </c>
      <c r="D20" s="10" t="s">
        <v>772</v>
      </c>
      <c r="E20" s="10"/>
      <c r="F20" s="10" t="s">
        <v>817</v>
      </c>
      <c r="G20" s="10" t="s">
        <v>820</v>
      </c>
    </row>
    <row r="21" customFormat="false" ht="36" hidden="false" customHeight="true" outlineLevel="0" collapsed="false">
      <c r="A21" s="10" t="s">
        <v>821</v>
      </c>
      <c r="B21" s="10" t="s">
        <v>809</v>
      </c>
      <c r="C21" s="10" t="s">
        <v>767</v>
      </c>
      <c r="D21" s="10" t="b">
        <f aca="false">FALSE()</f>
        <v>0</v>
      </c>
      <c r="E21" s="10"/>
      <c r="F21" s="10" t="s">
        <v>822</v>
      </c>
      <c r="G21" s="10" t="s">
        <v>823</v>
      </c>
    </row>
    <row r="22" customFormat="false" ht="36" hidden="false" customHeight="true" outlineLevel="0" collapsed="false">
      <c r="A22" s="10" t="s">
        <v>824</v>
      </c>
      <c r="B22" s="10" t="s">
        <v>809</v>
      </c>
      <c r="C22" s="10" t="s">
        <v>767</v>
      </c>
      <c r="D22" s="10" t="b">
        <f aca="false">FALSE()</f>
        <v>0</v>
      </c>
      <c r="E22" s="10"/>
      <c r="F22" s="10" t="s">
        <v>825</v>
      </c>
      <c r="G22" s="10" t="s">
        <v>408</v>
      </c>
    </row>
    <row r="23" customFormat="false" ht="36" hidden="false" customHeight="true" outlineLevel="0" collapsed="false">
      <c r="A23" s="10" t="s">
        <v>826</v>
      </c>
      <c r="B23" s="10" t="s">
        <v>827</v>
      </c>
      <c r="C23" s="10" t="s">
        <v>828</v>
      </c>
      <c r="D23" s="10" t="b">
        <f aca="false">TRUE()</f>
        <v>1</v>
      </c>
      <c r="E23" s="10" t="n">
        <v>1</v>
      </c>
      <c r="F23" s="10" t="s">
        <v>829</v>
      </c>
      <c r="G23" s="10" t="s">
        <v>830</v>
      </c>
    </row>
    <row r="24" customFormat="false" ht="36" hidden="false" customHeight="true" outlineLevel="0" collapsed="false">
      <c r="A24" s="10" t="s">
        <v>831</v>
      </c>
      <c r="B24" s="10" t="s">
        <v>827</v>
      </c>
      <c r="C24" s="10" t="s">
        <v>832</v>
      </c>
      <c r="D24" s="10" t="b">
        <f aca="false">TRUE()</f>
        <v>1</v>
      </c>
      <c r="E24" s="10" t="s">
        <v>600</v>
      </c>
      <c r="F24" s="10" t="s">
        <v>833</v>
      </c>
      <c r="G24" s="10" t="s">
        <v>834</v>
      </c>
    </row>
    <row r="25" customFormat="false" ht="36" hidden="false" customHeight="true" outlineLevel="0" collapsed="false">
      <c r="A25" s="10" t="s">
        <v>835</v>
      </c>
      <c r="B25" s="10" t="s">
        <v>762</v>
      </c>
      <c r="C25" s="10" t="s">
        <v>828</v>
      </c>
      <c r="D25" s="10" t="b">
        <f aca="false">FALSE()</f>
        <v>0</v>
      </c>
      <c r="E25" s="10"/>
      <c r="F25" s="10" t="s">
        <v>836</v>
      </c>
      <c r="G25" s="10" t="s">
        <v>837</v>
      </c>
    </row>
    <row r="26" customFormat="false" ht="36" hidden="false" customHeight="true" outlineLevel="0" collapsed="false">
      <c r="A26" s="10" t="s">
        <v>838</v>
      </c>
      <c r="B26" s="10" t="s">
        <v>762</v>
      </c>
      <c r="C26" s="10" t="s">
        <v>782</v>
      </c>
      <c r="D26" s="10" t="b">
        <f aca="false">FALSE()</f>
        <v>0</v>
      </c>
      <c r="E26" s="10"/>
      <c r="F26" s="10" t="s">
        <v>839</v>
      </c>
      <c r="G26" s="10" t="s">
        <v>86</v>
      </c>
    </row>
    <row r="27" customFormat="false" ht="36" hidden="false" customHeight="true" outlineLevel="0" collapsed="false">
      <c r="A27" s="10" t="s">
        <v>840</v>
      </c>
      <c r="B27" s="10" t="s">
        <v>841</v>
      </c>
      <c r="C27" s="10" t="s">
        <v>793</v>
      </c>
      <c r="D27" s="10" t="b">
        <f aca="false">TRUE()</f>
        <v>1</v>
      </c>
      <c r="E27" s="10" t="b">
        <f aca="false">FALSE()</f>
        <v>0</v>
      </c>
      <c r="F27" s="10" t="s">
        <v>842</v>
      </c>
      <c r="G27" s="10" t="s">
        <v>843</v>
      </c>
    </row>
    <row r="28" customFormat="false" ht="36" hidden="false" customHeight="true" outlineLevel="0" collapsed="false">
      <c r="A28" s="10" t="s">
        <v>844</v>
      </c>
      <c r="B28" s="10" t="s">
        <v>841</v>
      </c>
      <c r="C28" s="10" t="s">
        <v>845</v>
      </c>
      <c r="D28" s="10" t="b">
        <f aca="false">FALSE()</f>
        <v>0</v>
      </c>
      <c r="E28" s="10" t="s">
        <v>846</v>
      </c>
      <c r="F28" s="10" t="s">
        <v>847</v>
      </c>
      <c r="G28" s="10" t="s">
        <v>848</v>
      </c>
    </row>
    <row r="29" customFormat="false" ht="36" hidden="false" customHeight="true" outlineLevel="0" collapsed="false">
      <c r="A29" s="10" t="s">
        <v>849</v>
      </c>
      <c r="B29" s="10" t="s">
        <v>841</v>
      </c>
      <c r="C29" s="10" t="s">
        <v>782</v>
      </c>
      <c r="D29" s="10" t="b">
        <f aca="false">FALSE()</f>
        <v>0</v>
      </c>
      <c r="E29" s="10"/>
      <c r="F29" s="10" t="s">
        <v>850</v>
      </c>
      <c r="G29" s="10" t="s">
        <v>851</v>
      </c>
    </row>
    <row r="30" customFormat="false" ht="36" hidden="false" customHeight="true" outlineLevel="0" collapsed="false">
      <c r="A30" s="10" t="s">
        <v>852</v>
      </c>
      <c r="B30" s="10" t="s">
        <v>853</v>
      </c>
      <c r="C30" s="10" t="s">
        <v>828</v>
      </c>
      <c r="D30" s="10" t="b">
        <f aca="false">FALSE()</f>
        <v>0</v>
      </c>
      <c r="E30" s="10"/>
      <c r="F30" s="10" t="s">
        <v>854</v>
      </c>
      <c r="G30" s="10" t="s">
        <v>855</v>
      </c>
    </row>
    <row r="31" customFormat="false" ht="36" hidden="false" customHeight="true" outlineLevel="0" collapsed="false">
      <c r="A31" s="10" t="s">
        <v>856</v>
      </c>
      <c r="B31" s="10" t="s">
        <v>853</v>
      </c>
      <c r="C31" s="10" t="s">
        <v>828</v>
      </c>
      <c r="D31" s="10" t="b">
        <f aca="false">FALSE()</f>
        <v>0</v>
      </c>
      <c r="E31" s="10"/>
      <c r="F31" s="10" t="s">
        <v>857</v>
      </c>
      <c r="G31" s="10" t="s">
        <v>858</v>
      </c>
    </row>
    <row r="32" customFormat="false" ht="36" hidden="false" customHeight="true" outlineLevel="0" collapsed="false">
      <c r="A32" s="10" t="s">
        <v>859</v>
      </c>
      <c r="B32" s="10" t="s">
        <v>860</v>
      </c>
      <c r="C32" s="10" t="s">
        <v>793</v>
      </c>
      <c r="D32" s="10" t="b">
        <f aca="false">TRUE()</f>
        <v>1</v>
      </c>
      <c r="E32" s="10" t="b">
        <f aca="false">FALSE()</f>
        <v>0</v>
      </c>
      <c r="F32" s="10" t="s">
        <v>861</v>
      </c>
      <c r="G32" s="10" t="s">
        <v>862</v>
      </c>
    </row>
    <row r="33" customFormat="false" ht="36" hidden="false" customHeight="true" outlineLevel="0" collapsed="false">
      <c r="A33" s="10" t="s">
        <v>863</v>
      </c>
      <c r="B33" s="10" t="s">
        <v>860</v>
      </c>
      <c r="C33" s="10" t="s">
        <v>793</v>
      </c>
      <c r="D33" s="10" t="b">
        <f aca="false">FALSE()</f>
        <v>0</v>
      </c>
      <c r="E33" s="10"/>
      <c r="F33" s="10" t="s">
        <v>864</v>
      </c>
      <c r="G33" s="10" t="s">
        <v>865</v>
      </c>
    </row>
    <row r="34" customFormat="false" ht="36" hidden="false" customHeight="true" outlineLevel="0" collapsed="false">
      <c r="A34" s="10" t="s">
        <v>866</v>
      </c>
      <c r="B34" s="10" t="s">
        <v>867</v>
      </c>
      <c r="C34" s="10" t="s">
        <v>767</v>
      </c>
      <c r="D34" s="10" t="b">
        <f aca="false">FALSE()</f>
        <v>0</v>
      </c>
      <c r="E34" s="10"/>
      <c r="F34" s="10" t="s">
        <v>868</v>
      </c>
      <c r="G34" s="10" t="s">
        <v>869</v>
      </c>
    </row>
    <row r="35" customFormat="false" ht="36" hidden="false" customHeight="true" outlineLevel="0" collapsed="false">
      <c r="A35" s="10" t="s">
        <v>870</v>
      </c>
      <c r="B35" s="10" t="s">
        <v>867</v>
      </c>
      <c r="C35" s="10" t="s">
        <v>782</v>
      </c>
      <c r="D35" s="10" t="b">
        <f aca="false">FALSE()</f>
        <v>0</v>
      </c>
      <c r="E35" s="10"/>
      <c r="F35" s="10" t="s">
        <v>871</v>
      </c>
      <c r="G35" s="10" t="s">
        <v>872</v>
      </c>
    </row>
    <row r="36" customFormat="false" ht="36" hidden="false" customHeight="true" outlineLevel="0" collapsed="false">
      <c r="A36" s="10" t="s">
        <v>873</v>
      </c>
      <c r="B36" s="10" t="s">
        <v>860</v>
      </c>
      <c r="C36" s="10" t="s">
        <v>874</v>
      </c>
      <c r="D36" s="10" t="b">
        <f aca="false">FALSE()</f>
        <v>0</v>
      </c>
      <c r="E36" s="10" t="s">
        <v>846</v>
      </c>
      <c r="F36" s="10" t="s">
        <v>875</v>
      </c>
      <c r="G36" s="10" t="s">
        <v>876</v>
      </c>
    </row>
    <row r="37" customFormat="false" ht="36" hidden="false" customHeight="true" outlineLevel="0" collapsed="false">
      <c r="A37" s="10" t="s">
        <v>877</v>
      </c>
      <c r="B37" s="10" t="s">
        <v>878</v>
      </c>
      <c r="C37" s="10" t="s">
        <v>782</v>
      </c>
      <c r="D37" s="10" t="b">
        <f aca="false">FALSE()</f>
        <v>0</v>
      </c>
      <c r="E37" s="10"/>
      <c r="F37" s="10" t="s">
        <v>879</v>
      </c>
      <c r="G37" s="10" t="s">
        <v>880</v>
      </c>
    </row>
    <row r="38" customFormat="false" ht="36" hidden="false" customHeight="true" outlineLevel="0" collapsed="false">
      <c r="A38" s="10" t="s">
        <v>881</v>
      </c>
      <c r="B38" s="10" t="s">
        <v>878</v>
      </c>
      <c r="C38" s="10" t="s">
        <v>828</v>
      </c>
      <c r="D38" s="10" t="b">
        <f aca="false">FALSE()</f>
        <v>0</v>
      </c>
      <c r="E38" s="10"/>
      <c r="F38" s="10" t="s">
        <v>882</v>
      </c>
      <c r="G38" s="10" t="s">
        <v>883</v>
      </c>
    </row>
    <row r="39" customFormat="false" ht="36" hidden="false" customHeight="true" outlineLevel="0" collapsed="false">
      <c r="A39" s="10" t="s">
        <v>884</v>
      </c>
      <c r="B39" s="10" t="s">
        <v>878</v>
      </c>
      <c r="C39" s="10" t="s">
        <v>793</v>
      </c>
      <c r="D39" s="10" t="b">
        <f aca="false">FALSE()</f>
        <v>0</v>
      </c>
      <c r="E39" s="10" t="b">
        <f aca="false">TRUE()</f>
        <v>1</v>
      </c>
      <c r="F39" s="10" t="s">
        <v>885</v>
      </c>
      <c r="G39" s="10" t="s">
        <v>886</v>
      </c>
    </row>
    <row r="40" customFormat="false" ht="36" hidden="false" customHeight="true" outlineLevel="0" collapsed="false">
      <c r="A40" s="10" t="s">
        <v>887</v>
      </c>
      <c r="B40" s="10" t="s">
        <v>888</v>
      </c>
      <c r="C40" s="10" t="s">
        <v>889</v>
      </c>
      <c r="D40" s="10" t="b">
        <f aca="false">TRUE()</f>
        <v>1</v>
      </c>
      <c r="E40" s="10" t="s">
        <v>600</v>
      </c>
      <c r="F40" s="10" t="s">
        <v>890</v>
      </c>
      <c r="G40" s="10" t="s">
        <v>891</v>
      </c>
    </row>
    <row r="41" customFormat="false" ht="36" hidden="false" customHeight="true" outlineLevel="0" collapsed="false">
      <c r="A41" s="10" t="s">
        <v>892</v>
      </c>
      <c r="B41" s="10" t="s">
        <v>888</v>
      </c>
      <c r="C41" s="10" t="s">
        <v>767</v>
      </c>
      <c r="D41" s="10" t="b">
        <f aca="false">TRUE()</f>
        <v>1</v>
      </c>
      <c r="E41" s="10" t="s">
        <v>600</v>
      </c>
      <c r="F41" s="10" t="s">
        <v>893</v>
      </c>
      <c r="G41" s="10" t="s">
        <v>894</v>
      </c>
    </row>
    <row r="42" customFormat="false" ht="36" hidden="false" customHeight="true" outlineLevel="0" collapsed="false">
      <c r="A42" s="10" t="s">
        <v>895</v>
      </c>
      <c r="B42" s="10" t="s">
        <v>888</v>
      </c>
      <c r="C42" s="10" t="s">
        <v>832</v>
      </c>
      <c r="D42" s="10" t="b">
        <f aca="false">TRUE()</f>
        <v>1</v>
      </c>
      <c r="E42" s="10" t="s">
        <v>600</v>
      </c>
      <c r="F42" s="10" t="s">
        <v>896</v>
      </c>
      <c r="G42" s="10" t="s">
        <v>897</v>
      </c>
    </row>
    <row r="43" customFormat="false" ht="36" hidden="false" customHeight="true" outlineLevel="0" collapsed="false">
      <c r="A43" s="10" t="s">
        <v>898</v>
      </c>
      <c r="B43" s="10" t="s">
        <v>888</v>
      </c>
      <c r="C43" s="10" t="s">
        <v>899</v>
      </c>
      <c r="D43" s="10" t="b">
        <f aca="false">TRUE()</f>
        <v>1</v>
      </c>
      <c r="E43" s="10" t="s">
        <v>600</v>
      </c>
      <c r="F43" s="10" t="s">
        <v>900</v>
      </c>
      <c r="G43" s="10" t="s">
        <v>901</v>
      </c>
    </row>
    <row r="44" customFormat="false" ht="36" hidden="false" customHeight="true" outlineLevel="0" collapsed="false">
      <c r="A44" s="10" t="s">
        <v>902</v>
      </c>
      <c r="B44" s="10" t="s">
        <v>888</v>
      </c>
      <c r="C44" s="10" t="s">
        <v>899</v>
      </c>
      <c r="D44" s="10" t="b">
        <f aca="false">TRUE()</f>
        <v>1</v>
      </c>
      <c r="E44" s="10" t="s">
        <v>600</v>
      </c>
      <c r="F44" s="10" t="s">
        <v>903</v>
      </c>
      <c r="G44" s="10" t="s">
        <v>904</v>
      </c>
    </row>
    <row r="45" customFormat="false" ht="15" hidden="false" customHeight="true" outlineLevel="0" collapsed="false">
      <c r="A45" s="10" t="s">
        <v>905</v>
      </c>
      <c r="B45" s="10" t="s">
        <v>888</v>
      </c>
      <c r="C45" s="10" t="s">
        <v>763</v>
      </c>
      <c r="D45" s="10" t="s">
        <v>772</v>
      </c>
      <c r="E45" s="10"/>
      <c r="F45" s="10" t="s">
        <v>906</v>
      </c>
      <c r="G45" s="10" t="s">
        <v>907</v>
      </c>
    </row>
    <row r="46" customFormat="false" ht="15" hidden="false" customHeight="true" outlineLevel="0" collapsed="false">
      <c r="A46" s="10" t="s">
        <v>908</v>
      </c>
      <c r="B46" s="10" t="s">
        <v>888</v>
      </c>
      <c r="C46" s="10" t="s">
        <v>832</v>
      </c>
      <c r="D46" s="10" t="s">
        <v>772</v>
      </c>
      <c r="E46" s="10"/>
      <c r="F46" s="10" t="s">
        <v>909</v>
      </c>
      <c r="G46" s="10" t="s">
        <v>910</v>
      </c>
    </row>
    <row r="47" customFormat="false" ht="15" hidden="false" customHeight="true" outlineLevel="0" collapsed="false">
      <c r="A47" s="10" t="s">
        <v>911</v>
      </c>
      <c r="B47" s="10" t="s">
        <v>888</v>
      </c>
      <c r="C47" s="10" t="s">
        <v>763</v>
      </c>
      <c r="D47" s="10" t="b">
        <f aca="false">FALSE()</f>
        <v>0</v>
      </c>
      <c r="E47" s="10"/>
      <c r="F47" s="10" t="s">
        <v>912</v>
      </c>
      <c r="G47" s="10" t="s">
        <v>913</v>
      </c>
    </row>
    <row r="48" customFormat="false" ht="15" hidden="false" customHeight="true" outlineLevel="0" collapsed="false">
      <c r="A48" s="10" t="s">
        <v>914</v>
      </c>
      <c r="B48" s="10" t="s">
        <v>888</v>
      </c>
      <c r="C48" s="10" t="s">
        <v>782</v>
      </c>
      <c r="D48" s="10" t="s">
        <v>772</v>
      </c>
      <c r="E48" s="10"/>
      <c r="F48" s="10" t="s">
        <v>915</v>
      </c>
      <c r="G48" s="10" t="s">
        <v>916</v>
      </c>
    </row>
    <row r="49" customFormat="false" ht="15" hidden="false" customHeight="true" outlineLevel="0" collapsed="false">
      <c r="A49" s="10" t="s">
        <v>917</v>
      </c>
      <c r="B49" s="10" t="s">
        <v>888</v>
      </c>
      <c r="C49" s="10" t="s">
        <v>767</v>
      </c>
      <c r="D49" s="10" t="s">
        <v>772</v>
      </c>
      <c r="E49" s="10"/>
      <c r="F49" s="10" t="s">
        <v>918</v>
      </c>
      <c r="G49" s="10" t="s">
        <v>919</v>
      </c>
    </row>
    <row r="50" customFormat="false" ht="15" hidden="false" customHeight="true" outlineLevel="0" collapsed="false">
      <c r="A50" s="10" t="s">
        <v>920</v>
      </c>
      <c r="B50" s="10" t="s">
        <v>888</v>
      </c>
      <c r="C50" s="10" t="s">
        <v>782</v>
      </c>
      <c r="D50" s="10" t="b">
        <f aca="false">TRUE()</f>
        <v>1</v>
      </c>
      <c r="E50" s="10" t="s">
        <v>921</v>
      </c>
      <c r="F50" s="10" t="s">
        <v>922</v>
      </c>
      <c r="G50" s="10" t="s">
        <v>923</v>
      </c>
    </row>
    <row r="51" customFormat="false" ht="38" hidden="false" customHeight="true" outlineLevel="0" collapsed="false">
      <c r="A51" s="10"/>
      <c r="B51" s="10"/>
      <c r="C51" s="10"/>
      <c r="D51" s="10"/>
      <c r="E51" s="10"/>
      <c r="F51" s="10"/>
      <c r="G51" s="10"/>
    </row>
    <row r="52" customFormat="false" ht="38" hidden="false" customHeight="true" outlineLevel="0" collapsed="false">
      <c r="A52" s="10"/>
      <c r="B52" s="10"/>
      <c r="C52" s="10"/>
      <c r="D52" s="10"/>
      <c r="E52" s="10"/>
      <c r="F52" s="10"/>
      <c r="G52" s="10"/>
    </row>
    <row r="53" customFormat="false" ht="38" hidden="false" customHeight="true" outlineLevel="0" collapsed="false">
      <c r="A53" s="10"/>
      <c r="B53" s="10"/>
      <c r="C53" s="10"/>
      <c r="D53" s="10"/>
      <c r="E53" s="10"/>
      <c r="F53" s="10"/>
      <c r="G53" s="10"/>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4" min="3" style="0" width="18"/>
    <col collapsed="false" customWidth="true" hidden="false" outlineLevel="0" max="5" min="5" style="0" width="42"/>
    <col collapsed="false" customWidth="true" hidden="false" outlineLevel="0" max="7" min="6" style="0" width="52"/>
    <col collapsed="false" customWidth="true" hidden="false" outlineLevel="0" max="8" min="8" style="0" width="34"/>
  </cols>
  <sheetData>
    <row r="1" customFormat="false" ht="28" hidden="false" customHeight="true" outlineLevel="0" collapsed="false">
      <c r="A1" s="7" t="s">
        <v>924</v>
      </c>
      <c r="B1" s="7"/>
      <c r="C1" s="7"/>
      <c r="D1" s="7"/>
      <c r="E1" s="7"/>
      <c r="F1" s="7"/>
      <c r="G1" s="7"/>
      <c r="H1" s="7"/>
    </row>
    <row r="2" customFormat="false" ht="33" hidden="false" customHeight="true" outlineLevel="0" collapsed="false">
      <c r="A2" s="8" t="s">
        <v>925</v>
      </c>
      <c r="B2" s="8"/>
      <c r="C2" s="8"/>
      <c r="D2" s="8"/>
      <c r="E2" s="8"/>
      <c r="F2" s="8"/>
      <c r="G2" s="8"/>
      <c r="H2" s="8"/>
    </row>
    <row r="4" customFormat="false" ht="28.5" hidden="false" customHeight="true" outlineLevel="0" collapsed="false">
      <c r="A4" s="9" t="s">
        <v>926</v>
      </c>
      <c r="B4" s="9" t="s">
        <v>927</v>
      </c>
      <c r="C4" s="9" t="s">
        <v>928</v>
      </c>
      <c r="D4" s="9" t="s">
        <v>929</v>
      </c>
      <c r="E4" s="9" t="s">
        <v>930</v>
      </c>
      <c r="F4" s="9" t="s">
        <v>931</v>
      </c>
      <c r="G4" s="9" t="s">
        <v>932</v>
      </c>
      <c r="H4" s="9" t="s">
        <v>933</v>
      </c>
    </row>
    <row r="5" customFormat="false" ht="46.5" hidden="false" customHeight="true" outlineLevel="0" collapsed="false">
      <c r="A5" s="10" t="s">
        <v>934</v>
      </c>
      <c r="B5" s="10" t="s">
        <v>935</v>
      </c>
      <c r="C5" s="10" t="s">
        <v>90</v>
      </c>
      <c r="D5" s="10" t="s">
        <v>936</v>
      </c>
      <c r="E5" s="10" t="s">
        <v>937</v>
      </c>
      <c r="F5" s="10" t="s">
        <v>938</v>
      </c>
      <c r="G5" s="10" t="s">
        <v>939</v>
      </c>
      <c r="H5" s="10" t="s">
        <v>940</v>
      </c>
    </row>
    <row r="6" customFormat="false" ht="46.5" hidden="false" customHeight="true" outlineLevel="0" collapsed="false">
      <c r="A6" s="10" t="s">
        <v>941</v>
      </c>
      <c r="B6" s="10" t="s">
        <v>942</v>
      </c>
      <c r="C6" s="10" t="s">
        <v>943</v>
      </c>
      <c r="D6" s="10" t="s">
        <v>944</v>
      </c>
      <c r="E6" s="10" t="s">
        <v>945</v>
      </c>
      <c r="F6" s="10" t="s">
        <v>946</v>
      </c>
      <c r="G6" s="10" t="s">
        <v>947</v>
      </c>
      <c r="H6" s="10" t="s">
        <v>948</v>
      </c>
    </row>
    <row r="7" customFormat="false" ht="46.5" hidden="false" customHeight="true" outlineLevel="0" collapsed="false">
      <c r="A7" s="10" t="s">
        <v>949</v>
      </c>
      <c r="B7" s="10" t="s">
        <v>950</v>
      </c>
      <c r="C7" s="10" t="s">
        <v>92</v>
      </c>
      <c r="D7" s="10" t="s">
        <v>951</v>
      </c>
      <c r="E7" s="10" t="s">
        <v>952</v>
      </c>
      <c r="F7" s="10" t="s">
        <v>953</v>
      </c>
      <c r="G7" s="10" t="s">
        <v>954</v>
      </c>
      <c r="H7" s="10" t="s">
        <v>955</v>
      </c>
    </row>
    <row r="8" customFormat="false" ht="46.5" hidden="false" customHeight="true" outlineLevel="0" collapsed="false">
      <c r="A8" s="10" t="s">
        <v>956</v>
      </c>
      <c r="B8" s="10" t="s">
        <v>957</v>
      </c>
      <c r="C8" s="10" t="s">
        <v>92</v>
      </c>
      <c r="D8" s="10" t="s">
        <v>958</v>
      </c>
      <c r="E8" s="10" t="s">
        <v>959</v>
      </c>
      <c r="F8" s="10" t="s">
        <v>960</v>
      </c>
      <c r="G8" s="10" t="s">
        <v>961</v>
      </c>
      <c r="H8" s="10" t="s">
        <v>962</v>
      </c>
    </row>
    <row r="9" customFormat="false" ht="46.5" hidden="false" customHeight="true" outlineLevel="0" collapsed="false">
      <c r="A9" s="10" t="s">
        <v>963</v>
      </c>
      <c r="B9" s="10" t="s">
        <v>964</v>
      </c>
      <c r="C9" s="10" t="s">
        <v>92</v>
      </c>
      <c r="D9" s="10" t="s">
        <v>958</v>
      </c>
      <c r="E9" s="10" t="s">
        <v>965</v>
      </c>
      <c r="F9" s="10" t="s">
        <v>966</v>
      </c>
      <c r="G9" s="10" t="s">
        <v>967</v>
      </c>
      <c r="H9" s="10" t="s">
        <v>968</v>
      </c>
    </row>
    <row r="10" customFormat="false" ht="46.5" hidden="false" customHeight="true" outlineLevel="0" collapsed="false">
      <c r="A10" s="10" t="s">
        <v>969</v>
      </c>
      <c r="B10" s="10" t="s">
        <v>970</v>
      </c>
      <c r="C10" s="10" t="s">
        <v>92</v>
      </c>
      <c r="D10" s="10" t="s">
        <v>958</v>
      </c>
      <c r="E10" s="10" t="s">
        <v>971</v>
      </c>
      <c r="F10" s="10" t="s">
        <v>966</v>
      </c>
      <c r="G10" s="10" t="s">
        <v>972</v>
      </c>
      <c r="H10" s="10" t="s">
        <v>968</v>
      </c>
    </row>
    <row r="11" customFormat="false" ht="46.5" hidden="false" customHeight="true" outlineLevel="0" collapsed="false">
      <c r="A11" s="10" t="s">
        <v>973</v>
      </c>
      <c r="B11" s="10" t="s">
        <v>974</v>
      </c>
      <c r="C11" s="10" t="s">
        <v>92</v>
      </c>
      <c r="D11" s="10" t="s">
        <v>975</v>
      </c>
      <c r="E11" s="10" t="s">
        <v>976</v>
      </c>
      <c r="F11" s="10" t="s">
        <v>977</v>
      </c>
      <c r="G11" s="10" t="s">
        <v>978</v>
      </c>
      <c r="H11" s="10" t="s">
        <v>979</v>
      </c>
    </row>
    <row r="12" customFormat="false" ht="46.5" hidden="false" customHeight="true" outlineLevel="0" collapsed="false">
      <c r="A12" s="10" t="s">
        <v>980</v>
      </c>
      <c r="B12" s="10" t="s">
        <v>981</v>
      </c>
      <c r="C12" s="10" t="s">
        <v>982</v>
      </c>
      <c r="D12" s="10" t="s">
        <v>983</v>
      </c>
      <c r="E12" s="10" t="s">
        <v>984</v>
      </c>
      <c r="F12" s="10" t="s">
        <v>985</v>
      </c>
      <c r="G12" s="10" t="s">
        <v>986</v>
      </c>
      <c r="H12" s="10" t="s">
        <v>987</v>
      </c>
    </row>
    <row r="13" customFormat="false" ht="46.5" hidden="false" customHeight="true" outlineLevel="0" collapsed="false">
      <c r="A13" s="10" t="s">
        <v>988</v>
      </c>
      <c r="B13" s="10" t="s">
        <v>989</v>
      </c>
      <c r="C13" s="10" t="s">
        <v>982</v>
      </c>
      <c r="D13" s="10" t="s">
        <v>983</v>
      </c>
      <c r="E13" s="10" t="s">
        <v>990</v>
      </c>
      <c r="F13" s="10" t="s">
        <v>991</v>
      </c>
      <c r="G13" s="10" t="s">
        <v>992</v>
      </c>
      <c r="H13" s="10" t="s">
        <v>968</v>
      </c>
    </row>
    <row r="14" customFormat="false" ht="46.5" hidden="false" customHeight="true" outlineLevel="0" collapsed="false">
      <c r="A14" s="10" t="s">
        <v>993</v>
      </c>
      <c r="B14" s="10" t="s">
        <v>994</v>
      </c>
      <c r="C14" s="10" t="s">
        <v>90</v>
      </c>
      <c r="D14" s="10" t="s">
        <v>995</v>
      </c>
      <c r="E14" s="10" t="s">
        <v>996</v>
      </c>
      <c r="F14" s="10" t="s">
        <v>997</v>
      </c>
      <c r="G14" s="10" t="s">
        <v>998</v>
      </c>
      <c r="H14" s="10" t="s">
        <v>999</v>
      </c>
    </row>
    <row r="15" customFormat="false" ht="46.5" hidden="false" customHeight="true" outlineLevel="0" collapsed="false">
      <c r="A15" s="10" t="s">
        <v>1000</v>
      </c>
      <c r="B15" s="10" t="s">
        <v>1001</v>
      </c>
      <c r="C15" s="10" t="s">
        <v>1002</v>
      </c>
      <c r="D15" s="10" t="s">
        <v>1003</v>
      </c>
      <c r="E15" s="10" t="s">
        <v>1004</v>
      </c>
      <c r="F15" s="10" t="s">
        <v>1005</v>
      </c>
      <c r="G15" s="10" t="s">
        <v>1006</v>
      </c>
      <c r="H15" s="10" t="s">
        <v>1007</v>
      </c>
    </row>
    <row r="16" customFormat="false" ht="46.5" hidden="false" customHeight="true" outlineLevel="0" collapsed="false">
      <c r="A16" s="10" t="s">
        <v>1008</v>
      </c>
      <c r="B16" s="10" t="s">
        <v>1009</v>
      </c>
      <c r="C16" s="10" t="s">
        <v>943</v>
      </c>
      <c r="D16" s="10" t="s">
        <v>1010</v>
      </c>
      <c r="E16" s="10" t="s">
        <v>1011</v>
      </c>
      <c r="F16" s="10" t="s">
        <v>1012</v>
      </c>
      <c r="G16" s="10" t="s">
        <v>1013</v>
      </c>
      <c r="H16" s="10" t="s">
        <v>1014</v>
      </c>
    </row>
    <row r="17" customFormat="false" ht="46.5" hidden="false" customHeight="true" outlineLevel="0" collapsed="false">
      <c r="A17" s="10" t="s">
        <v>1015</v>
      </c>
      <c r="B17" s="10" t="s">
        <v>1016</v>
      </c>
      <c r="C17" s="10" t="s">
        <v>1017</v>
      </c>
      <c r="D17" s="10" t="s">
        <v>1018</v>
      </c>
      <c r="E17" s="10" t="s">
        <v>1019</v>
      </c>
      <c r="F17" s="10" t="s">
        <v>1020</v>
      </c>
      <c r="G17" s="10" t="s">
        <v>1021</v>
      </c>
      <c r="H17" s="10" t="s">
        <v>1022</v>
      </c>
    </row>
    <row r="18" customFormat="false" ht="46.5" hidden="false" customHeight="true" outlineLevel="0" collapsed="false">
      <c r="A18" s="10" t="s">
        <v>1023</v>
      </c>
      <c r="B18" s="10" t="s">
        <v>1024</v>
      </c>
      <c r="C18" s="10" t="s">
        <v>1017</v>
      </c>
      <c r="D18" s="10" t="s">
        <v>1025</v>
      </c>
      <c r="E18" s="10" t="s">
        <v>1026</v>
      </c>
      <c r="F18" s="10" t="s">
        <v>1027</v>
      </c>
      <c r="G18" s="10" t="s">
        <v>1028</v>
      </c>
      <c r="H18" s="10" t="s">
        <v>1029</v>
      </c>
    </row>
    <row r="19" customFormat="false" ht="46.5" hidden="false" customHeight="true" outlineLevel="0" collapsed="false">
      <c r="A19" s="10" t="s">
        <v>1030</v>
      </c>
      <c r="B19" s="10" t="s">
        <v>1031</v>
      </c>
      <c r="C19" s="10" t="s">
        <v>1002</v>
      </c>
      <c r="D19" s="10" t="s">
        <v>1032</v>
      </c>
      <c r="E19" s="10" t="s">
        <v>1033</v>
      </c>
      <c r="F19" s="10" t="s">
        <v>1034</v>
      </c>
      <c r="G19" s="10" t="s">
        <v>1035</v>
      </c>
      <c r="H19" s="10" t="s">
        <v>1036</v>
      </c>
    </row>
    <row r="20" customFormat="false" ht="46.5" hidden="false" customHeight="true" outlineLevel="0" collapsed="false">
      <c r="A20" s="10" t="s">
        <v>1037</v>
      </c>
      <c r="B20" s="10" t="s">
        <v>1038</v>
      </c>
      <c r="C20" s="10" t="s">
        <v>1017</v>
      </c>
      <c r="D20" s="10" t="s">
        <v>1018</v>
      </c>
      <c r="E20" s="10" t="s">
        <v>1039</v>
      </c>
      <c r="F20" s="10" t="s">
        <v>1040</v>
      </c>
      <c r="G20" s="10" t="s">
        <v>1041</v>
      </c>
      <c r="H20" s="10" t="s">
        <v>1042</v>
      </c>
    </row>
    <row r="21" customFormat="false" ht="46.5" hidden="false" customHeight="true" outlineLevel="0" collapsed="false">
      <c r="A21" s="10" t="s">
        <v>1043</v>
      </c>
      <c r="B21" s="10" t="s">
        <v>1044</v>
      </c>
      <c r="C21" s="10" t="s">
        <v>1017</v>
      </c>
      <c r="D21" s="10" t="s">
        <v>1018</v>
      </c>
      <c r="E21" s="10" t="s">
        <v>1045</v>
      </c>
      <c r="F21" s="10" t="s">
        <v>1046</v>
      </c>
      <c r="G21" s="10" t="s">
        <v>1047</v>
      </c>
      <c r="H21" s="10" t="s">
        <v>1048</v>
      </c>
    </row>
    <row r="22" customFormat="false" ht="46.5" hidden="false" customHeight="true" outlineLevel="0" collapsed="false">
      <c r="A22" s="10" t="s">
        <v>1049</v>
      </c>
      <c r="B22" s="10" t="s">
        <v>1050</v>
      </c>
      <c r="C22" s="10" t="s">
        <v>1051</v>
      </c>
      <c r="D22" s="10" t="s">
        <v>1052</v>
      </c>
      <c r="E22" s="10" t="s">
        <v>1053</v>
      </c>
      <c r="F22" s="10" t="s">
        <v>1054</v>
      </c>
      <c r="G22" s="10" t="s">
        <v>1055</v>
      </c>
      <c r="H22" s="10" t="s">
        <v>1056</v>
      </c>
    </row>
    <row r="23" customFormat="false" ht="46.5" hidden="false" customHeight="true" outlineLevel="0" collapsed="false">
      <c r="A23" s="10" t="s">
        <v>1057</v>
      </c>
      <c r="B23" s="10" t="s">
        <v>1058</v>
      </c>
      <c r="C23" s="10" t="s">
        <v>90</v>
      </c>
      <c r="D23" s="10" t="s">
        <v>1059</v>
      </c>
      <c r="E23" s="10" t="s">
        <v>1060</v>
      </c>
      <c r="F23" s="10" t="s">
        <v>1061</v>
      </c>
      <c r="G23" s="10" t="s">
        <v>1062</v>
      </c>
      <c r="H23" s="10" t="s">
        <v>1063</v>
      </c>
    </row>
    <row r="24" customFormat="false" ht="46.5" hidden="false" customHeight="true" outlineLevel="0" collapsed="false">
      <c r="A24" s="10" t="s">
        <v>1064</v>
      </c>
      <c r="B24" s="10" t="s">
        <v>1065</v>
      </c>
      <c r="C24" s="10" t="s">
        <v>943</v>
      </c>
      <c r="D24" s="10" t="s">
        <v>1066</v>
      </c>
      <c r="E24" s="10" t="s">
        <v>1067</v>
      </c>
      <c r="F24" s="10" t="s">
        <v>1068</v>
      </c>
      <c r="G24" s="10" t="s">
        <v>1069</v>
      </c>
      <c r="H24" s="10" t="s">
        <v>1070</v>
      </c>
    </row>
    <row r="25" customFormat="false" ht="46.5" hidden="false" customHeight="true" outlineLevel="0" collapsed="false">
      <c r="A25" s="10" t="s">
        <v>1071</v>
      </c>
      <c r="B25" s="10" t="s">
        <v>1072</v>
      </c>
      <c r="C25" s="10" t="s">
        <v>1051</v>
      </c>
      <c r="D25" s="10" t="s">
        <v>1073</v>
      </c>
      <c r="E25" s="10" t="s">
        <v>1074</v>
      </c>
      <c r="F25" s="10" t="s">
        <v>1075</v>
      </c>
      <c r="G25" s="10" t="s">
        <v>1076</v>
      </c>
      <c r="H25" s="10" t="s">
        <v>299</v>
      </c>
    </row>
    <row r="26" customFormat="false" ht="46.5" hidden="false" customHeight="true" outlineLevel="0" collapsed="false">
      <c r="A26" s="10" t="s">
        <v>1077</v>
      </c>
      <c r="B26" s="10" t="s">
        <v>1078</v>
      </c>
      <c r="C26" s="10" t="s">
        <v>92</v>
      </c>
      <c r="D26" s="10" t="s">
        <v>1079</v>
      </c>
      <c r="E26" s="10" t="s">
        <v>1080</v>
      </c>
      <c r="F26" s="10" t="s">
        <v>1081</v>
      </c>
      <c r="G26" s="10" t="s">
        <v>1082</v>
      </c>
      <c r="H26" s="10" t="s">
        <v>1083</v>
      </c>
    </row>
    <row r="27" customFormat="false" ht="46.5" hidden="false" customHeight="true" outlineLevel="0" collapsed="false">
      <c r="A27" s="10" t="s">
        <v>1084</v>
      </c>
      <c r="B27" s="10" t="s">
        <v>1085</v>
      </c>
      <c r="C27" s="10" t="s">
        <v>943</v>
      </c>
      <c r="D27" s="10" t="s">
        <v>1086</v>
      </c>
      <c r="E27" s="10" t="s">
        <v>1087</v>
      </c>
      <c r="F27" s="10" t="s">
        <v>1088</v>
      </c>
      <c r="G27" s="10" t="s">
        <v>1089</v>
      </c>
      <c r="H27" s="10" t="s">
        <v>1090</v>
      </c>
    </row>
    <row r="28" customFormat="false" ht="46.5" hidden="false" customHeight="true" outlineLevel="0" collapsed="false">
      <c r="A28" s="10" t="s">
        <v>1091</v>
      </c>
      <c r="B28" s="10" t="s">
        <v>1092</v>
      </c>
      <c r="C28" s="10" t="s">
        <v>92</v>
      </c>
      <c r="D28" s="10" t="s">
        <v>1093</v>
      </c>
      <c r="E28" s="10" t="s">
        <v>1094</v>
      </c>
      <c r="F28" s="10" t="s">
        <v>1095</v>
      </c>
      <c r="G28" s="10" t="s">
        <v>1096</v>
      </c>
      <c r="H28" s="10" t="s">
        <v>1097</v>
      </c>
    </row>
    <row r="29" customFormat="false" ht="46.5" hidden="false" customHeight="true" outlineLevel="0" collapsed="false">
      <c r="A29" s="10" t="s">
        <v>1098</v>
      </c>
      <c r="B29" s="10" t="s">
        <v>1099</v>
      </c>
      <c r="C29" s="10" t="s">
        <v>943</v>
      </c>
      <c r="D29" s="10" t="s">
        <v>1100</v>
      </c>
      <c r="E29" s="10" t="s">
        <v>1101</v>
      </c>
      <c r="F29" s="10" t="s">
        <v>1102</v>
      </c>
      <c r="G29" s="10" t="s">
        <v>1103</v>
      </c>
      <c r="H29" s="10" t="s">
        <v>1104</v>
      </c>
    </row>
    <row r="30" customFormat="false" ht="39.6" hidden="false" customHeight="true" outlineLevel="0" collapsed="false">
      <c r="A30" s="6" t="s">
        <v>1105</v>
      </c>
      <c r="B30" s="6" t="s">
        <v>1106</v>
      </c>
      <c r="C30" s="6" t="s">
        <v>943</v>
      </c>
      <c r="D30" s="6" t="s">
        <v>1107</v>
      </c>
      <c r="E30" s="6" t="s">
        <v>1108</v>
      </c>
      <c r="F30" s="6" t="s">
        <v>1109</v>
      </c>
      <c r="G30" s="6" t="s">
        <v>1110</v>
      </c>
      <c r="H30" s="6" t="s">
        <v>1111</v>
      </c>
    </row>
    <row r="31" customFormat="false" ht="39.6" hidden="false" customHeight="true" outlineLevel="0" collapsed="false">
      <c r="A31" s="6" t="s">
        <v>1112</v>
      </c>
      <c r="B31" s="6" t="s">
        <v>1113</v>
      </c>
      <c r="C31" s="6" t="s">
        <v>943</v>
      </c>
      <c r="D31" s="6" t="s">
        <v>1114</v>
      </c>
      <c r="E31" s="6" t="s">
        <v>1115</v>
      </c>
      <c r="F31" s="6" t="s">
        <v>1116</v>
      </c>
      <c r="G31" s="6" t="s">
        <v>1117</v>
      </c>
      <c r="H31" s="6" t="s">
        <v>1118</v>
      </c>
    </row>
    <row r="32" customFormat="false" ht="26.4" hidden="false" customHeight="true" outlineLevel="0" collapsed="false">
      <c r="A32" s="6" t="s">
        <v>1119</v>
      </c>
      <c r="B32" s="6" t="s">
        <v>1120</v>
      </c>
      <c r="C32" s="6" t="s">
        <v>943</v>
      </c>
      <c r="D32" s="6" t="s">
        <v>1121</v>
      </c>
      <c r="E32" s="6" t="s">
        <v>1122</v>
      </c>
      <c r="F32" s="6" t="s">
        <v>1123</v>
      </c>
      <c r="G32" s="6" t="s">
        <v>1124</v>
      </c>
      <c r="H32" s="6" t="s">
        <v>1125</v>
      </c>
    </row>
    <row r="33" customFormat="false" ht="15" hidden="false" customHeight="false" outlineLevel="0" collapsed="false">
      <c r="A33" s="0" t="s">
        <v>1126</v>
      </c>
      <c r="B33" s="0" t="s">
        <v>1127</v>
      </c>
      <c r="C33" s="0" t="s">
        <v>943</v>
      </c>
      <c r="D33" s="0" t="s">
        <v>1128</v>
      </c>
      <c r="E33" s="0" t="s">
        <v>1129</v>
      </c>
      <c r="F33" s="0" t="s">
        <v>1130</v>
      </c>
      <c r="G33" s="0" t="s">
        <v>1131</v>
      </c>
      <c r="H33" s="0" t="s">
        <v>1132</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46"/>
    <col collapsed="false" customWidth="true" hidden="false" outlineLevel="0" max="3" min="3" style="0" width="20"/>
    <col collapsed="false" customWidth="true" hidden="false" outlineLevel="0" max="4" min="4" style="0" width="40"/>
    <col collapsed="false" customWidth="true" hidden="false" outlineLevel="0" max="5" min="5" style="0" width="52"/>
    <col collapsed="false" customWidth="true" hidden="false" outlineLevel="0" max="6" min="6" style="0" width="24"/>
  </cols>
  <sheetData>
    <row r="1" customFormat="false" ht="28" hidden="false" customHeight="true" outlineLevel="0" collapsed="false">
      <c r="A1" s="7" t="s">
        <v>1133</v>
      </c>
      <c r="B1" s="7"/>
      <c r="C1" s="7"/>
      <c r="D1" s="7"/>
      <c r="E1" s="7"/>
      <c r="F1" s="7"/>
    </row>
    <row r="2" customFormat="false" ht="34" hidden="false" customHeight="true" outlineLevel="0" collapsed="false">
      <c r="A2" s="8" t="s">
        <v>1134</v>
      </c>
      <c r="B2" s="8"/>
      <c r="C2" s="8"/>
      <c r="D2" s="8"/>
      <c r="E2" s="8"/>
      <c r="F2" s="8"/>
    </row>
    <row r="4" customFormat="false" ht="34" hidden="false" customHeight="true" outlineLevel="0" collapsed="false">
      <c r="A4" s="9" t="s">
        <v>1135</v>
      </c>
      <c r="B4" s="9" t="s">
        <v>1136</v>
      </c>
      <c r="C4" s="9" t="s">
        <v>1137</v>
      </c>
      <c r="D4" s="9" t="s">
        <v>1138</v>
      </c>
      <c r="E4" s="9" t="s">
        <v>1139</v>
      </c>
      <c r="F4" s="9" t="s">
        <v>100</v>
      </c>
    </row>
    <row r="5" customFormat="false" ht="42" hidden="false" customHeight="true" outlineLevel="0" collapsed="false">
      <c r="A5" s="10" t="s">
        <v>1140</v>
      </c>
      <c r="B5" s="10" t="s">
        <v>1141</v>
      </c>
      <c r="C5" s="10" t="s">
        <v>1142</v>
      </c>
      <c r="D5" s="10" t="s">
        <v>1143</v>
      </c>
      <c r="E5" s="10" t="s">
        <v>1144</v>
      </c>
      <c r="F5" s="10" t="s">
        <v>1145</v>
      </c>
    </row>
    <row r="6" customFormat="false" ht="42" hidden="false" customHeight="true" outlineLevel="0" collapsed="false">
      <c r="A6" s="10" t="s">
        <v>1146</v>
      </c>
      <c r="B6" s="10" t="s">
        <v>1147</v>
      </c>
      <c r="C6" s="10" t="s">
        <v>1142</v>
      </c>
      <c r="D6" s="10" t="s">
        <v>1148</v>
      </c>
      <c r="E6" s="10" t="s">
        <v>1149</v>
      </c>
      <c r="F6" s="10" t="s">
        <v>1145</v>
      </c>
    </row>
    <row r="7" customFormat="false" ht="42" hidden="false" customHeight="true" outlineLevel="0" collapsed="false">
      <c r="A7" s="10" t="s">
        <v>1150</v>
      </c>
      <c r="B7" s="10" t="s">
        <v>1151</v>
      </c>
      <c r="C7" s="10" t="s">
        <v>1142</v>
      </c>
      <c r="D7" s="10" t="s">
        <v>1152</v>
      </c>
      <c r="E7" s="10" t="s">
        <v>1153</v>
      </c>
      <c r="F7" s="10" t="s">
        <v>414</v>
      </c>
    </row>
    <row r="8" customFormat="false" ht="42" hidden="false" customHeight="true" outlineLevel="0" collapsed="false">
      <c r="A8" s="10" t="s">
        <v>1154</v>
      </c>
      <c r="B8" s="10" t="s">
        <v>1155</v>
      </c>
      <c r="C8" s="10" t="s">
        <v>1156</v>
      </c>
      <c r="D8" s="10" t="s">
        <v>76</v>
      </c>
      <c r="E8" s="10" t="s">
        <v>1157</v>
      </c>
      <c r="F8" s="10" t="s">
        <v>1158</v>
      </c>
    </row>
    <row r="9" customFormat="false" ht="42" hidden="false" customHeight="true" outlineLevel="0" collapsed="false">
      <c r="A9" s="10" t="s">
        <v>1159</v>
      </c>
      <c r="B9" s="10" t="s">
        <v>1160</v>
      </c>
      <c r="C9" s="10" t="s">
        <v>1142</v>
      </c>
      <c r="D9" s="10" t="s">
        <v>1161</v>
      </c>
      <c r="E9" s="10" t="s">
        <v>1162</v>
      </c>
      <c r="F9" s="10" t="s">
        <v>1158</v>
      </c>
    </row>
    <row r="10" customFormat="false" ht="42" hidden="false" customHeight="true" outlineLevel="0" collapsed="false">
      <c r="A10" s="10" t="s">
        <v>1163</v>
      </c>
      <c r="B10" s="10" t="s">
        <v>1164</v>
      </c>
      <c r="C10" s="10" t="s">
        <v>1142</v>
      </c>
      <c r="D10" s="10" t="s">
        <v>1165</v>
      </c>
      <c r="E10" s="10" t="s">
        <v>1166</v>
      </c>
      <c r="F10" s="10" t="s">
        <v>1167</v>
      </c>
    </row>
    <row r="11" customFormat="false" ht="42" hidden="false" customHeight="true" outlineLevel="0" collapsed="false">
      <c r="A11" s="10" t="s">
        <v>1168</v>
      </c>
      <c r="B11" s="10" t="s">
        <v>1169</v>
      </c>
      <c r="C11" s="10" t="s">
        <v>1142</v>
      </c>
      <c r="D11" s="10" t="s">
        <v>1170</v>
      </c>
      <c r="E11" s="10" t="s">
        <v>1171</v>
      </c>
      <c r="F11" s="10" t="s">
        <v>1172</v>
      </c>
    </row>
    <row r="12" customFormat="false" ht="42" hidden="false" customHeight="true" outlineLevel="0" collapsed="false">
      <c r="A12" s="10" t="s">
        <v>1173</v>
      </c>
      <c r="B12" s="10" t="s">
        <v>1174</v>
      </c>
      <c r="C12" s="10" t="s">
        <v>1142</v>
      </c>
      <c r="D12" s="10" t="s">
        <v>1170</v>
      </c>
      <c r="E12" s="10" t="s">
        <v>1175</v>
      </c>
      <c r="F12" s="10" t="s">
        <v>1176</v>
      </c>
    </row>
    <row r="13" customFormat="false" ht="42" hidden="false" customHeight="true" outlineLevel="0" collapsed="false">
      <c r="A13" s="10" t="s">
        <v>1177</v>
      </c>
      <c r="B13" s="10" t="s">
        <v>1178</v>
      </c>
      <c r="C13" s="10" t="s">
        <v>1142</v>
      </c>
      <c r="D13" s="10" t="s">
        <v>1179</v>
      </c>
      <c r="E13" s="10" t="s">
        <v>1180</v>
      </c>
      <c r="F13" s="10" t="s">
        <v>1181</v>
      </c>
    </row>
    <row r="14" customFormat="false" ht="42" hidden="false" customHeight="true" outlineLevel="0" collapsed="false">
      <c r="A14" s="10" t="s">
        <v>1182</v>
      </c>
      <c r="B14" s="10" t="s">
        <v>1183</v>
      </c>
      <c r="C14" s="10" t="s">
        <v>1184</v>
      </c>
      <c r="D14" s="10" t="s">
        <v>1185</v>
      </c>
      <c r="E14" s="10" t="s">
        <v>1186</v>
      </c>
      <c r="F14" s="10" t="s">
        <v>1187</v>
      </c>
    </row>
    <row r="15" customFormat="false" ht="42" hidden="false" customHeight="true" outlineLevel="0" collapsed="false">
      <c r="A15" s="10" t="s">
        <v>1188</v>
      </c>
      <c r="B15" s="10" t="s">
        <v>1189</v>
      </c>
      <c r="C15" s="10" t="s">
        <v>1184</v>
      </c>
      <c r="D15" s="10" t="s">
        <v>1190</v>
      </c>
      <c r="E15" s="10" t="s">
        <v>1191</v>
      </c>
      <c r="F15" s="10" t="s">
        <v>1192</v>
      </c>
    </row>
    <row r="16" customFormat="false" ht="42" hidden="false" customHeight="true" outlineLevel="0" collapsed="false">
      <c r="A16" s="10" t="s">
        <v>1193</v>
      </c>
      <c r="B16" s="10" t="s">
        <v>1194</v>
      </c>
      <c r="C16" s="10" t="s">
        <v>1195</v>
      </c>
      <c r="D16" s="10" t="s">
        <v>1196</v>
      </c>
      <c r="E16" s="10" t="s">
        <v>1197</v>
      </c>
      <c r="F16" s="10" t="s">
        <v>1198</v>
      </c>
    </row>
    <row r="17" customFormat="false" ht="42" hidden="false" customHeight="true" outlineLevel="0" collapsed="false">
      <c r="A17" s="10" t="s">
        <v>1199</v>
      </c>
      <c r="B17" s="10" t="s">
        <v>1200</v>
      </c>
      <c r="C17" s="10" t="s">
        <v>1201</v>
      </c>
      <c r="D17" s="10" t="s">
        <v>1202</v>
      </c>
      <c r="E17" s="10" t="s">
        <v>1203</v>
      </c>
      <c r="F17" s="10" t="s">
        <v>1204</v>
      </c>
    </row>
    <row r="18" customFormat="false" ht="42" hidden="false" customHeight="true" outlineLevel="0" collapsed="false">
      <c r="A18" s="10" t="s">
        <v>1205</v>
      </c>
      <c r="B18" s="10" t="s">
        <v>1206</v>
      </c>
      <c r="C18" s="10" t="s">
        <v>1207</v>
      </c>
      <c r="D18" s="10" t="s">
        <v>1208</v>
      </c>
      <c r="E18" s="10" t="s">
        <v>1209</v>
      </c>
      <c r="F18" s="10" t="s">
        <v>1210</v>
      </c>
    </row>
    <row r="19" customFormat="false" ht="42" hidden="false" customHeight="true" outlineLevel="0" collapsed="false">
      <c r="A19" s="10" t="s">
        <v>1211</v>
      </c>
      <c r="B19" s="10" t="s">
        <v>1212</v>
      </c>
      <c r="C19" s="10" t="s">
        <v>1207</v>
      </c>
      <c r="D19" s="10" t="s">
        <v>1208</v>
      </c>
      <c r="E19" s="10" t="s">
        <v>1209</v>
      </c>
      <c r="F19" s="10" t="s">
        <v>1210</v>
      </c>
    </row>
    <row r="20" customFormat="false" ht="42" hidden="false" customHeight="true" outlineLevel="0" collapsed="false">
      <c r="A20" s="10" t="s">
        <v>1213</v>
      </c>
      <c r="B20" s="10" t="s">
        <v>1214</v>
      </c>
      <c r="C20" s="10" t="s">
        <v>1207</v>
      </c>
      <c r="D20" s="10" t="s">
        <v>1208</v>
      </c>
      <c r="E20" s="10" t="s">
        <v>1209</v>
      </c>
      <c r="F20" s="10" t="s">
        <v>1215</v>
      </c>
    </row>
    <row r="21" customFormat="false" ht="42" hidden="false" customHeight="true" outlineLevel="0" collapsed="false">
      <c r="A21" s="10" t="s">
        <v>1216</v>
      </c>
      <c r="B21" s="10" t="s">
        <v>1217</v>
      </c>
      <c r="C21" s="10" t="s">
        <v>1207</v>
      </c>
      <c r="D21" s="10" t="s">
        <v>1218</v>
      </c>
      <c r="E21" s="10" t="s">
        <v>1219</v>
      </c>
      <c r="F21" s="10" t="s">
        <v>1220</v>
      </c>
    </row>
    <row r="22" customFormat="false" ht="42" hidden="false" customHeight="true" outlineLevel="0" collapsed="false">
      <c r="A22" s="10" t="s">
        <v>1221</v>
      </c>
      <c r="B22" s="10" t="s">
        <v>1222</v>
      </c>
      <c r="C22" s="10" t="s">
        <v>1223</v>
      </c>
      <c r="D22" s="10" t="s">
        <v>1224</v>
      </c>
      <c r="E22" s="10" t="s">
        <v>1225</v>
      </c>
      <c r="F22" s="10" t="s">
        <v>1226</v>
      </c>
    </row>
    <row r="23" customFormat="false" ht="42" hidden="false" customHeight="true" outlineLevel="0" collapsed="false">
      <c r="A23" s="10" t="s">
        <v>1227</v>
      </c>
      <c r="B23" s="10" t="s">
        <v>1228</v>
      </c>
      <c r="C23" s="10" t="s">
        <v>1223</v>
      </c>
      <c r="D23" s="10" t="s">
        <v>1224</v>
      </c>
      <c r="E23" s="10" t="s">
        <v>1225</v>
      </c>
      <c r="F23" s="10" t="s">
        <v>1226</v>
      </c>
    </row>
    <row r="24" customFormat="false" ht="42" hidden="false" customHeight="true" outlineLevel="0" collapsed="false">
      <c r="A24" s="10" t="s">
        <v>1229</v>
      </c>
      <c r="B24" s="10" t="s">
        <v>1230</v>
      </c>
      <c r="C24" s="10" t="s">
        <v>1231</v>
      </c>
      <c r="D24" s="10" t="s">
        <v>1232</v>
      </c>
      <c r="E24" s="10" t="s">
        <v>1233</v>
      </c>
      <c r="F24" s="10" t="s">
        <v>1234</v>
      </c>
    </row>
    <row r="25" customFormat="false" ht="42" hidden="false" customHeight="true" outlineLevel="0" collapsed="false">
      <c r="A25" s="10" t="s">
        <v>1235</v>
      </c>
      <c r="B25" s="10" t="s">
        <v>1236</v>
      </c>
      <c r="C25" s="10" t="s">
        <v>1231</v>
      </c>
      <c r="D25" s="10" t="s">
        <v>1232</v>
      </c>
      <c r="E25" s="10" t="s">
        <v>1233</v>
      </c>
      <c r="F25" s="10" t="s">
        <v>1237</v>
      </c>
    </row>
    <row r="26" customFormat="false" ht="42" hidden="false" customHeight="true" outlineLevel="0" collapsed="false">
      <c r="A26" s="10" t="s">
        <v>1238</v>
      </c>
      <c r="B26" s="10" t="s">
        <v>1239</v>
      </c>
      <c r="C26" s="10" t="s">
        <v>1231</v>
      </c>
      <c r="D26" s="10" t="s">
        <v>1232</v>
      </c>
      <c r="E26" s="10" t="s">
        <v>1233</v>
      </c>
      <c r="F26" s="10" t="s">
        <v>1237</v>
      </c>
    </row>
    <row r="27" customFormat="false" ht="42" hidden="false" customHeight="true" outlineLevel="0" collapsed="false">
      <c r="A27" s="10" t="s">
        <v>1240</v>
      </c>
      <c r="B27" s="10" t="s">
        <v>1241</v>
      </c>
      <c r="C27" s="10" t="s">
        <v>1231</v>
      </c>
      <c r="D27" s="10" t="s">
        <v>1232</v>
      </c>
      <c r="E27" s="10" t="s">
        <v>1233</v>
      </c>
      <c r="F27" s="10" t="s">
        <v>1242</v>
      </c>
    </row>
    <row r="28" customFormat="false" ht="42" hidden="false" customHeight="true" outlineLevel="0" collapsed="false">
      <c r="A28" s="10" t="s">
        <v>1243</v>
      </c>
      <c r="B28" s="10" t="s">
        <v>1244</v>
      </c>
      <c r="C28" s="10" t="s">
        <v>1231</v>
      </c>
      <c r="D28" s="10" t="s">
        <v>1232</v>
      </c>
      <c r="E28" s="10" t="s">
        <v>1233</v>
      </c>
      <c r="F28" s="10" t="s">
        <v>1242</v>
      </c>
    </row>
    <row r="29" customFormat="false" ht="42" hidden="false" customHeight="true" outlineLevel="0" collapsed="false">
      <c r="A29" s="10" t="s">
        <v>1245</v>
      </c>
      <c r="B29" s="10" t="s">
        <v>1246</v>
      </c>
      <c r="C29" s="10" t="s">
        <v>1231</v>
      </c>
      <c r="D29" s="10" t="s">
        <v>1232</v>
      </c>
      <c r="E29" s="10" t="s">
        <v>1233</v>
      </c>
      <c r="F29" s="10" t="s">
        <v>1242</v>
      </c>
    </row>
    <row r="30" customFormat="false" ht="42" hidden="false" customHeight="true" outlineLevel="0" collapsed="false">
      <c r="A30" s="10" t="s">
        <v>1247</v>
      </c>
      <c r="B30" s="10" t="s">
        <v>1248</v>
      </c>
      <c r="C30" s="10" t="s">
        <v>1231</v>
      </c>
      <c r="D30" s="10" t="s">
        <v>1232</v>
      </c>
      <c r="E30" s="10" t="s">
        <v>1233</v>
      </c>
      <c r="F30" s="10" t="s">
        <v>1242</v>
      </c>
    </row>
    <row r="31" customFormat="false" ht="42" hidden="false" customHeight="true" outlineLevel="0" collapsed="false">
      <c r="A31" s="10" t="s">
        <v>1249</v>
      </c>
      <c r="B31" s="10" t="s">
        <v>1250</v>
      </c>
      <c r="C31" s="10" t="s">
        <v>1231</v>
      </c>
      <c r="D31" s="10" t="s">
        <v>1232</v>
      </c>
      <c r="E31" s="10" t="s">
        <v>1233</v>
      </c>
      <c r="F31" s="10" t="s">
        <v>1251</v>
      </c>
    </row>
    <row r="32" customFormat="false" ht="42" hidden="false" customHeight="true" outlineLevel="0" collapsed="false">
      <c r="A32" s="10" t="s">
        <v>1252</v>
      </c>
      <c r="B32" s="10" t="s">
        <v>1253</v>
      </c>
      <c r="C32" s="10" t="s">
        <v>1231</v>
      </c>
      <c r="D32" s="10" t="s">
        <v>1232</v>
      </c>
      <c r="E32" s="10" t="s">
        <v>1233</v>
      </c>
      <c r="F32" s="10" t="s">
        <v>1251</v>
      </c>
    </row>
    <row r="33" customFormat="false" ht="42" hidden="false" customHeight="true" outlineLevel="0" collapsed="false">
      <c r="A33" s="10" t="s">
        <v>1254</v>
      </c>
      <c r="B33" s="10" t="s">
        <v>1255</v>
      </c>
      <c r="C33" s="10" t="s">
        <v>1231</v>
      </c>
      <c r="D33" s="10" t="s">
        <v>1232</v>
      </c>
      <c r="E33" s="10" t="s">
        <v>1233</v>
      </c>
      <c r="F33" s="10" t="s">
        <v>1256</v>
      </c>
    </row>
    <row r="34" customFormat="false" ht="42" hidden="false" customHeight="true" outlineLevel="0" collapsed="false">
      <c r="A34" s="10" t="s">
        <v>1257</v>
      </c>
      <c r="B34" s="10" t="s">
        <v>1244</v>
      </c>
      <c r="C34" s="10" t="s">
        <v>1231</v>
      </c>
      <c r="D34" s="10" t="s">
        <v>1232</v>
      </c>
      <c r="E34" s="10" t="s">
        <v>1233</v>
      </c>
      <c r="F34" s="10" t="s">
        <v>1256</v>
      </c>
    </row>
    <row r="35" customFormat="false" ht="42" hidden="false" customHeight="true" outlineLevel="0" collapsed="false">
      <c r="A35" s="10" t="s">
        <v>1258</v>
      </c>
      <c r="B35" s="10" t="s">
        <v>1259</v>
      </c>
      <c r="C35" s="10" t="s">
        <v>1231</v>
      </c>
      <c r="D35" s="10" t="s">
        <v>1232</v>
      </c>
      <c r="E35" s="10" t="s">
        <v>1233</v>
      </c>
      <c r="F35" s="10" t="s">
        <v>1260</v>
      </c>
    </row>
    <row r="36" customFormat="false" ht="42" hidden="false" customHeight="true" outlineLevel="0" collapsed="false">
      <c r="A36" s="10" t="s">
        <v>1261</v>
      </c>
      <c r="B36" s="10" t="s">
        <v>1262</v>
      </c>
      <c r="C36" s="10" t="s">
        <v>1231</v>
      </c>
      <c r="D36" s="10" t="s">
        <v>1232</v>
      </c>
      <c r="E36" s="10" t="s">
        <v>1233</v>
      </c>
      <c r="F36" s="10" t="s">
        <v>1263</v>
      </c>
    </row>
    <row r="37" customFormat="false" ht="42" hidden="false" customHeight="true" outlineLevel="0" collapsed="false">
      <c r="A37" s="10" t="s">
        <v>1264</v>
      </c>
      <c r="B37" s="10" t="s">
        <v>1265</v>
      </c>
      <c r="C37" s="10" t="s">
        <v>1231</v>
      </c>
      <c r="D37" s="10" t="s">
        <v>1232</v>
      </c>
      <c r="E37" s="10" t="s">
        <v>1233</v>
      </c>
      <c r="F37" s="10" t="s">
        <v>1266</v>
      </c>
    </row>
    <row r="38" customFormat="false" ht="42" hidden="false" customHeight="true" outlineLevel="0" collapsed="false">
      <c r="A38" s="10" t="s">
        <v>1267</v>
      </c>
      <c r="B38" s="10" t="s">
        <v>1268</v>
      </c>
      <c r="C38" s="10" t="s">
        <v>1231</v>
      </c>
      <c r="D38" s="10" t="s">
        <v>1232</v>
      </c>
      <c r="E38" s="10" t="s">
        <v>1233</v>
      </c>
      <c r="F38" s="10" t="s">
        <v>1266</v>
      </c>
    </row>
    <row r="39" customFormat="false" ht="42" hidden="false" customHeight="true" outlineLevel="0" collapsed="false">
      <c r="A39" s="10" t="s">
        <v>1269</v>
      </c>
      <c r="B39" s="10" t="s">
        <v>1270</v>
      </c>
      <c r="C39" s="10" t="s">
        <v>1231</v>
      </c>
      <c r="D39" s="10" t="s">
        <v>1232</v>
      </c>
      <c r="E39" s="10" t="s">
        <v>1233</v>
      </c>
      <c r="F39" s="10" t="s">
        <v>1271</v>
      </c>
    </row>
    <row r="40" customFormat="false" ht="42" hidden="false" customHeight="true" outlineLevel="0" collapsed="false">
      <c r="A40" s="10" t="s">
        <v>1272</v>
      </c>
      <c r="B40" s="10" t="s">
        <v>1273</v>
      </c>
      <c r="C40" s="10" t="s">
        <v>1231</v>
      </c>
      <c r="D40" s="10" t="s">
        <v>1232</v>
      </c>
      <c r="E40" s="10" t="s">
        <v>1233</v>
      </c>
      <c r="F40" s="10" t="s">
        <v>1274</v>
      </c>
    </row>
    <row r="41" customFormat="false" ht="42" hidden="false" customHeight="true" outlineLevel="0" collapsed="false">
      <c r="A41" s="10" t="s">
        <v>1275</v>
      </c>
      <c r="B41" s="10" t="s">
        <v>1276</v>
      </c>
      <c r="C41" s="10" t="s">
        <v>1231</v>
      </c>
      <c r="D41" s="10" t="s">
        <v>1232</v>
      </c>
      <c r="E41" s="10" t="s">
        <v>1233</v>
      </c>
      <c r="F41" s="10" t="s">
        <v>1277</v>
      </c>
    </row>
    <row r="42" customFormat="false" ht="42" hidden="false" customHeight="true" outlineLevel="0" collapsed="false">
      <c r="A42" s="10" t="s">
        <v>1278</v>
      </c>
      <c r="B42" s="10" t="s">
        <v>1279</v>
      </c>
      <c r="C42" s="10" t="s">
        <v>1231</v>
      </c>
      <c r="D42" s="10" t="s">
        <v>1232</v>
      </c>
      <c r="E42" s="10" t="s">
        <v>1233</v>
      </c>
      <c r="F42" s="10" t="s">
        <v>1277</v>
      </c>
    </row>
    <row r="43" customFormat="false" ht="42" hidden="false" customHeight="true" outlineLevel="0" collapsed="false">
      <c r="A43" s="10" t="s">
        <v>1280</v>
      </c>
      <c r="B43" s="10" t="s">
        <v>1281</v>
      </c>
      <c r="C43" s="10" t="s">
        <v>1231</v>
      </c>
      <c r="D43" s="10" t="s">
        <v>1232</v>
      </c>
      <c r="E43" s="10" t="s">
        <v>1233</v>
      </c>
      <c r="F43" s="10" t="s">
        <v>1277</v>
      </c>
    </row>
    <row r="44" customFormat="false" ht="42" hidden="false" customHeight="true" outlineLevel="0" collapsed="false">
      <c r="A44" s="10" t="s">
        <v>1282</v>
      </c>
      <c r="B44" s="10" t="s">
        <v>1283</v>
      </c>
      <c r="C44" s="10" t="s">
        <v>1231</v>
      </c>
      <c r="D44" s="10" t="s">
        <v>1232</v>
      </c>
      <c r="E44" s="10" t="s">
        <v>1233</v>
      </c>
      <c r="F44" s="10" t="s">
        <v>1284</v>
      </c>
    </row>
    <row r="45" customFormat="false" ht="42" hidden="false" customHeight="true" outlineLevel="0" collapsed="false">
      <c r="A45" s="10" t="s">
        <v>1285</v>
      </c>
      <c r="B45" s="10" t="s">
        <v>1286</v>
      </c>
      <c r="C45" s="10" t="s">
        <v>1231</v>
      </c>
      <c r="D45" s="10" t="s">
        <v>1232</v>
      </c>
      <c r="E45" s="10" t="s">
        <v>1233</v>
      </c>
      <c r="F45" s="10" t="s">
        <v>1284</v>
      </c>
    </row>
    <row r="46" customFormat="false" ht="42" hidden="false" customHeight="true" outlineLevel="0" collapsed="false">
      <c r="A46" s="10" t="s">
        <v>1287</v>
      </c>
      <c r="B46" s="10" t="s">
        <v>1288</v>
      </c>
      <c r="C46" s="10" t="s">
        <v>1231</v>
      </c>
      <c r="D46" s="10" t="s">
        <v>1232</v>
      </c>
      <c r="E46" s="10" t="s">
        <v>1233</v>
      </c>
      <c r="F46" s="10" t="s">
        <v>1284</v>
      </c>
    </row>
    <row r="47" customFormat="false" ht="42" hidden="false" customHeight="true" outlineLevel="0" collapsed="false">
      <c r="A47" s="10" t="s">
        <v>1289</v>
      </c>
      <c r="B47" s="10" t="s">
        <v>1290</v>
      </c>
      <c r="C47" s="10" t="s">
        <v>1231</v>
      </c>
      <c r="D47" s="10" t="s">
        <v>1232</v>
      </c>
      <c r="E47" s="10" t="s">
        <v>1233</v>
      </c>
      <c r="F47" s="10" t="s">
        <v>1284</v>
      </c>
    </row>
    <row r="48" customFormat="false" ht="42" hidden="false" customHeight="true" outlineLevel="0" collapsed="false">
      <c r="A48" s="10" t="s">
        <v>1291</v>
      </c>
      <c r="B48" s="10" t="s">
        <v>1292</v>
      </c>
      <c r="C48" s="10" t="s">
        <v>1231</v>
      </c>
      <c r="D48" s="10" t="s">
        <v>1232</v>
      </c>
      <c r="E48" s="10" t="s">
        <v>1233</v>
      </c>
      <c r="F48" s="10" t="s">
        <v>1284</v>
      </c>
    </row>
    <row r="49" customFormat="false" ht="42" hidden="false" customHeight="true" outlineLevel="0" collapsed="false">
      <c r="A49" s="10" t="s">
        <v>1293</v>
      </c>
      <c r="B49" s="10" t="s">
        <v>1294</v>
      </c>
      <c r="C49" s="10" t="s">
        <v>1231</v>
      </c>
      <c r="D49" s="10" t="s">
        <v>1232</v>
      </c>
      <c r="E49" s="10" t="s">
        <v>1233</v>
      </c>
      <c r="F49" s="10" t="s">
        <v>1284</v>
      </c>
    </row>
    <row r="50" customFormat="false" ht="42" hidden="false" customHeight="true" outlineLevel="0" collapsed="false">
      <c r="A50" s="10" t="s">
        <v>1295</v>
      </c>
      <c r="B50" s="10" t="s">
        <v>1296</v>
      </c>
      <c r="C50" s="10" t="s">
        <v>1231</v>
      </c>
      <c r="D50" s="10" t="s">
        <v>1232</v>
      </c>
      <c r="E50" s="10" t="s">
        <v>1233</v>
      </c>
      <c r="F50" s="10" t="s">
        <v>1284</v>
      </c>
    </row>
    <row r="51" customFormat="false" ht="42" hidden="false" customHeight="true" outlineLevel="0" collapsed="false">
      <c r="A51" s="10" t="s">
        <v>1297</v>
      </c>
      <c r="B51" s="10" t="s">
        <v>1298</v>
      </c>
      <c r="C51" s="10" t="s">
        <v>1231</v>
      </c>
      <c r="D51" s="10" t="s">
        <v>1232</v>
      </c>
      <c r="E51" s="10" t="s">
        <v>1233</v>
      </c>
      <c r="F51" s="10" t="s">
        <v>1299</v>
      </c>
    </row>
    <row r="52" customFormat="false" ht="42" hidden="false" customHeight="true" outlineLevel="0" collapsed="false">
      <c r="A52" s="10" t="s">
        <v>1300</v>
      </c>
      <c r="B52" s="10" t="s">
        <v>1301</v>
      </c>
      <c r="C52" s="10" t="s">
        <v>1231</v>
      </c>
      <c r="D52" s="10" t="s">
        <v>1232</v>
      </c>
      <c r="E52" s="10" t="s">
        <v>1233</v>
      </c>
      <c r="F52" s="10" t="s">
        <v>1299</v>
      </c>
    </row>
    <row r="53" customFormat="false" ht="42" hidden="false" customHeight="true" outlineLevel="0" collapsed="false">
      <c r="A53" s="10" t="s">
        <v>1302</v>
      </c>
      <c r="B53" s="10" t="s">
        <v>1303</v>
      </c>
      <c r="C53" s="10" t="s">
        <v>1231</v>
      </c>
      <c r="D53" s="10" t="s">
        <v>1232</v>
      </c>
      <c r="E53" s="10" t="s">
        <v>1233</v>
      </c>
      <c r="F53" s="10" t="s">
        <v>1304</v>
      </c>
    </row>
    <row r="54" customFormat="false" ht="42" hidden="false" customHeight="true" outlineLevel="0" collapsed="false">
      <c r="A54" s="10" t="s">
        <v>1305</v>
      </c>
      <c r="B54" s="10" t="s">
        <v>1306</v>
      </c>
      <c r="C54" s="10" t="s">
        <v>1231</v>
      </c>
      <c r="D54" s="10" t="s">
        <v>1232</v>
      </c>
      <c r="E54" s="10" t="s">
        <v>1233</v>
      </c>
      <c r="F54" s="10" t="s">
        <v>1304</v>
      </c>
    </row>
    <row r="55" customFormat="false" ht="42" hidden="false" customHeight="true" outlineLevel="0" collapsed="false">
      <c r="A55" s="10" t="s">
        <v>1307</v>
      </c>
      <c r="B55" s="10" t="s">
        <v>1308</v>
      </c>
      <c r="C55" s="10" t="s">
        <v>1231</v>
      </c>
      <c r="D55" s="10" t="s">
        <v>1232</v>
      </c>
      <c r="E55" s="10" t="s">
        <v>1233</v>
      </c>
      <c r="F55" s="10" t="s">
        <v>1309</v>
      </c>
    </row>
    <row r="56" customFormat="false" ht="42" hidden="false" customHeight="true" outlineLevel="0" collapsed="false">
      <c r="A56" s="10" t="s">
        <v>1310</v>
      </c>
      <c r="B56" s="10" t="s">
        <v>1311</v>
      </c>
      <c r="C56" s="10" t="s">
        <v>1231</v>
      </c>
      <c r="D56" s="10" t="s">
        <v>1232</v>
      </c>
      <c r="E56" s="10" t="s">
        <v>1233</v>
      </c>
      <c r="F56" s="10" t="s">
        <v>1309</v>
      </c>
    </row>
    <row r="57" customFormat="false" ht="42" hidden="false" customHeight="true" outlineLevel="0" collapsed="false">
      <c r="A57" s="10" t="s">
        <v>1312</v>
      </c>
      <c r="B57" s="10" t="s">
        <v>1313</v>
      </c>
      <c r="C57" s="10" t="s">
        <v>1231</v>
      </c>
      <c r="D57" s="10" t="s">
        <v>1232</v>
      </c>
      <c r="E57" s="10" t="s">
        <v>1233</v>
      </c>
      <c r="F57" s="10" t="s">
        <v>1309</v>
      </c>
    </row>
    <row r="58" customFormat="false" ht="42" hidden="false" customHeight="true" outlineLevel="0" collapsed="false">
      <c r="A58" s="10" t="s">
        <v>1314</v>
      </c>
      <c r="B58" s="10" t="s">
        <v>1315</v>
      </c>
      <c r="C58" s="10" t="s">
        <v>1231</v>
      </c>
      <c r="D58" s="10" t="s">
        <v>1232</v>
      </c>
      <c r="E58" s="10" t="s">
        <v>1233</v>
      </c>
      <c r="F58" s="10" t="s">
        <v>1316</v>
      </c>
    </row>
    <row r="59" customFormat="false" ht="42" hidden="false" customHeight="true" outlineLevel="0" collapsed="false">
      <c r="A59" s="10" t="s">
        <v>1317</v>
      </c>
      <c r="B59" s="10" t="s">
        <v>1318</v>
      </c>
      <c r="C59" s="10" t="s">
        <v>1231</v>
      </c>
      <c r="D59" s="10" t="s">
        <v>1232</v>
      </c>
      <c r="E59" s="10" t="s">
        <v>1233</v>
      </c>
      <c r="F59" s="10" t="s">
        <v>1316</v>
      </c>
    </row>
    <row r="60" customFormat="false" ht="42" hidden="false" customHeight="true" outlineLevel="0" collapsed="false">
      <c r="A60" s="10" t="s">
        <v>1319</v>
      </c>
      <c r="B60" s="10" t="s">
        <v>1320</v>
      </c>
      <c r="C60" s="10" t="s">
        <v>1231</v>
      </c>
      <c r="D60" s="10" t="s">
        <v>1232</v>
      </c>
      <c r="E60" s="10" t="s">
        <v>1233</v>
      </c>
      <c r="F60" s="10" t="s">
        <v>1316</v>
      </c>
    </row>
    <row r="61" customFormat="false" ht="42" hidden="false" customHeight="true" outlineLevel="0" collapsed="false">
      <c r="A61" s="10" t="s">
        <v>1321</v>
      </c>
      <c r="B61" s="10" t="s">
        <v>1322</v>
      </c>
      <c r="C61" s="10" t="s">
        <v>1231</v>
      </c>
      <c r="D61" s="10" t="s">
        <v>1232</v>
      </c>
      <c r="E61" s="10" t="s">
        <v>1233</v>
      </c>
      <c r="F61" s="10" t="s">
        <v>1323</v>
      </c>
    </row>
    <row r="62" customFormat="false" ht="42" hidden="false" customHeight="true" outlineLevel="0" collapsed="false">
      <c r="A62" s="10" t="s">
        <v>1324</v>
      </c>
      <c r="B62" s="10" t="s">
        <v>1325</v>
      </c>
      <c r="C62" s="10" t="s">
        <v>1231</v>
      </c>
      <c r="D62" s="10" t="s">
        <v>1232</v>
      </c>
      <c r="E62" s="10" t="s">
        <v>1233</v>
      </c>
      <c r="F62" s="10" t="s">
        <v>1323</v>
      </c>
    </row>
    <row r="63" customFormat="false" ht="42" hidden="false" customHeight="true" outlineLevel="0" collapsed="false">
      <c r="A63" s="10" t="s">
        <v>1326</v>
      </c>
      <c r="B63" s="10" t="s">
        <v>1327</v>
      </c>
      <c r="C63" s="10" t="s">
        <v>1231</v>
      </c>
      <c r="D63" s="10" t="s">
        <v>1232</v>
      </c>
      <c r="E63" s="10" t="s">
        <v>1233</v>
      </c>
      <c r="F63" s="10" t="s">
        <v>1323</v>
      </c>
    </row>
    <row r="64" customFormat="false" ht="42" hidden="false" customHeight="true" outlineLevel="0" collapsed="false">
      <c r="A64" s="10" t="s">
        <v>1328</v>
      </c>
      <c r="B64" s="10" t="s">
        <v>1329</v>
      </c>
      <c r="C64" s="10" t="s">
        <v>1231</v>
      </c>
      <c r="D64" s="10" t="s">
        <v>1232</v>
      </c>
      <c r="E64" s="10" t="s">
        <v>1233</v>
      </c>
      <c r="F64" s="10" t="s">
        <v>1323</v>
      </c>
    </row>
    <row r="65" customFormat="false" ht="42" hidden="false" customHeight="true" outlineLevel="0" collapsed="false">
      <c r="A65" s="10" t="s">
        <v>1330</v>
      </c>
      <c r="B65" s="10" t="s">
        <v>1331</v>
      </c>
      <c r="C65" s="10" t="s">
        <v>1231</v>
      </c>
      <c r="D65" s="10" t="s">
        <v>1232</v>
      </c>
      <c r="E65" s="10" t="s">
        <v>1233</v>
      </c>
      <c r="F65" s="10" t="s">
        <v>1323</v>
      </c>
    </row>
    <row r="66" customFormat="false" ht="42" hidden="false" customHeight="true" outlineLevel="0" collapsed="false">
      <c r="A66" s="10" t="s">
        <v>1332</v>
      </c>
      <c r="B66" s="10" t="s">
        <v>1333</v>
      </c>
      <c r="C66" s="10" t="s">
        <v>1231</v>
      </c>
      <c r="D66" s="10" t="s">
        <v>1232</v>
      </c>
      <c r="E66" s="10" t="s">
        <v>1233</v>
      </c>
      <c r="F66" s="10" t="s">
        <v>1323</v>
      </c>
    </row>
    <row r="67" customFormat="false" ht="42" hidden="false" customHeight="true" outlineLevel="0" collapsed="false">
      <c r="A67" s="10" t="s">
        <v>1334</v>
      </c>
      <c r="B67" s="10" t="s">
        <v>1273</v>
      </c>
      <c r="C67" s="10" t="s">
        <v>1231</v>
      </c>
      <c r="D67" s="10" t="s">
        <v>1232</v>
      </c>
      <c r="E67" s="10" t="s">
        <v>1233</v>
      </c>
      <c r="F67" s="10" t="s">
        <v>1335</v>
      </c>
    </row>
    <row r="68" customFormat="false" ht="42" hidden="false" customHeight="true" outlineLevel="0" collapsed="false">
      <c r="A68" s="10" t="s">
        <v>1336</v>
      </c>
      <c r="B68" s="10" t="s">
        <v>1337</v>
      </c>
      <c r="C68" s="10" t="s">
        <v>1231</v>
      </c>
      <c r="D68" s="10" t="s">
        <v>1232</v>
      </c>
      <c r="E68" s="10" t="s">
        <v>1233</v>
      </c>
      <c r="F68" s="10" t="s">
        <v>1335</v>
      </c>
    </row>
    <row r="69" customFormat="false" ht="42" hidden="false" customHeight="true" outlineLevel="0" collapsed="false">
      <c r="A69" s="10" t="s">
        <v>1338</v>
      </c>
      <c r="B69" s="10" t="s">
        <v>1339</v>
      </c>
      <c r="C69" s="10" t="s">
        <v>1231</v>
      </c>
      <c r="D69" s="10" t="s">
        <v>1232</v>
      </c>
      <c r="E69" s="10" t="s">
        <v>1233</v>
      </c>
      <c r="F69" s="10" t="s">
        <v>1335</v>
      </c>
    </row>
    <row r="70" customFormat="false" ht="42" hidden="false" customHeight="true" outlineLevel="0" collapsed="false">
      <c r="A70" s="10" t="s">
        <v>1340</v>
      </c>
      <c r="B70" s="10" t="s">
        <v>1341</v>
      </c>
      <c r="C70" s="10" t="s">
        <v>1231</v>
      </c>
      <c r="D70" s="10" t="s">
        <v>1232</v>
      </c>
      <c r="E70" s="10" t="s">
        <v>1233</v>
      </c>
      <c r="F70" s="10" t="s">
        <v>1342</v>
      </c>
    </row>
    <row r="71" customFormat="false" ht="42" hidden="false" customHeight="true" outlineLevel="0" collapsed="false">
      <c r="A71" s="10" t="s">
        <v>1343</v>
      </c>
      <c r="B71" s="10" t="s">
        <v>1344</v>
      </c>
      <c r="C71" s="10" t="s">
        <v>1231</v>
      </c>
      <c r="D71" s="10" t="s">
        <v>1232</v>
      </c>
      <c r="E71" s="10" t="s">
        <v>1233</v>
      </c>
      <c r="F71" s="10" t="s">
        <v>1342</v>
      </c>
    </row>
    <row r="72" customFormat="false" ht="42" hidden="false" customHeight="true" outlineLevel="0" collapsed="false">
      <c r="A72" s="10" t="s">
        <v>1345</v>
      </c>
      <c r="B72" s="10" t="s">
        <v>1346</v>
      </c>
      <c r="C72" s="10" t="s">
        <v>1231</v>
      </c>
      <c r="D72" s="10" t="s">
        <v>1232</v>
      </c>
      <c r="E72" s="10" t="s">
        <v>1233</v>
      </c>
      <c r="F72" s="10" t="s">
        <v>1342</v>
      </c>
    </row>
    <row r="73" customFormat="false" ht="42" hidden="false" customHeight="true" outlineLevel="0" collapsed="false">
      <c r="A73" s="10" t="s">
        <v>1347</v>
      </c>
      <c r="B73" s="10" t="s">
        <v>1348</v>
      </c>
      <c r="C73" s="10" t="s">
        <v>1231</v>
      </c>
      <c r="D73" s="10" t="s">
        <v>1232</v>
      </c>
      <c r="E73" s="10" t="s">
        <v>1233</v>
      </c>
      <c r="F73" s="10" t="s">
        <v>1349</v>
      </c>
    </row>
    <row r="74" customFormat="false" ht="42" hidden="false" customHeight="true" outlineLevel="0" collapsed="false">
      <c r="A74" s="10" t="s">
        <v>1350</v>
      </c>
      <c r="B74" s="10" t="s">
        <v>1351</v>
      </c>
      <c r="C74" s="10" t="s">
        <v>1231</v>
      </c>
      <c r="D74" s="10" t="s">
        <v>1232</v>
      </c>
      <c r="E74" s="10" t="s">
        <v>1233</v>
      </c>
      <c r="F74" s="10" t="s">
        <v>1349</v>
      </c>
    </row>
    <row r="75" customFormat="false" ht="42" hidden="false" customHeight="true" outlineLevel="0" collapsed="false">
      <c r="A75" s="10" t="s">
        <v>1352</v>
      </c>
      <c r="B75" s="10" t="s">
        <v>1353</v>
      </c>
      <c r="C75" s="10" t="s">
        <v>1231</v>
      </c>
      <c r="D75" s="10" t="s">
        <v>1232</v>
      </c>
      <c r="E75" s="10" t="s">
        <v>1233</v>
      </c>
      <c r="F75" s="10" t="s">
        <v>1349</v>
      </c>
    </row>
    <row r="76" customFormat="false" ht="42" hidden="false" customHeight="true" outlineLevel="0" collapsed="false">
      <c r="A76" s="10" t="s">
        <v>1354</v>
      </c>
      <c r="B76" s="10" t="s">
        <v>1355</v>
      </c>
      <c r="C76" s="10" t="s">
        <v>1231</v>
      </c>
      <c r="D76" s="10" t="s">
        <v>1232</v>
      </c>
      <c r="E76" s="10" t="s">
        <v>1233</v>
      </c>
      <c r="F76" s="10" t="s">
        <v>1349</v>
      </c>
    </row>
    <row r="77" customFormat="false" ht="42" hidden="false" customHeight="true" outlineLevel="0" collapsed="false">
      <c r="A77" s="10" t="s">
        <v>1356</v>
      </c>
      <c r="B77" s="10" t="s">
        <v>1357</v>
      </c>
      <c r="C77" s="10" t="s">
        <v>1231</v>
      </c>
      <c r="D77" s="10" t="s">
        <v>1232</v>
      </c>
      <c r="E77" s="10" t="s">
        <v>1233</v>
      </c>
      <c r="F77" s="10" t="s">
        <v>1358</v>
      </c>
    </row>
    <row r="78" customFormat="false" ht="42" hidden="false" customHeight="true" outlineLevel="0" collapsed="false">
      <c r="A78" s="10" t="s">
        <v>1359</v>
      </c>
      <c r="B78" s="10" t="s">
        <v>1360</v>
      </c>
      <c r="C78" s="10" t="s">
        <v>1231</v>
      </c>
      <c r="D78" s="10" t="s">
        <v>1232</v>
      </c>
      <c r="E78" s="10" t="s">
        <v>1233</v>
      </c>
      <c r="F78" s="10" t="s">
        <v>1361</v>
      </c>
    </row>
    <row r="79" customFormat="false" ht="42" hidden="false" customHeight="true" outlineLevel="0" collapsed="false">
      <c r="A79" s="10" t="s">
        <v>1362</v>
      </c>
      <c r="B79" s="10" t="s">
        <v>1363</v>
      </c>
      <c r="C79" s="10" t="s">
        <v>1231</v>
      </c>
      <c r="D79" s="10" t="s">
        <v>1232</v>
      </c>
      <c r="E79" s="10" t="s">
        <v>1233</v>
      </c>
      <c r="F79" s="10" t="s">
        <v>1361</v>
      </c>
    </row>
    <row r="80" customFormat="false" ht="42" hidden="false" customHeight="true" outlineLevel="0" collapsed="false">
      <c r="A80" s="10" t="s">
        <v>1364</v>
      </c>
      <c r="B80" s="10" t="s">
        <v>1365</v>
      </c>
      <c r="C80" s="10" t="s">
        <v>1231</v>
      </c>
      <c r="D80" s="10" t="s">
        <v>1232</v>
      </c>
      <c r="E80" s="10" t="s">
        <v>1233</v>
      </c>
      <c r="F80" s="10" t="s">
        <v>1361</v>
      </c>
    </row>
    <row r="81" customFormat="false" ht="42" hidden="false" customHeight="true" outlineLevel="0" collapsed="false">
      <c r="A81" s="10" t="s">
        <v>1366</v>
      </c>
      <c r="B81" s="10" t="s">
        <v>1367</v>
      </c>
      <c r="C81" s="10" t="s">
        <v>1231</v>
      </c>
      <c r="D81" s="10" t="s">
        <v>1232</v>
      </c>
      <c r="E81" s="10" t="s">
        <v>1233</v>
      </c>
      <c r="F81" s="10" t="s">
        <v>1361</v>
      </c>
    </row>
    <row r="82" customFormat="false" ht="42" hidden="false" customHeight="true" outlineLevel="0" collapsed="false">
      <c r="A82" s="10" t="s">
        <v>1368</v>
      </c>
      <c r="B82" s="10" t="s">
        <v>1369</v>
      </c>
      <c r="C82" s="10" t="s">
        <v>1231</v>
      </c>
      <c r="D82" s="10" t="s">
        <v>1232</v>
      </c>
      <c r="E82" s="10" t="s">
        <v>1233</v>
      </c>
      <c r="F82" s="10" t="s">
        <v>1361</v>
      </c>
    </row>
    <row r="83" customFormat="false" ht="42" hidden="false" customHeight="true" outlineLevel="0" collapsed="false">
      <c r="A83" s="10" t="s">
        <v>1370</v>
      </c>
      <c r="B83" s="10" t="s">
        <v>1371</v>
      </c>
      <c r="C83" s="10" t="s">
        <v>1231</v>
      </c>
      <c r="D83" s="10" t="s">
        <v>1232</v>
      </c>
      <c r="E83" s="10" t="s">
        <v>1233</v>
      </c>
      <c r="F83" s="10" t="s">
        <v>1372</v>
      </c>
    </row>
    <row r="84" customFormat="false" ht="42" hidden="false" customHeight="true" outlineLevel="0" collapsed="false">
      <c r="A84" s="10" t="s">
        <v>1373</v>
      </c>
      <c r="B84" s="10" t="s">
        <v>1374</v>
      </c>
      <c r="C84" s="10" t="s">
        <v>1231</v>
      </c>
      <c r="D84" s="10" t="s">
        <v>1232</v>
      </c>
      <c r="E84" s="10" t="s">
        <v>1233</v>
      </c>
      <c r="F84" s="10" t="s">
        <v>1372</v>
      </c>
    </row>
    <row r="85" customFormat="false" ht="42" hidden="false" customHeight="true" outlineLevel="0" collapsed="false">
      <c r="A85" s="10" t="s">
        <v>1375</v>
      </c>
      <c r="B85" s="10" t="s">
        <v>1376</v>
      </c>
      <c r="C85" s="10" t="s">
        <v>1231</v>
      </c>
      <c r="D85" s="10" t="s">
        <v>1232</v>
      </c>
      <c r="E85" s="10" t="s">
        <v>1233</v>
      </c>
      <c r="F85" s="10" t="s">
        <v>1377</v>
      </c>
    </row>
    <row r="86" customFormat="false" ht="42" hidden="false" customHeight="true" outlineLevel="0" collapsed="false">
      <c r="A86" s="10" t="s">
        <v>1378</v>
      </c>
      <c r="B86" s="10" t="s">
        <v>1379</v>
      </c>
      <c r="C86" s="10" t="s">
        <v>1231</v>
      </c>
      <c r="D86" s="10" t="s">
        <v>1232</v>
      </c>
      <c r="E86" s="10" t="s">
        <v>1233</v>
      </c>
      <c r="F86" s="10" t="s">
        <v>1377</v>
      </c>
    </row>
    <row r="87" customFormat="false" ht="42" hidden="false" customHeight="true" outlineLevel="0" collapsed="false">
      <c r="A87" s="10" t="s">
        <v>1380</v>
      </c>
      <c r="B87" s="10" t="s">
        <v>1381</v>
      </c>
      <c r="C87" s="10" t="s">
        <v>1231</v>
      </c>
      <c r="D87" s="10" t="s">
        <v>1232</v>
      </c>
      <c r="E87" s="10" t="s">
        <v>1233</v>
      </c>
      <c r="F87" s="10" t="s">
        <v>1377</v>
      </c>
    </row>
    <row r="88" customFormat="false" ht="42" hidden="false" customHeight="true" outlineLevel="0" collapsed="false">
      <c r="A88" s="10" t="s">
        <v>1382</v>
      </c>
      <c r="B88" s="10" t="s">
        <v>1383</v>
      </c>
      <c r="C88" s="10" t="s">
        <v>1231</v>
      </c>
      <c r="D88" s="10" t="s">
        <v>1232</v>
      </c>
      <c r="E88" s="10" t="s">
        <v>1233</v>
      </c>
      <c r="F88" s="10" t="s">
        <v>1384</v>
      </c>
    </row>
    <row r="89" customFormat="false" ht="42" hidden="false" customHeight="true" outlineLevel="0" collapsed="false">
      <c r="A89" s="10" t="s">
        <v>1385</v>
      </c>
      <c r="B89" s="10" t="s">
        <v>1386</v>
      </c>
      <c r="C89" s="10" t="s">
        <v>1231</v>
      </c>
      <c r="D89" s="10" t="s">
        <v>1232</v>
      </c>
      <c r="E89" s="10" t="s">
        <v>1233</v>
      </c>
      <c r="F89" s="10" t="s">
        <v>1387</v>
      </c>
    </row>
    <row r="90" customFormat="false" ht="42" hidden="false" customHeight="true" outlineLevel="0" collapsed="false">
      <c r="A90" s="10" t="s">
        <v>1388</v>
      </c>
      <c r="B90" s="10" t="s">
        <v>1389</v>
      </c>
      <c r="C90" s="10" t="s">
        <v>1231</v>
      </c>
      <c r="D90" s="10" t="s">
        <v>1232</v>
      </c>
      <c r="E90" s="10" t="s">
        <v>1233</v>
      </c>
      <c r="F90" s="10" t="s">
        <v>1387</v>
      </c>
    </row>
    <row r="91" customFormat="false" ht="42" hidden="false" customHeight="true" outlineLevel="0" collapsed="false">
      <c r="A91" s="10" t="s">
        <v>1390</v>
      </c>
      <c r="B91" s="10" t="s">
        <v>1391</v>
      </c>
      <c r="C91" s="10" t="s">
        <v>1231</v>
      </c>
      <c r="D91" s="10" t="s">
        <v>1232</v>
      </c>
      <c r="E91" s="10" t="s">
        <v>1233</v>
      </c>
      <c r="F91" s="10" t="s">
        <v>1392</v>
      </c>
    </row>
    <row r="92" customFormat="false" ht="42" hidden="false" customHeight="true" outlineLevel="0" collapsed="false">
      <c r="A92" s="10" t="s">
        <v>1393</v>
      </c>
      <c r="B92" s="10" t="s">
        <v>1394</v>
      </c>
      <c r="C92" s="10" t="s">
        <v>1231</v>
      </c>
      <c r="D92" s="10" t="s">
        <v>1232</v>
      </c>
      <c r="E92" s="10" t="s">
        <v>1233</v>
      </c>
      <c r="F92" s="10" t="s">
        <v>1392</v>
      </c>
    </row>
    <row r="93" customFormat="false" ht="42" hidden="false" customHeight="true" outlineLevel="0" collapsed="false">
      <c r="A93" s="10" t="s">
        <v>1395</v>
      </c>
      <c r="B93" s="10" t="s">
        <v>1396</v>
      </c>
      <c r="C93" s="10" t="s">
        <v>1231</v>
      </c>
      <c r="D93" s="10" t="s">
        <v>1232</v>
      </c>
      <c r="E93" s="10" t="s">
        <v>1233</v>
      </c>
      <c r="F93" s="10" t="s">
        <v>1392</v>
      </c>
    </row>
    <row r="94" customFormat="false" ht="42" hidden="false" customHeight="true" outlineLevel="0" collapsed="false">
      <c r="A94" s="10" t="s">
        <v>1397</v>
      </c>
      <c r="B94" s="10" t="s">
        <v>1398</v>
      </c>
      <c r="C94" s="10" t="s">
        <v>1231</v>
      </c>
      <c r="D94" s="10" t="s">
        <v>1232</v>
      </c>
      <c r="E94" s="10" t="s">
        <v>1233</v>
      </c>
      <c r="F94" s="10" t="s">
        <v>1399</v>
      </c>
    </row>
    <row r="95" customFormat="false" ht="42" hidden="false" customHeight="true" outlineLevel="0" collapsed="false">
      <c r="A95" s="10" t="s">
        <v>1400</v>
      </c>
      <c r="B95" s="10" t="s">
        <v>1401</v>
      </c>
      <c r="C95" s="10" t="s">
        <v>1231</v>
      </c>
      <c r="D95" s="10" t="s">
        <v>1232</v>
      </c>
      <c r="E95" s="10" t="s">
        <v>1233</v>
      </c>
      <c r="F95" s="10" t="s">
        <v>1402</v>
      </c>
    </row>
    <row r="96" customFormat="false" ht="42" hidden="false" customHeight="true" outlineLevel="0" collapsed="false">
      <c r="A96" s="10" t="s">
        <v>1403</v>
      </c>
      <c r="B96" s="10" t="s">
        <v>1363</v>
      </c>
      <c r="C96" s="10" t="s">
        <v>1231</v>
      </c>
      <c r="D96" s="10" t="s">
        <v>1232</v>
      </c>
      <c r="E96" s="10" t="s">
        <v>1233</v>
      </c>
      <c r="F96" s="10" t="s">
        <v>1404</v>
      </c>
    </row>
    <row r="97" customFormat="false" ht="42" hidden="false" customHeight="true" outlineLevel="0" collapsed="false">
      <c r="A97" s="10" t="s">
        <v>1405</v>
      </c>
      <c r="B97" s="10" t="s">
        <v>1406</v>
      </c>
      <c r="C97" s="10" t="s">
        <v>1231</v>
      </c>
      <c r="D97" s="10" t="s">
        <v>1232</v>
      </c>
      <c r="E97" s="10" t="s">
        <v>1233</v>
      </c>
      <c r="F97" s="10" t="s">
        <v>1407</v>
      </c>
    </row>
    <row r="98" customFormat="false" ht="42" hidden="false" customHeight="true" outlineLevel="0" collapsed="false">
      <c r="A98" s="10" t="s">
        <v>1408</v>
      </c>
      <c r="B98" s="10" t="s">
        <v>1409</v>
      </c>
      <c r="C98" s="10" t="s">
        <v>1231</v>
      </c>
      <c r="D98" s="10" t="s">
        <v>1232</v>
      </c>
      <c r="E98" s="10" t="s">
        <v>1233</v>
      </c>
      <c r="F98" s="10" t="s">
        <v>1407</v>
      </c>
    </row>
    <row r="99" customFormat="false" ht="42" hidden="false" customHeight="true" outlineLevel="0" collapsed="false">
      <c r="A99" s="10" t="s">
        <v>1410</v>
      </c>
      <c r="B99" s="10" t="s">
        <v>1411</v>
      </c>
      <c r="C99" s="10" t="s">
        <v>1231</v>
      </c>
      <c r="D99" s="10" t="s">
        <v>1232</v>
      </c>
      <c r="E99" s="10" t="s">
        <v>1233</v>
      </c>
      <c r="F99" s="10" t="s">
        <v>1407</v>
      </c>
    </row>
    <row r="100" customFormat="false" ht="42" hidden="false" customHeight="true" outlineLevel="0" collapsed="false">
      <c r="A100" s="10" t="s">
        <v>1412</v>
      </c>
      <c r="B100" s="10" t="s">
        <v>1413</v>
      </c>
      <c r="C100" s="10" t="s">
        <v>1231</v>
      </c>
      <c r="D100" s="10" t="s">
        <v>1232</v>
      </c>
      <c r="E100" s="10" t="s">
        <v>1233</v>
      </c>
      <c r="F100" s="10" t="s">
        <v>1407</v>
      </c>
    </row>
    <row r="101" customFormat="false" ht="42" hidden="false" customHeight="true" outlineLevel="0" collapsed="false">
      <c r="A101" s="10" t="s">
        <v>1414</v>
      </c>
      <c r="B101" s="10" t="s">
        <v>1415</v>
      </c>
      <c r="C101" s="10" t="s">
        <v>1231</v>
      </c>
      <c r="D101" s="10" t="s">
        <v>1232</v>
      </c>
      <c r="E101" s="10" t="s">
        <v>1233</v>
      </c>
      <c r="F101" s="10" t="s">
        <v>1407</v>
      </c>
    </row>
    <row r="102" customFormat="false" ht="42" hidden="false" customHeight="true" outlineLevel="0" collapsed="false">
      <c r="A102" s="10" t="s">
        <v>1416</v>
      </c>
      <c r="B102" s="10" t="s">
        <v>1417</v>
      </c>
      <c r="C102" s="10" t="s">
        <v>1231</v>
      </c>
      <c r="D102" s="10" t="s">
        <v>1232</v>
      </c>
      <c r="E102" s="10" t="s">
        <v>1233</v>
      </c>
      <c r="F102" s="10" t="s">
        <v>1418</v>
      </c>
    </row>
    <row r="103" customFormat="false" ht="42" hidden="false" customHeight="true" outlineLevel="0" collapsed="false">
      <c r="A103" s="10" t="s">
        <v>1419</v>
      </c>
      <c r="B103" s="10" t="s">
        <v>1420</v>
      </c>
      <c r="C103" s="10" t="s">
        <v>1231</v>
      </c>
      <c r="D103" s="10" t="s">
        <v>1232</v>
      </c>
      <c r="E103" s="10" t="s">
        <v>1233</v>
      </c>
      <c r="F103" s="10" t="s">
        <v>1418</v>
      </c>
    </row>
    <row r="104" customFormat="false" ht="42" hidden="false" customHeight="true" outlineLevel="0" collapsed="false">
      <c r="A104" s="10" t="s">
        <v>1421</v>
      </c>
      <c r="B104" s="10" t="s">
        <v>1422</v>
      </c>
      <c r="C104" s="10" t="s">
        <v>1231</v>
      </c>
      <c r="D104" s="10" t="s">
        <v>1232</v>
      </c>
      <c r="E104" s="10" t="s">
        <v>1233</v>
      </c>
      <c r="F104" s="10" t="s">
        <v>1418</v>
      </c>
    </row>
    <row r="105" customFormat="false" ht="42" hidden="false" customHeight="true" outlineLevel="0" collapsed="false">
      <c r="A105" s="10" t="s">
        <v>1423</v>
      </c>
      <c r="B105" s="10" t="s">
        <v>1424</v>
      </c>
      <c r="C105" s="10" t="s">
        <v>1425</v>
      </c>
      <c r="D105" s="10" t="s">
        <v>1426</v>
      </c>
      <c r="E105" s="10" t="s">
        <v>1427</v>
      </c>
      <c r="F105" s="10" t="s">
        <v>1428</v>
      </c>
    </row>
    <row r="106" customFormat="false" ht="42" hidden="false" customHeight="true" outlineLevel="0" collapsed="false">
      <c r="A106" s="10" t="s">
        <v>1429</v>
      </c>
      <c r="B106" s="10" t="s">
        <v>1430</v>
      </c>
      <c r="C106" s="10" t="s">
        <v>1425</v>
      </c>
      <c r="D106" s="10" t="s">
        <v>1431</v>
      </c>
      <c r="E106" s="10" t="s">
        <v>1432</v>
      </c>
      <c r="F106" s="10" t="s">
        <v>1433</v>
      </c>
    </row>
    <row r="107" customFormat="false" ht="42" hidden="false" customHeight="true" outlineLevel="0" collapsed="false">
      <c r="A107" s="10" t="s">
        <v>1434</v>
      </c>
      <c r="B107" s="10" t="s">
        <v>1435</v>
      </c>
      <c r="C107" s="10" t="s">
        <v>1425</v>
      </c>
      <c r="D107" s="10" t="s">
        <v>1436</v>
      </c>
      <c r="E107" s="10" t="s">
        <v>1437</v>
      </c>
      <c r="F107" s="10" t="s">
        <v>1438</v>
      </c>
    </row>
    <row r="108" customFormat="false" ht="42" hidden="false" customHeight="true" outlineLevel="0" collapsed="false">
      <c r="A108" s="10" t="s">
        <v>1439</v>
      </c>
      <c r="B108" s="10" t="s">
        <v>1440</v>
      </c>
      <c r="C108" s="10" t="s">
        <v>1425</v>
      </c>
      <c r="D108" s="10" t="s">
        <v>1441</v>
      </c>
      <c r="E108" s="10" t="s">
        <v>1442</v>
      </c>
      <c r="F108" s="10" t="s">
        <v>1443</v>
      </c>
    </row>
    <row r="109" customFormat="false" ht="42" hidden="false" customHeight="true" outlineLevel="0" collapsed="false">
      <c r="A109" s="10" t="s">
        <v>1444</v>
      </c>
      <c r="B109" s="10" t="s">
        <v>1445</v>
      </c>
      <c r="C109" s="10" t="s">
        <v>1425</v>
      </c>
      <c r="D109" s="10" t="s">
        <v>1446</v>
      </c>
      <c r="E109" s="10" t="s">
        <v>1447</v>
      </c>
      <c r="F109" s="10" t="s">
        <v>1448</v>
      </c>
    </row>
    <row r="110" customFormat="false" ht="42" hidden="false" customHeight="true" outlineLevel="0" collapsed="false">
      <c r="A110" s="10" t="s">
        <v>1449</v>
      </c>
      <c r="B110" s="10" t="s">
        <v>1450</v>
      </c>
      <c r="C110" s="10" t="s">
        <v>1425</v>
      </c>
      <c r="D110" s="10" t="s">
        <v>1441</v>
      </c>
      <c r="E110" s="10" t="s">
        <v>1451</v>
      </c>
      <c r="F110" s="10" t="s">
        <v>1452</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24"/>
    <col collapsed="false" customWidth="true" hidden="false" outlineLevel="0" max="4" min="4" style="0" width="52"/>
    <col collapsed="false" customWidth="true" hidden="false" outlineLevel="0" max="5" min="5" style="0" width="58"/>
    <col collapsed="false" customWidth="true" hidden="false" outlineLevel="0" max="6" min="6" style="0" width="22"/>
  </cols>
  <sheetData>
    <row r="1" customFormat="false" ht="28" hidden="false" customHeight="true" outlineLevel="0" collapsed="false">
      <c r="A1" s="7" t="s">
        <v>1453</v>
      </c>
      <c r="B1" s="7"/>
      <c r="C1" s="7"/>
      <c r="D1" s="7"/>
      <c r="E1" s="7"/>
      <c r="F1" s="7"/>
    </row>
    <row r="2" customFormat="false" ht="34" hidden="false" customHeight="true" outlineLevel="0" collapsed="false">
      <c r="A2" s="8" t="s">
        <v>1454</v>
      </c>
      <c r="B2" s="8"/>
      <c r="C2" s="8"/>
      <c r="D2" s="8"/>
      <c r="E2" s="8"/>
      <c r="F2" s="8"/>
    </row>
    <row r="4" customFormat="false" ht="28.5" hidden="false" customHeight="true" outlineLevel="0" collapsed="false">
      <c r="A4" s="9" t="s">
        <v>1455</v>
      </c>
      <c r="B4" s="9" t="s">
        <v>1456</v>
      </c>
      <c r="C4" s="9" t="s">
        <v>49</v>
      </c>
      <c r="D4" s="9" t="s">
        <v>1457</v>
      </c>
      <c r="E4" s="9" t="s">
        <v>1458</v>
      </c>
      <c r="F4" s="9" t="s">
        <v>1459</v>
      </c>
    </row>
    <row r="5" customFormat="false" ht="46.5" hidden="false" customHeight="true" outlineLevel="0" collapsed="false">
      <c r="A5" s="10" t="s">
        <v>1460</v>
      </c>
      <c r="B5" s="10" t="s">
        <v>1461</v>
      </c>
      <c r="C5" s="10" t="s">
        <v>1462</v>
      </c>
      <c r="D5" s="10" t="s">
        <v>1463</v>
      </c>
      <c r="E5" s="10" t="s">
        <v>1464</v>
      </c>
      <c r="F5" s="10" t="s">
        <v>1465</v>
      </c>
    </row>
    <row r="6" customFormat="false" ht="46.5" hidden="false" customHeight="true" outlineLevel="0" collapsed="false">
      <c r="A6" s="10" t="s">
        <v>1466</v>
      </c>
      <c r="B6" s="10" t="s">
        <v>1467</v>
      </c>
      <c r="C6" s="10" t="s">
        <v>1468</v>
      </c>
      <c r="D6" s="10" t="s">
        <v>1469</v>
      </c>
      <c r="E6" s="10" t="s">
        <v>1470</v>
      </c>
      <c r="F6" s="10" t="s">
        <v>1471</v>
      </c>
    </row>
    <row r="7" customFormat="false" ht="46.5" hidden="false" customHeight="true" outlineLevel="0" collapsed="false">
      <c r="A7" s="10" t="s">
        <v>1472</v>
      </c>
      <c r="B7" s="10" t="s">
        <v>1467</v>
      </c>
      <c r="C7" s="10" t="s">
        <v>1473</v>
      </c>
      <c r="D7" s="10" t="s">
        <v>1474</v>
      </c>
      <c r="E7" s="10" t="s">
        <v>1475</v>
      </c>
      <c r="F7" s="10" t="s">
        <v>1476</v>
      </c>
    </row>
    <row r="8" customFormat="false" ht="46.5" hidden="false" customHeight="true" outlineLevel="0" collapsed="false">
      <c r="A8" s="10" t="s">
        <v>1477</v>
      </c>
      <c r="B8" s="10" t="s">
        <v>1467</v>
      </c>
      <c r="C8" s="10" t="s">
        <v>51</v>
      </c>
      <c r="D8" s="10" t="s">
        <v>1478</v>
      </c>
      <c r="E8" s="10" t="s">
        <v>1479</v>
      </c>
      <c r="F8" s="10" t="s">
        <v>1480</v>
      </c>
    </row>
    <row r="9" customFormat="false" ht="46.5" hidden="false" customHeight="true" outlineLevel="0" collapsed="false">
      <c r="A9" s="10" t="s">
        <v>1481</v>
      </c>
      <c r="B9" s="10" t="s">
        <v>1482</v>
      </c>
      <c r="C9" s="10" t="s">
        <v>55</v>
      </c>
      <c r="D9" s="10" t="s">
        <v>1483</v>
      </c>
      <c r="E9" s="10" t="s">
        <v>1484</v>
      </c>
      <c r="F9" s="10" t="s">
        <v>1485</v>
      </c>
    </row>
    <row r="10" customFormat="false" ht="46.5" hidden="false" customHeight="true" outlineLevel="0" collapsed="false">
      <c r="A10" s="10" t="s">
        <v>1486</v>
      </c>
      <c r="B10" s="10" t="s">
        <v>1482</v>
      </c>
      <c r="C10" s="10" t="s">
        <v>1487</v>
      </c>
      <c r="D10" s="10" t="s">
        <v>1488</v>
      </c>
      <c r="E10" s="10" t="s">
        <v>1489</v>
      </c>
      <c r="F10" s="10" t="s">
        <v>1490</v>
      </c>
    </row>
    <row r="11" customFormat="false" ht="46.5" hidden="false" customHeight="true" outlineLevel="0" collapsed="false">
      <c r="A11" s="10" t="s">
        <v>1491</v>
      </c>
      <c r="B11" s="10" t="s">
        <v>1482</v>
      </c>
      <c r="C11" s="10" t="s">
        <v>1492</v>
      </c>
      <c r="D11" s="10" t="s">
        <v>1493</v>
      </c>
      <c r="E11" s="10" t="s">
        <v>1494</v>
      </c>
      <c r="F11" s="10" t="s">
        <v>1485</v>
      </c>
    </row>
    <row r="12" customFormat="false" ht="46.5" hidden="false" customHeight="true" outlineLevel="0" collapsed="false">
      <c r="A12" s="10" t="s">
        <v>1495</v>
      </c>
      <c r="B12" s="10" t="s">
        <v>1482</v>
      </c>
      <c r="C12" s="10" t="s">
        <v>377</v>
      </c>
      <c r="D12" s="10" t="s">
        <v>1496</v>
      </c>
      <c r="E12" s="10" t="s">
        <v>1497</v>
      </c>
      <c r="F12" s="10" t="s">
        <v>1490</v>
      </c>
    </row>
    <row r="13" customFormat="false" ht="46.5" hidden="false" customHeight="true" outlineLevel="0" collapsed="false">
      <c r="A13" s="10" t="s">
        <v>1498</v>
      </c>
      <c r="B13" s="10" t="s">
        <v>1482</v>
      </c>
      <c r="C13" s="10" t="s">
        <v>1499</v>
      </c>
      <c r="D13" s="10" t="s">
        <v>1500</v>
      </c>
      <c r="E13" s="10" t="s">
        <v>1501</v>
      </c>
      <c r="F13" s="10" t="s">
        <v>1490</v>
      </c>
    </row>
    <row r="14" customFormat="false" ht="46.5" hidden="false" customHeight="true" outlineLevel="0" collapsed="false">
      <c r="A14" s="10" t="s">
        <v>1502</v>
      </c>
      <c r="B14" s="10" t="s">
        <v>1482</v>
      </c>
      <c r="C14" s="10" t="s">
        <v>1503</v>
      </c>
      <c r="D14" s="10" t="s">
        <v>1504</v>
      </c>
      <c r="E14" s="10" t="s">
        <v>1505</v>
      </c>
      <c r="F14" s="10" t="s">
        <v>1465</v>
      </c>
    </row>
    <row r="15" customFormat="false" ht="46.5" hidden="false" customHeight="true" outlineLevel="0" collapsed="false">
      <c r="A15" s="10" t="s">
        <v>1506</v>
      </c>
      <c r="B15" s="10" t="s">
        <v>1482</v>
      </c>
      <c r="C15" s="10" t="s">
        <v>1507</v>
      </c>
      <c r="D15" s="10" t="s">
        <v>1508</v>
      </c>
      <c r="E15" s="10" t="s">
        <v>1509</v>
      </c>
      <c r="F15" s="10" t="s">
        <v>1465</v>
      </c>
    </row>
    <row r="16" customFormat="false" ht="46.5" hidden="false" customHeight="true" outlineLevel="0" collapsed="false">
      <c r="A16" s="10" t="s">
        <v>1510</v>
      </c>
      <c r="B16" s="10" t="s">
        <v>1482</v>
      </c>
      <c r="C16" s="10" t="s">
        <v>70</v>
      </c>
      <c r="D16" s="10" t="s">
        <v>1511</v>
      </c>
      <c r="E16" s="10" t="s">
        <v>1512</v>
      </c>
      <c r="F16" s="10" t="s">
        <v>1490</v>
      </c>
    </row>
    <row r="17" customFormat="false" ht="46.5" hidden="false" customHeight="true" outlineLevel="0" collapsed="false">
      <c r="A17" s="10" t="s">
        <v>1513</v>
      </c>
      <c r="B17" s="10" t="s">
        <v>1467</v>
      </c>
      <c r="C17" s="10" t="s">
        <v>1514</v>
      </c>
      <c r="D17" s="10" t="s">
        <v>1515</v>
      </c>
      <c r="E17" s="10" t="s">
        <v>1516</v>
      </c>
      <c r="F17" s="10" t="s">
        <v>1517</v>
      </c>
    </row>
    <row r="18" customFormat="false" ht="46.5" hidden="false" customHeight="true" outlineLevel="0" collapsed="false">
      <c r="A18" s="10" t="s">
        <v>1518</v>
      </c>
      <c r="B18" s="10" t="s">
        <v>1482</v>
      </c>
      <c r="C18" s="10" t="s">
        <v>1519</v>
      </c>
      <c r="D18" s="10" t="s">
        <v>1520</v>
      </c>
      <c r="E18" s="10" t="s">
        <v>1521</v>
      </c>
      <c r="F18" s="10" t="s">
        <v>1522</v>
      </c>
    </row>
    <row r="19" customFormat="false" ht="46.5" hidden="false" customHeight="true" outlineLevel="0" collapsed="false">
      <c r="A19" s="10" t="s">
        <v>1523</v>
      </c>
      <c r="B19" s="10" t="s">
        <v>1482</v>
      </c>
      <c r="C19" s="10" t="s">
        <v>1524</v>
      </c>
      <c r="D19" s="10" t="s">
        <v>1525</v>
      </c>
      <c r="E19" s="10" t="s">
        <v>1526</v>
      </c>
      <c r="F19" s="10" t="s">
        <v>1522</v>
      </c>
    </row>
    <row r="20" customFormat="false" ht="46.5" hidden="false" customHeight="true" outlineLevel="0" collapsed="false">
      <c r="A20" s="10" t="s">
        <v>1527</v>
      </c>
      <c r="B20" s="10" t="s">
        <v>1482</v>
      </c>
      <c r="C20" s="10" t="s">
        <v>1528</v>
      </c>
      <c r="D20" s="10" t="s">
        <v>1529</v>
      </c>
      <c r="E20" s="10" t="s">
        <v>1530</v>
      </c>
      <c r="F20" s="10" t="s">
        <v>1517</v>
      </c>
    </row>
    <row r="21" customFormat="false" ht="46.5" hidden="false" customHeight="true" outlineLevel="0" collapsed="false">
      <c r="A21" s="10" t="s">
        <v>1531</v>
      </c>
      <c r="B21" s="10" t="s">
        <v>1482</v>
      </c>
      <c r="C21" s="10" t="s">
        <v>1532</v>
      </c>
      <c r="D21" s="10" t="s">
        <v>1533</v>
      </c>
      <c r="E21" s="10" t="s">
        <v>1534</v>
      </c>
      <c r="F21" s="10" t="s">
        <v>1535</v>
      </c>
    </row>
    <row r="22" customFormat="false" ht="46.5" hidden="false" customHeight="true" outlineLevel="0" collapsed="false">
      <c r="A22" s="10" t="s">
        <v>1536</v>
      </c>
      <c r="B22" s="10" t="s">
        <v>1537</v>
      </c>
      <c r="C22" s="10" t="s">
        <v>317</v>
      </c>
      <c r="D22" s="10" t="s">
        <v>1538</v>
      </c>
      <c r="E22" s="10" t="s">
        <v>1539</v>
      </c>
      <c r="F22" s="10" t="s">
        <v>1535</v>
      </c>
    </row>
    <row r="23" customFormat="false" ht="46.5" hidden="false" customHeight="true" outlineLevel="0" collapsed="false">
      <c r="A23" s="10" t="s">
        <v>1540</v>
      </c>
      <c r="B23" s="10" t="s">
        <v>1482</v>
      </c>
      <c r="C23" s="10" t="s">
        <v>1541</v>
      </c>
      <c r="D23" s="10" t="s">
        <v>1542</v>
      </c>
      <c r="E23" s="10" t="s">
        <v>1543</v>
      </c>
      <c r="F23" s="10" t="s">
        <v>1535</v>
      </c>
    </row>
    <row r="24" customFormat="false" ht="46.5" hidden="false" customHeight="true" outlineLevel="0" collapsed="false">
      <c r="A24" s="10" t="s">
        <v>1544</v>
      </c>
      <c r="B24" s="10" t="s">
        <v>1482</v>
      </c>
      <c r="C24" s="10" t="s">
        <v>1545</v>
      </c>
      <c r="D24" s="10" t="s">
        <v>1546</v>
      </c>
      <c r="E24" s="10" t="s">
        <v>1547</v>
      </c>
      <c r="F24" s="10" t="s">
        <v>1485</v>
      </c>
    </row>
    <row r="25" customFormat="false" ht="46.5" hidden="false" customHeight="true" outlineLevel="0" collapsed="false">
      <c r="A25" s="10" t="s">
        <v>1548</v>
      </c>
      <c r="B25" s="10" t="s">
        <v>1482</v>
      </c>
      <c r="C25" s="10" t="s">
        <v>1549</v>
      </c>
      <c r="D25" s="10" t="s">
        <v>1550</v>
      </c>
      <c r="E25" s="10" t="s">
        <v>1551</v>
      </c>
      <c r="F25" s="10" t="s">
        <v>1490</v>
      </c>
    </row>
    <row r="26" customFormat="false" ht="46.5" hidden="false" customHeight="true" outlineLevel="0" collapsed="false">
      <c r="A26" s="10" t="s">
        <v>1552</v>
      </c>
      <c r="B26" s="10" t="s">
        <v>1482</v>
      </c>
      <c r="C26" s="10" t="s">
        <v>1553</v>
      </c>
      <c r="D26" s="10" t="s">
        <v>1554</v>
      </c>
      <c r="E26" s="10" t="s">
        <v>1555</v>
      </c>
      <c r="F26" s="10" t="s">
        <v>1535</v>
      </c>
    </row>
    <row r="27" customFormat="false" ht="46.5" hidden="false" customHeight="true" outlineLevel="0" collapsed="false">
      <c r="A27" s="10" t="s">
        <v>1556</v>
      </c>
      <c r="B27" s="10" t="s">
        <v>1482</v>
      </c>
      <c r="C27" s="10" t="s">
        <v>1557</v>
      </c>
      <c r="D27" s="10" t="s">
        <v>1558</v>
      </c>
      <c r="E27" s="10" t="s">
        <v>1559</v>
      </c>
      <c r="F27" s="10" t="s">
        <v>1560</v>
      </c>
    </row>
    <row r="28" customFormat="false" ht="46.5" hidden="false" customHeight="true" outlineLevel="0" collapsed="false">
      <c r="A28" s="10" t="s">
        <v>1561</v>
      </c>
      <c r="B28" s="10" t="s">
        <v>1537</v>
      </c>
      <c r="C28" s="10" t="s">
        <v>1562</v>
      </c>
      <c r="D28" s="10" t="s">
        <v>1563</v>
      </c>
      <c r="E28" s="10" t="s">
        <v>1564</v>
      </c>
      <c r="F28" s="10" t="s">
        <v>1565</v>
      </c>
    </row>
    <row r="29" customFormat="false" ht="46.5" hidden="false" customHeight="true" outlineLevel="0" collapsed="false">
      <c r="A29" s="10" t="s">
        <v>1566</v>
      </c>
      <c r="B29" s="10" t="s">
        <v>1537</v>
      </c>
      <c r="C29" s="10" t="s">
        <v>1567</v>
      </c>
      <c r="D29" s="10" t="s">
        <v>1568</v>
      </c>
      <c r="E29" s="10" t="s">
        <v>1569</v>
      </c>
      <c r="F29" s="10" t="s">
        <v>1570</v>
      </c>
    </row>
    <row r="30" customFormat="false" ht="46.5" hidden="false" customHeight="true" outlineLevel="0" collapsed="false">
      <c r="A30" s="10" t="s">
        <v>1571</v>
      </c>
      <c r="B30" s="10" t="s">
        <v>1467</v>
      </c>
      <c r="C30" s="10" t="s">
        <v>1572</v>
      </c>
      <c r="D30" s="10" t="s">
        <v>1573</v>
      </c>
      <c r="E30" s="10" t="s">
        <v>1574</v>
      </c>
      <c r="F30" s="10" t="s">
        <v>1575</v>
      </c>
    </row>
    <row r="31" customFormat="false" ht="46.5" hidden="false" customHeight="true" outlineLevel="0" collapsed="false">
      <c r="A31" s="10" t="s">
        <v>1576</v>
      </c>
      <c r="B31" s="10" t="s">
        <v>1467</v>
      </c>
      <c r="C31" s="10" t="s">
        <v>1577</v>
      </c>
      <c r="D31" s="10" t="s">
        <v>1578</v>
      </c>
      <c r="E31" s="10" t="s">
        <v>1579</v>
      </c>
      <c r="F31" s="10" t="s">
        <v>1480</v>
      </c>
    </row>
    <row r="32" customFormat="false" ht="46.5" hidden="false" customHeight="true" outlineLevel="0" collapsed="false">
      <c r="A32" s="10" t="s">
        <v>1580</v>
      </c>
      <c r="B32" s="10" t="s">
        <v>1467</v>
      </c>
      <c r="C32" s="10" t="s">
        <v>1581</v>
      </c>
      <c r="D32" s="10" t="s">
        <v>1582</v>
      </c>
      <c r="E32" s="10" t="s">
        <v>1583</v>
      </c>
      <c r="F32" s="10" t="s">
        <v>1476</v>
      </c>
    </row>
    <row r="33" customFormat="false" ht="46.5" hidden="false" customHeight="true" outlineLevel="0" collapsed="false">
      <c r="A33" s="10" t="s">
        <v>1584</v>
      </c>
      <c r="B33" s="10" t="s">
        <v>1467</v>
      </c>
      <c r="C33" s="10" t="s">
        <v>94</v>
      </c>
      <c r="D33" s="10" t="s">
        <v>1585</v>
      </c>
      <c r="E33" s="10" t="s">
        <v>1586</v>
      </c>
      <c r="F33" s="10" t="s">
        <v>1587</v>
      </c>
    </row>
    <row r="34" customFormat="false" ht="46.5" hidden="false" customHeight="true" outlineLevel="0" collapsed="false">
      <c r="A34" s="10" t="s">
        <v>1588</v>
      </c>
      <c r="B34" s="10" t="s">
        <v>1467</v>
      </c>
      <c r="C34" s="10" t="s">
        <v>1589</v>
      </c>
      <c r="D34" s="10" t="s">
        <v>1590</v>
      </c>
      <c r="E34" s="10" t="s">
        <v>1591</v>
      </c>
      <c r="F34" s="10" t="s">
        <v>1592</v>
      </c>
    </row>
    <row r="35" customFormat="false" ht="46.5" hidden="false" customHeight="true" outlineLevel="0" collapsed="false">
      <c r="A35" s="10" t="s">
        <v>1593</v>
      </c>
      <c r="B35" s="10" t="s">
        <v>1467</v>
      </c>
      <c r="C35" s="10" t="s">
        <v>1594</v>
      </c>
      <c r="D35" s="10" t="s">
        <v>1595</v>
      </c>
      <c r="E35" s="10" t="s">
        <v>1596</v>
      </c>
      <c r="F35" s="10" t="s">
        <v>1597</v>
      </c>
    </row>
    <row r="36" customFormat="false" ht="46.5" hidden="false" customHeight="true" outlineLevel="0" collapsed="false">
      <c r="A36" s="10" t="s">
        <v>1598</v>
      </c>
      <c r="B36" s="10" t="s">
        <v>1467</v>
      </c>
      <c r="C36" s="10" t="s">
        <v>1599</v>
      </c>
      <c r="D36" s="10" t="s">
        <v>1600</v>
      </c>
      <c r="E36" s="10" t="s">
        <v>1601</v>
      </c>
      <c r="F36" s="10" t="s">
        <v>1602</v>
      </c>
    </row>
    <row r="37" customFormat="false" ht="46.5" hidden="false" customHeight="true" outlineLevel="0" collapsed="false">
      <c r="A37" s="10" t="s">
        <v>1603</v>
      </c>
      <c r="B37" s="10" t="s">
        <v>1467</v>
      </c>
      <c r="C37" s="10" t="s">
        <v>1604</v>
      </c>
      <c r="D37" s="10" t="s">
        <v>1605</v>
      </c>
      <c r="E37" s="10" t="s">
        <v>1606</v>
      </c>
      <c r="F37" s="10" t="s">
        <v>1607</v>
      </c>
    </row>
    <row r="38" customFormat="false" ht="46.5" hidden="false" customHeight="true" outlineLevel="0" collapsed="false">
      <c r="A38" s="10" t="s">
        <v>1608</v>
      </c>
      <c r="B38" s="10" t="s">
        <v>1482</v>
      </c>
      <c r="C38" s="10" t="s">
        <v>1609</v>
      </c>
      <c r="D38" s="10" t="s">
        <v>1610</v>
      </c>
      <c r="E38" s="10" t="s">
        <v>1611</v>
      </c>
      <c r="F38" s="10" t="s">
        <v>1612</v>
      </c>
    </row>
    <row r="39" customFormat="false" ht="26.4" hidden="false" customHeight="true" outlineLevel="0" collapsed="false">
      <c r="A39" s="6" t="s">
        <v>1613</v>
      </c>
      <c r="B39" s="6" t="s">
        <v>1461</v>
      </c>
      <c r="C39" s="6" t="s">
        <v>1614</v>
      </c>
      <c r="D39" s="6" t="s">
        <v>1615</v>
      </c>
      <c r="E39" s="6" t="s">
        <v>1616</v>
      </c>
      <c r="F39" s="6" t="s">
        <v>1617</v>
      </c>
    </row>
    <row r="40" customFormat="false" ht="26.4" hidden="false" customHeight="true" outlineLevel="0" collapsed="false">
      <c r="A40" s="6" t="s">
        <v>1618</v>
      </c>
      <c r="B40" s="6" t="s">
        <v>1461</v>
      </c>
      <c r="C40" s="6" t="s">
        <v>1619</v>
      </c>
      <c r="D40" s="6" t="s">
        <v>1620</v>
      </c>
      <c r="E40" s="6" t="s">
        <v>1621</v>
      </c>
      <c r="F40" s="6" t="s">
        <v>1622</v>
      </c>
    </row>
    <row r="41" customFormat="false" ht="15" hidden="false" customHeight="true" outlineLevel="0" collapsed="false">
      <c r="A41" s="6" t="s">
        <v>1623</v>
      </c>
      <c r="B41" s="6" t="s">
        <v>1461</v>
      </c>
      <c r="C41" s="6" t="s">
        <v>1624</v>
      </c>
      <c r="D41" s="6" t="s">
        <v>1625</v>
      </c>
      <c r="E41" s="6" t="s">
        <v>1626</v>
      </c>
      <c r="F41" s="6" t="s">
        <v>1627</v>
      </c>
    </row>
    <row r="42" customFormat="false" ht="26.4" hidden="false" customHeight="true" outlineLevel="0" collapsed="false">
      <c r="A42" s="6" t="s">
        <v>1628</v>
      </c>
      <c r="B42" s="6" t="s">
        <v>1467</v>
      </c>
      <c r="C42" s="6" t="s">
        <v>107</v>
      </c>
      <c r="D42" s="6" t="s">
        <v>1629</v>
      </c>
      <c r="E42" s="6" t="s">
        <v>1630</v>
      </c>
      <c r="F42" s="6" t="s">
        <v>1631</v>
      </c>
    </row>
    <row r="43" customFormat="false" ht="26.4" hidden="false" customHeight="true" outlineLevel="0" collapsed="false">
      <c r="A43" s="6" t="s">
        <v>1632</v>
      </c>
      <c r="B43" s="6" t="s">
        <v>1467</v>
      </c>
      <c r="C43" s="6" t="s">
        <v>1633</v>
      </c>
      <c r="D43" s="6" t="s">
        <v>1634</v>
      </c>
      <c r="E43" s="6" t="s">
        <v>1635</v>
      </c>
      <c r="F43" s="6" t="s">
        <v>1636</v>
      </c>
    </row>
    <row r="44" customFormat="false" ht="26.4" hidden="false" customHeight="true" outlineLevel="0" collapsed="false">
      <c r="A44" s="6" t="s">
        <v>1637</v>
      </c>
      <c r="B44" s="6" t="s">
        <v>1461</v>
      </c>
      <c r="C44" s="6" t="s">
        <v>1638</v>
      </c>
      <c r="D44" s="6" t="s">
        <v>1639</v>
      </c>
      <c r="E44" s="6" t="s">
        <v>1640</v>
      </c>
      <c r="F44" s="6" t="s">
        <v>1641</v>
      </c>
    </row>
    <row r="45" customFormat="false" ht="26.4" hidden="false" customHeight="true" outlineLevel="0" collapsed="false">
      <c r="A45" s="6" t="s">
        <v>1642</v>
      </c>
      <c r="B45" s="6" t="s">
        <v>1467</v>
      </c>
      <c r="C45" s="6" t="s">
        <v>111</v>
      </c>
      <c r="D45" s="6" t="s">
        <v>1643</v>
      </c>
      <c r="E45" s="6" t="s">
        <v>1644</v>
      </c>
      <c r="F45" s="6" t="s">
        <v>1645</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38"/>
    <col collapsed="false" customWidth="true" hidden="false" outlineLevel="0" max="4" min="4" style="0" width="100"/>
    <col collapsed="false" customWidth="true" hidden="false" outlineLevel="0" max="5" min="5" style="0" width="72"/>
    <col collapsed="false" customWidth="true" hidden="false" outlineLevel="0" max="6" min="6" style="0" width="52"/>
  </cols>
  <sheetData>
    <row r="1" customFormat="false" ht="28" hidden="false" customHeight="true" outlineLevel="0" collapsed="false">
      <c r="A1" s="7" t="s">
        <v>1646</v>
      </c>
      <c r="B1" s="7"/>
      <c r="C1" s="7"/>
      <c r="D1" s="7"/>
      <c r="E1" s="7"/>
      <c r="F1" s="7"/>
    </row>
    <row r="2" customFormat="false" ht="33" hidden="false" customHeight="true" outlineLevel="0" collapsed="false">
      <c r="A2" s="8" t="s">
        <v>1647</v>
      </c>
      <c r="B2" s="8"/>
      <c r="C2" s="8"/>
      <c r="D2" s="8"/>
      <c r="E2" s="8"/>
      <c r="F2" s="8"/>
    </row>
    <row r="4" customFormat="false" ht="28.5" hidden="false" customHeight="true" outlineLevel="0" collapsed="false">
      <c r="A4" s="9" t="s">
        <v>116</v>
      </c>
      <c r="B4" s="9" t="s">
        <v>1648</v>
      </c>
      <c r="C4" s="9" t="s">
        <v>117</v>
      </c>
      <c r="D4" s="9" t="s">
        <v>1649</v>
      </c>
      <c r="E4" s="9" t="s">
        <v>1650</v>
      </c>
      <c r="F4" s="9" t="s">
        <v>1651</v>
      </c>
    </row>
    <row r="5" customFormat="false" ht="72" hidden="false" customHeight="true" outlineLevel="0" collapsed="false">
      <c r="A5" s="10" t="s">
        <v>1652</v>
      </c>
      <c r="B5" s="10" t="s">
        <v>1653</v>
      </c>
      <c r="C5" s="10" t="s">
        <v>1654</v>
      </c>
      <c r="D5" s="10" t="s">
        <v>1655</v>
      </c>
      <c r="E5" s="10" t="s">
        <v>1656</v>
      </c>
      <c r="F5" s="10" t="s">
        <v>1657</v>
      </c>
    </row>
    <row r="6" customFormat="false" ht="51" hidden="false" customHeight="true" outlineLevel="0" collapsed="false">
      <c r="A6" s="10" t="s">
        <v>1658</v>
      </c>
      <c r="B6" s="10" t="s">
        <v>1653</v>
      </c>
      <c r="C6" s="10" t="s">
        <v>1659</v>
      </c>
      <c r="D6" s="10" t="s">
        <v>1660</v>
      </c>
      <c r="E6" s="10" t="s">
        <v>1661</v>
      </c>
      <c r="F6" s="10" t="s">
        <v>1662</v>
      </c>
    </row>
    <row r="7" customFormat="false" ht="72" hidden="false" customHeight="true" outlineLevel="0" collapsed="false">
      <c r="A7" s="10" t="s">
        <v>1663</v>
      </c>
      <c r="B7" s="10" t="s">
        <v>1664</v>
      </c>
      <c r="C7" s="10" t="s">
        <v>1665</v>
      </c>
      <c r="D7" s="10" t="s">
        <v>1666</v>
      </c>
      <c r="E7" s="10" t="s">
        <v>1667</v>
      </c>
      <c r="F7" s="10" t="s">
        <v>1668</v>
      </c>
    </row>
    <row r="8" customFormat="false" ht="51" hidden="false" customHeight="true" outlineLevel="0" collapsed="false">
      <c r="A8" s="10" t="s">
        <v>1070</v>
      </c>
      <c r="B8" s="10" t="s">
        <v>1664</v>
      </c>
      <c r="C8" s="10" t="s">
        <v>1669</v>
      </c>
      <c r="D8" s="10" t="s">
        <v>1670</v>
      </c>
      <c r="E8" s="10" t="s">
        <v>1671</v>
      </c>
      <c r="F8" s="10" t="s">
        <v>1672</v>
      </c>
    </row>
    <row r="9" customFormat="false" ht="40.5" hidden="false" customHeight="true" outlineLevel="0" collapsed="false">
      <c r="A9" s="10" t="s">
        <v>1673</v>
      </c>
      <c r="B9" s="10" t="s">
        <v>1664</v>
      </c>
      <c r="C9" s="10" t="s">
        <v>546</v>
      </c>
      <c r="D9" s="10" t="s">
        <v>1674</v>
      </c>
      <c r="E9" s="10" t="s">
        <v>1675</v>
      </c>
      <c r="F9" s="10" t="s">
        <v>1676</v>
      </c>
    </row>
    <row r="10" customFormat="false" ht="61.5" hidden="false" customHeight="true" outlineLevel="0" collapsed="false">
      <c r="A10" s="10" t="s">
        <v>1677</v>
      </c>
      <c r="B10" s="10" t="s">
        <v>1664</v>
      </c>
      <c r="C10" s="10" t="s">
        <v>1678</v>
      </c>
      <c r="D10" s="10" t="s">
        <v>1679</v>
      </c>
      <c r="E10" s="10" t="s">
        <v>1680</v>
      </c>
      <c r="F10" s="10" t="s">
        <v>1681</v>
      </c>
    </row>
    <row r="11" customFormat="false" ht="51" hidden="false" customHeight="true" outlineLevel="0" collapsed="false">
      <c r="A11" s="10" t="s">
        <v>136</v>
      </c>
      <c r="B11" s="10" t="s">
        <v>1664</v>
      </c>
      <c r="C11" s="10" t="s">
        <v>137</v>
      </c>
      <c r="D11" s="10" t="s">
        <v>1682</v>
      </c>
      <c r="E11" s="10" t="s">
        <v>1683</v>
      </c>
      <c r="F11" s="10" t="s">
        <v>1684</v>
      </c>
    </row>
    <row r="12" customFormat="false" ht="40.5" hidden="false" customHeight="true" outlineLevel="0" collapsed="false">
      <c r="A12" s="10" t="s">
        <v>148</v>
      </c>
      <c r="B12" s="10" t="s">
        <v>1664</v>
      </c>
      <c r="C12" s="10" t="s">
        <v>149</v>
      </c>
      <c r="D12" s="10" t="s">
        <v>1685</v>
      </c>
      <c r="E12" s="10" t="s">
        <v>1686</v>
      </c>
      <c r="F12" s="10" t="s">
        <v>1687</v>
      </c>
    </row>
    <row r="13" customFormat="false" ht="61.5" hidden="false" customHeight="true" outlineLevel="0" collapsed="false">
      <c r="A13" s="10" t="s">
        <v>153</v>
      </c>
      <c r="B13" s="10" t="s">
        <v>1664</v>
      </c>
      <c r="C13" s="10" t="s">
        <v>154</v>
      </c>
      <c r="D13" s="10" t="s">
        <v>1688</v>
      </c>
      <c r="E13" s="10" t="s">
        <v>1689</v>
      </c>
      <c r="F13" s="10" t="s">
        <v>1687</v>
      </c>
    </row>
    <row r="14" customFormat="false" ht="51" hidden="false" customHeight="true" outlineLevel="0" collapsed="false">
      <c r="A14" s="10" t="s">
        <v>158</v>
      </c>
      <c r="B14" s="10" t="s">
        <v>1664</v>
      </c>
      <c r="C14" s="10" t="s">
        <v>159</v>
      </c>
      <c r="D14" s="10" t="s">
        <v>1690</v>
      </c>
      <c r="E14" s="10" t="s">
        <v>1691</v>
      </c>
      <c r="F14" s="10" t="s">
        <v>1687</v>
      </c>
    </row>
    <row r="15" customFormat="false" ht="51" hidden="false" customHeight="true" outlineLevel="0" collapsed="false">
      <c r="A15" s="10" t="s">
        <v>162</v>
      </c>
      <c r="B15" s="10" t="s">
        <v>1664</v>
      </c>
      <c r="C15" s="10" t="s">
        <v>163</v>
      </c>
      <c r="D15" s="10" t="s">
        <v>1692</v>
      </c>
      <c r="E15" s="10" t="s">
        <v>1693</v>
      </c>
      <c r="F15" s="10" t="s">
        <v>1694</v>
      </c>
    </row>
    <row r="16" customFormat="false" ht="82.5" hidden="false" customHeight="true" outlineLevel="0" collapsed="false">
      <c r="A16" s="10" t="s">
        <v>166</v>
      </c>
      <c r="B16" s="10" t="s">
        <v>1664</v>
      </c>
      <c r="C16" s="10" t="s">
        <v>167</v>
      </c>
      <c r="D16" s="10" t="s">
        <v>1695</v>
      </c>
      <c r="E16" s="10" t="s">
        <v>1696</v>
      </c>
      <c r="F16" s="10" t="s">
        <v>1694</v>
      </c>
    </row>
    <row r="17" customFormat="false" ht="51" hidden="false" customHeight="true" outlineLevel="0" collapsed="false">
      <c r="A17" s="10" t="s">
        <v>170</v>
      </c>
      <c r="B17" s="10" t="s">
        <v>1664</v>
      </c>
      <c r="C17" s="10" t="s">
        <v>171</v>
      </c>
      <c r="D17" s="10" t="s">
        <v>1697</v>
      </c>
      <c r="E17" s="10" t="s">
        <v>1698</v>
      </c>
      <c r="F17" s="10" t="s">
        <v>1699</v>
      </c>
    </row>
    <row r="18" customFormat="false" ht="51" hidden="false" customHeight="true" outlineLevel="0" collapsed="false">
      <c r="A18" s="10" t="s">
        <v>176</v>
      </c>
      <c r="B18" s="10" t="s">
        <v>1664</v>
      </c>
      <c r="C18" s="10" t="s">
        <v>177</v>
      </c>
      <c r="D18" s="10" t="s">
        <v>1700</v>
      </c>
      <c r="E18" s="10" t="s">
        <v>1701</v>
      </c>
      <c r="F18" s="10" t="s">
        <v>1699</v>
      </c>
    </row>
    <row r="19" customFormat="false" ht="51" hidden="false" customHeight="true" outlineLevel="0" collapsed="false">
      <c r="A19" s="10" t="s">
        <v>181</v>
      </c>
      <c r="B19" s="10" t="s">
        <v>1664</v>
      </c>
      <c r="C19" s="10" t="s">
        <v>182</v>
      </c>
      <c r="D19" s="10" t="s">
        <v>1702</v>
      </c>
      <c r="E19" s="10" t="s">
        <v>1701</v>
      </c>
      <c r="F19" s="10" t="s">
        <v>1703</v>
      </c>
    </row>
    <row r="20" customFormat="false" ht="72" hidden="false" customHeight="true" outlineLevel="0" collapsed="false">
      <c r="A20" s="10" t="s">
        <v>186</v>
      </c>
      <c r="B20" s="10" t="s">
        <v>1664</v>
      </c>
      <c r="C20" s="10" t="s">
        <v>187</v>
      </c>
      <c r="D20" s="10" t="s">
        <v>1704</v>
      </c>
      <c r="E20" s="10" t="s">
        <v>1705</v>
      </c>
      <c r="F20" s="10" t="s">
        <v>1706</v>
      </c>
    </row>
    <row r="21" customFormat="false" ht="40.5" hidden="false" customHeight="true" outlineLevel="0" collapsed="false">
      <c r="A21" s="10" t="s">
        <v>193</v>
      </c>
      <c r="B21" s="10" t="s">
        <v>1664</v>
      </c>
      <c r="C21" s="10" t="s">
        <v>194</v>
      </c>
      <c r="D21" s="10" t="s">
        <v>1707</v>
      </c>
      <c r="E21" s="10" t="s">
        <v>1708</v>
      </c>
      <c r="F21" s="10" t="s">
        <v>1706</v>
      </c>
    </row>
    <row r="22" customFormat="false" ht="51" hidden="false" customHeight="true" outlineLevel="0" collapsed="false">
      <c r="A22" s="10" t="s">
        <v>198</v>
      </c>
      <c r="B22" s="10" t="s">
        <v>1664</v>
      </c>
      <c r="C22" s="10" t="s">
        <v>199</v>
      </c>
      <c r="D22" s="10" t="s">
        <v>1709</v>
      </c>
      <c r="E22" s="10" t="s">
        <v>1710</v>
      </c>
      <c r="F22" s="10" t="s">
        <v>1706</v>
      </c>
    </row>
    <row r="23" customFormat="false" ht="51" hidden="false" customHeight="true" outlineLevel="0" collapsed="false">
      <c r="A23" s="10" t="s">
        <v>204</v>
      </c>
      <c r="B23" s="10" t="s">
        <v>1664</v>
      </c>
      <c r="C23" s="10" t="s">
        <v>205</v>
      </c>
      <c r="D23" s="10" t="s">
        <v>1711</v>
      </c>
      <c r="E23" s="10" t="s">
        <v>1712</v>
      </c>
      <c r="F23" s="10" t="s">
        <v>1713</v>
      </c>
    </row>
    <row r="24" customFormat="false" ht="40.5" hidden="false" customHeight="true" outlineLevel="0" collapsed="false">
      <c r="A24" s="10" t="s">
        <v>209</v>
      </c>
      <c r="B24" s="10" t="s">
        <v>1664</v>
      </c>
      <c r="C24" s="10" t="s">
        <v>210</v>
      </c>
      <c r="D24" s="10" t="s">
        <v>1714</v>
      </c>
      <c r="E24" s="10" t="s">
        <v>1715</v>
      </c>
      <c r="F24" s="10" t="s">
        <v>1713</v>
      </c>
    </row>
    <row r="25" customFormat="false" ht="40.5" hidden="false" customHeight="true" outlineLevel="0" collapsed="false">
      <c r="A25" s="10" t="s">
        <v>214</v>
      </c>
      <c r="B25" s="10" t="s">
        <v>1664</v>
      </c>
      <c r="C25" s="10" t="s">
        <v>215</v>
      </c>
      <c r="D25" s="10" t="s">
        <v>1716</v>
      </c>
      <c r="E25" s="10" t="s">
        <v>1717</v>
      </c>
      <c r="F25" s="10" t="s">
        <v>1713</v>
      </c>
    </row>
    <row r="26" customFormat="false" ht="82.5" hidden="false" customHeight="true" outlineLevel="0" collapsed="false">
      <c r="A26" s="10" t="s">
        <v>219</v>
      </c>
      <c r="B26" s="10" t="s">
        <v>1664</v>
      </c>
      <c r="C26" s="10" t="s">
        <v>220</v>
      </c>
      <c r="D26" s="10" t="s">
        <v>1718</v>
      </c>
      <c r="E26" s="10" t="s">
        <v>1719</v>
      </c>
      <c r="F26" s="10" t="s">
        <v>1713</v>
      </c>
    </row>
    <row r="27" customFormat="false" ht="72" hidden="false" customHeight="true" outlineLevel="0" collapsed="false">
      <c r="A27" s="10" t="s">
        <v>224</v>
      </c>
      <c r="B27" s="10" t="s">
        <v>1664</v>
      </c>
      <c r="C27" s="10" t="s">
        <v>225</v>
      </c>
      <c r="D27" s="10" t="s">
        <v>1720</v>
      </c>
      <c r="E27" s="10" t="s">
        <v>1721</v>
      </c>
      <c r="F27" s="10" t="s">
        <v>1722</v>
      </c>
    </row>
    <row r="28" customFormat="false" ht="72" hidden="false" customHeight="true" outlineLevel="0" collapsed="false">
      <c r="A28" s="10" t="s">
        <v>229</v>
      </c>
      <c r="B28" s="10" t="s">
        <v>1664</v>
      </c>
      <c r="C28" s="10" t="s">
        <v>230</v>
      </c>
      <c r="D28" s="10" t="s">
        <v>1723</v>
      </c>
      <c r="E28" s="10" t="s">
        <v>1721</v>
      </c>
      <c r="F28" s="10" t="s">
        <v>1722</v>
      </c>
    </row>
    <row r="29" customFormat="false" ht="72" hidden="false" customHeight="true" outlineLevel="0" collapsed="false">
      <c r="A29" s="10" t="s">
        <v>234</v>
      </c>
      <c r="B29" s="10" t="s">
        <v>1664</v>
      </c>
      <c r="C29" s="10" t="s">
        <v>235</v>
      </c>
      <c r="D29" s="10" t="s">
        <v>1724</v>
      </c>
      <c r="E29" s="10" t="s">
        <v>1721</v>
      </c>
      <c r="F29" s="10" t="s">
        <v>1722</v>
      </c>
    </row>
    <row r="30" customFormat="false" ht="72" hidden="false" customHeight="true" outlineLevel="0" collapsed="false">
      <c r="A30" s="10" t="s">
        <v>239</v>
      </c>
      <c r="B30" s="10" t="s">
        <v>1664</v>
      </c>
      <c r="C30" s="10" t="s">
        <v>240</v>
      </c>
      <c r="D30" s="10" t="s">
        <v>1725</v>
      </c>
      <c r="E30" s="10" t="s">
        <v>1721</v>
      </c>
      <c r="F30" s="10" t="s">
        <v>1722</v>
      </c>
    </row>
    <row r="31" customFormat="false" ht="51" hidden="false" customHeight="true" outlineLevel="0" collapsed="false">
      <c r="A31" s="10" t="s">
        <v>244</v>
      </c>
      <c r="B31" s="10" t="s">
        <v>1664</v>
      </c>
      <c r="C31" s="10" t="s">
        <v>245</v>
      </c>
      <c r="D31" s="10" t="s">
        <v>1726</v>
      </c>
      <c r="E31" s="10" t="s">
        <v>1727</v>
      </c>
      <c r="F31" s="10" t="s">
        <v>1728</v>
      </c>
    </row>
    <row r="32" customFormat="false" ht="82.5" hidden="false" customHeight="true" outlineLevel="0" collapsed="false">
      <c r="A32" s="10" t="s">
        <v>249</v>
      </c>
      <c r="B32" s="10" t="s">
        <v>1664</v>
      </c>
      <c r="C32" s="10" t="s">
        <v>250</v>
      </c>
      <c r="D32" s="10" t="s">
        <v>1729</v>
      </c>
      <c r="E32" s="10" t="s">
        <v>1730</v>
      </c>
      <c r="F32" s="10" t="s">
        <v>1731</v>
      </c>
    </row>
    <row r="33" customFormat="false" ht="72" hidden="false" customHeight="true" outlineLevel="0" collapsed="false">
      <c r="A33" s="10" t="s">
        <v>255</v>
      </c>
      <c r="B33" s="10" t="s">
        <v>1664</v>
      </c>
      <c r="C33" s="10" t="s">
        <v>256</v>
      </c>
      <c r="D33" s="10" t="s">
        <v>1732</v>
      </c>
      <c r="E33" s="10" t="s">
        <v>1721</v>
      </c>
      <c r="F33" s="10" t="s">
        <v>1731</v>
      </c>
    </row>
    <row r="34" customFormat="false" ht="72" hidden="false" customHeight="true" outlineLevel="0" collapsed="false">
      <c r="A34" s="10" t="s">
        <v>260</v>
      </c>
      <c r="B34" s="10" t="s">
        <v>1664</v>
      </c>
      <c r="C34" s="10" t="s">
        <v>261</v>
      </c>
      <c r="D34" s="10" t="s">
        <v>1733</v>
      </c>
      <c r="E34" s="10" t="s">
        <v>1721</v>
      </c>
      <c r="F34" s="10" t="s">
        <v>1734</v>
      </c>
    </row>
    <row r="35" customFormat="false" ht="72" hidden="false" customHeight="true" outlineLevel="0" collapsed="false">
      <c r="A35" s="10" t="s">
        <v>265</v>
      </c>
      <c r="B35" s="10" t="s">
        <v>1664</v>
      </c>
      <c r="C35" s="10" t="s">
        <v>266</v>
      </c>
      <c r="D35" s="10" t="s">
        <v>1735</v>
      </c>
      <c r="E35" s="10" t="s">
        <v>1721</v>
      </c>
      <c r="F35" s="10" t="s">
        <v>1734</v>
      </c>
    </row>
    <row r="36" customFormat="false" ht="61.5" hidden="false" customHeight="true" outlineLevel="0" collapsed="false">
      <c r="A36" s="10" t="s">
        <v>270</v>
      </c>
      <c r="B36" s="10" t="s">
        <v>1664</v>
      </c>
      <c r="C36" s="10" t="s">
        <v>271</v>
      </c>
      <c r="D36" s="10" t="s">
        <v>1736</v>
      </c>
      <c r="E36" s="10" t="s">
        <v>1737</v>
      </c>
      <c r="F36" s="10" t="s">
        <v>1738</v>
      </c>
    </row>
    <row r="37" customFormat="false" ht="103.5" hidden="false" customHeight="true" outlineLevel="0" collapsed="false">
      <c r="A37" s="10" t="s">
        <v>276</v>
      </c>
      <c r="B37" s="10" t="s">
        <v>1664</v>
      </c>
      <c r="C37" s="10" t="s">
        <v>277</v>
      </c>
      <c r="D37" s="10" t="s">
        <v>1739</v>
      </c>
      <c r="E37" s="10" t="s">
        <v>1740</v>
      </c>
      <c r="F37" s="10" t="s">
        <v>1741</v>
      </c>
    </row>
    <row r="38" customFormat="false" ht="61.5" hidden="false" customHeight="true" outlineLevel="0" collapsed="false">
      <c r="A38" s="10" t="s">
        <v>281</v>
      </c>
      <c r="B38" s="10" t="s">
        <v>1664</v>
      </c>
      <c r="C38" s="10" t="s">
        <v>282</v>
      </c>
      <c r="D38" s="10" t="s">
        <v>1742</v>
      </c>
      <c r="E38" s="10" t="s">
        <v>1743</v>
      </c>
      <c r="F38" s="10" t="s">
        <v>1744</v>
      </c>
    </row>
    <row r="39" customFormat="false" ht="82.5" hidden="false" customHeight="true" outlineLevel="0" collapsed="false">
      <c r="A39" s="10" t="s">
        <v>287</v>
      </c>
      <c r="B39" s="10" t="s">
        <v>1664</v>
      </c>
      <c r="C39" s="10" t="s">
        <v>288</v>
      </c>
      <c r="D39" s="10" t="s">
        <v>1745</v>
      </c>
      <c r="E39" s="10" t="s">
        <v>1746</v>
      </c>
      <c r="F39" s="10" t="s">
        <v>1744</v>
      </c>
    </row>
    <row r="40" customFormat="false" ht="72" hidden="false" customHeight="true" outlineLevel="0" collapsed="false">
      <c r="A40" s="10" t="s">
        <v>291</v>
      </c>
      <c r="B40" s="10" t="s">
        <v>1664</v>
      </c>
      <c r="C40" s="10" t="s">
        <v>292</v>
      </c>
      <c r="D40" s="10" t="s">
        <v>1747</v>
      </c>
      <c r="E40" s="10" t="s">
        <v>1748</v>
      </c>
      <c r="F40" s="10" t="s">
        <v>1744</v>
      </c>
    </row>
    <row r="41" customFormat="false" ht="40.5" hidden="false" customHeight="true" outlineLevel="0" collapsed="false">
      <c r="A41" s="10" t="s">
        <v>295</v>
      </c>
      <c r="B41" s="10" t="s">
        <v>1664</v>
      </c>
      <c r="C41" s="10" t="s">
        <v>296</v>
      </c>
      <c r="D41" s="10" t="s">
        <v>1749</v>
      </c>
      <c r="E41" s="10" t="s">
        <v>1750</v>
      </c>
      <c r="F41" s="10" t="s">
        <v>1751</v>
      </c>
    </row>
    <row r="42" customFormat="false" ht="93" hidden="false" customHeight="true" outlineLevel="0" collapsed="false">
      <c r="A42" s="10" t="s">
        <v>299</v>
      </c>
      <c r="B42" s="10" t="s">
        <v>1664</v>
      </c>
      <c r="C42" s="10" t="s">
        <v>64</v>
      </c>
      <c r="D42" s="10" t="s">
        <v>1752</v>
      </c>
      <c r="E42" s="10" t="s">
        <v>1753</v>
      </c>
      <c r="F42" s="10" t="s">
        <v>1754</v>
      </c>
    </row>
    <row r="43" customFormat="false" ht="51" hidden="false" customHeight="true" outlineLevel="0" collapsed="false">
      <c r="A43" s="10" t="s">
        <v>303</v>
      </c>
      <c r="B43" s="10" t="s">
        <v>1664</v>
      </c>
      <c r="C43" s="10" t="s">
        <v>304</v>
      </c>
      <c r="D43" s="10" t="s">
        <v>1755</v>
      </c>
      <c r="E43" s="10" t="s">
        <v>1756</v>
      </c>
      <c r="F43" s="10" t="s">
        <v>1757</v>
      </c>
    </row>
    <row r="44" customFormat="false" ht="40.5" hidden="false" customHeight="true" outlineLevel="0" collapsed="false">
      <c r="A44" s="10" t="s">
        <v>308</v>
      </c>
      <c r="B44" s="10" t="s">
        <v>1664</v>
      </c>
      <c r="C44" s="10" t="s">
        <v>309</v>
      </c>
      <c r="D44" s="10" t="s">
        <v>1758</v>
      </c>
      <c r="E44" s="10" t="s">
        <v>1759</v>
      </c>
      <c r="F44" s="10" t="s">
        <v>1751</v>
      </c>
    </row>
    <row r="45" customFormat="false" ht="40.5" hidden="false" customHeight="true" outlineLevel="0" collapsed="false">
      <c r="A45" s="10" t="s">
        <v>312</v>
      </c>
      <c r="B45" s="10" t="s">
        <v>1664</v>
      </c>
      <c r="C45" s="10" t="s">
        <v>313</v>
      </c>
      <c r="D45" s="10" t="s">
        <v>1760</v>
      </c>
      <c r="E45" s="10" t="s">
        <v>1761</v>
      </c>
      <c r="F45" s="10" t="s">
        <v>1762</v>
      </c>
    </row>
    <row r="46" customFormat="false" ht="61.5" hidden="false" customHeight="true" outlineLevel="0" collapsed="false">
      <c r="A46" s="10" t="s">
        <v>1763</v>
      </c>
      <c r="B46" s="10" t="s">
        <v>1664</v>
      </c>
      <c r="C46" s="10" t="s">
        <v>1764</v>
      </c>
      <c r="D46" s="10" t="s">
        <v>1765</v>
      </c>
      <c r="E46" s="10" t="s">
        <v>1766</v>
      </c>
      <c r="F46" s="10" t="s">
        <v>1767</v>
      </c>
    </row>
    <row r="47" customFormat="false" ht="103.5" hidden="false" customHeight="true" outlineLevel="0" collapsed="false">
      <c r="A47" s="10" t="s">
        <v>1768</v>
      </c>
      <c r="B47" s="10" t="s">
        <v>1664</v>
      </c>
      <c r="C47" s="10" t="s">
        <v>1769</v>
      </c>
      <c r="D47" s="10" t="s">
        <v>1770</v>
      </c>
      <c r="E47" s="10" t="s">
        <v>1771</v>
      </c>
      <c r="F47" s="10" t="s">
        <v>1772</v>
      </c>
    </row>
    <row r="48" customFormat="false" ht="61.5" hidden="false" customHeight="true" outlineLevel="0" collapsed="false">
      <c r="A48" s="10" t="s">
        <v>316</v>
      </c>
      <c r="B48" s="10" t="s">
        <v>1664</v>
      </c>
      <c r="C48" s="10" t="s">
        <v>317</v>
      </c>
      <c r="D48" s="10" t="s">
        <v>1773</v>
      </c>
      <c r="E48" s="10" t="s">
        <v>1774</v>
      </c>
      <c r="F48" s="10" t="s">
        <v>1775</v>
      </c>
    </row>
    <row r="49" customFormat="false" ht="40.5" hidden="false" customHeight="true" outlineLevel="0" collapsed="false">
      <c r="A49" s="10" t="s">
        <v>322</v>
      </c>
      <c r="B49" s="10" t="s">
        <v>1664</v>
      </c>
      <c r="C49" s="10" t="s">
        <v>323</v>
      </c>
      <c r="D49" s="10" t="s">
        <v>1776</v>
      </c>
      <c r="E49" s="10" t="s">
        <v>1777</v>
      </c>
      <c r="F49" s="10" t="s">
        <v>1778</v>
      </c>
    </row>
    <row r="50" customFormat="false" ht="61.5" hidden="false" customHeight="true" outlineLevel="0" collapsed="false">
      <c r="A50" s="10" t="s">
        <v>326</v>
      </c>
      <c r="B50" s="10" t="s">
        <v>1664</v>
      </c>
      <c r="C50" s="10" t="s">
        <v>327</v>
      </c>
      <c r="D50" s="10" t="s">
        <v>1779</v>
      </c>
      <c r="E50" s="10" t="s">
        <v>1780</v>
      </c>
      <c r="F50" s="10" t="s">
        <v>1781</v>
      </c>
    </row>
    <row r="51" customFormat="false" ht="61.5" hidden="false" customHeight="true" outlineLevel="0" collapsed="false">
      <c r="A51" s="10" t="s">
        <v>330</v>
      </c>
      <c r="B51" s="10" t="s">
        <v>1664</v>
      </c>
      <c r="C51" s="10" t="s">
        <v>331</v>
      </c>
      <c r="D51" s="10" t="s">
        <v>1782</v>
      </c>
      <c r="E51" s="10" t="s">
        <v>1783</v>
      </c>
      <c r="F51" s="10" t="s">
        <v>1781</v>
      </c>
    </row>
    <row r="52" customFormat="false" ht="51" hidden="false" customHeight="true" outlineLevel="0" collapsed="false">
      <c r="A52" s="10" t="s">
        <v>334</v>
      </c>
      <c r="B52" s="10" t="s">
        <v>1664</v>
      </c>
      <c r="C52" s="10" t="s">
        <v>335</v>
      </c>
      <c r="D52" s="10" t="s">
        <v>1784</v>
      </c>
      <c r="E52" s="10" t="s">
        <v>1785</v>
      </c>
      <c r="F52" s="10" t="s">
        <v>1781</v>
      </c>
    </row>
    <row r="53" customFormat="false" ht="40.5" hidden="false" customHeight="true" outlineLevel="0" collapsed="false">
      <c r="A53" s="10" t="s">
        <v>338</v>
      </c>
      <c r="B53" s="10" t="s">
        <v>1664</v>
      </c>
      <c r="C53" s="10" t="s">
        <v>339</v>
      </c>
      <c r="D53" s="10" t="s">
        <v>1786</v>
      </c>
      <c r="E53" s="10" t="s">
        <v>1787</v>
      </c>
      <c r="F53" s="10" t="s">
        <v>1781</v>
      </c>
    </row>
    <row r="54" customFormat="false" ht="51" hidden="false" customHeight="true" outlineLevel="0" collapsed="false">
      <c r="A54" s="10" t="s">
        <v>342</v>
      </c>
      <c r="B54" s="10" t="s">
        <v>1664</v>
      </c>
      <c r="C54" s="10" t="s">
        <v>343</v>
      </c>
      <c r="D54" s="10" t="s">
        <v>1788</v>
      </c>
      <c r="E54" s="10" t="s">
        <v>1789</v>
      </c>
      <c r="F54" s="10" t="s">
        <v>1781</v>
      </c>
    </row>
    <row r="55" customFormat="false" ht="40.5" hidden="false" customHeight="true" outlineLevel="0" collapsed="false">
      <c r="A55" s="10" t="s">
        <v>346</v>
      </c>
      <c r="B55" s="10" t="s">
        <v>1664</v>
      </c>
      <c r="C55" s="10" t="s">
        <v>347</v>
      </c>
      <c r="D55" s="10" t="s">
        <v>1790</v>
      </c>
      <c r="E55" s="10" t="s">
        <v>1791</v>
      </c>
      <c r="F55" s="10" t="s">
        <v>1781</v>
      </c>
    </row>
    <row r="56" customFormat="false" ht="40.5" hidden="false" customHeight="true" outlineLevel="0" collapsed="false">
      <c r="A56" s="10" t="s">
        <v>351</v>
      </c>
      <c r="B56" s="10" t="s">
        <v>1664</v>
      </c>
      <c r="C56" s="10" t="s">
        <v>352</v>
      </c>
      <c r="D56" s="10" t="s">
        <v>1792</v>
      </c>
      <c r="E56" s="10" t="s">
        <v>1793</v>
      </c>
      <c r="F56" s="10" t="s">
        <v>1781</v>
      </c>
    </row>
    <row r="57" customFormat="false" ht="61.5" hidden="false" customHeight="true" outlineLevel="0" collapsed="false">
      <c r="A57" s="10" t="s">
        <v>355</v>
      </c>
      <c r="B57" s="10" t="s">
        <v>1664</v>
      </c>
      <c r="C57" s="10" t="s">
        <v>356</v>
      </c>
      <c r="D57" s="10" t="s">
        <v>1794</v>
      </c>
      <c r="E57" s="10" t="s">
        <v>1795</v>
      </c>
      <c r="F57" s="10" t="s">
        <v>1781</v>
      </c>
    </row>
    <row r="58" customFormat="false" ht="61.5" hidden="false" customHeight="true" outlineLevel="0" collapsed="false">
      <c r="A58" s="10" t="s">
        <v>359</v>
      </c>
      <c r="B58" s="10" t="s">
        <v>1664</v>
      </c>
      <c r="C58" s="10" t="s">
        <v>360</v>
      </c>
      <c r="D58" s="10" t="s">
        <v>1796</v>
      </c>
      <c r="E58" s="10" t="s">
        <v>1797</v>
      </c>
      <c r="F58" s="10" t="s">
        <v>1781</v>
      </c>
    </row>
    <row r="59" customFormat="false" ht="51" hidden="false" customHeight="true" outlineLevel="0" collapsed="false">
      <c r="A59" s="10" t="s">
        <v>363</v>
      </c>
      <c r="B59" s="10" t="s">
        <v>1664</v>
      </c>
      <c r="C59" s="10" t="s">
        <v>364</v>
      </c>
      <c r="D59" s="10" t="s">
        <v>1798</v>
      </c>
      <c r="E59" s="10" t="s">
        <v>1799</v>
      </c>
      <c r="F59" s="10" t="s">
        <v>1781</v>
      </c>
    </row>
    <row r="60" customFormat="false" ht="40.5" hidden="false" customHeight="true" outlineLevel="0" collapsed="false">
      <c r="A60" s="10" t="s">
        <v>367</v>
      </c>
      <c r="B60" s="10" t="s">
        <v>1664</v>
      </c>
      <c r="C60" s="10" t="s">
        <v>368</v>
      </c>
      <c r="D60" s="10" t="s">
        <v>1800</v>
      </c>
      <c r="E60" s="10" t="s">
        <v>1801</v>
      </c>
      <c r="F60" s="10" t="s">
        <v>1802</v>
      </c>
    </row>
    <row r="61" customFormat="false" ht="61.5" hidden="false" customHeight="true" outlineLevel="0" collapsed="false">
      <c r="A61" s="10" t="s">
        <v>371</v>
      </c>
      <c r="B61" s="10" t="s">
        <v>1664</v>
      </c>
      <c r="C61" s="10" t="s">
        <v>372</v>
      </c>
      <c r="D61" s="10" t="s">
        <v>1803</v>
      </c>
      <c r="E61" s="10" t="s">
        <v>1804</v>
      </c>
      <c r="F61" s="10" t="s">
        <v>1781</v>
      </c>
    </row>
    <row r="62" customFormat="false" ht="40.5" hidden="false" customHeight="true" outlineLevel="0" collapsed="false">
      <c r="A62" s="10" t="s">
        <v>1805</v>
      </c>
      <c r="B62" s="10" t="s">
        <v>1664</v>
      </c>
      <c r="C62" s="10" t="s">
        <v>1806</v>
      </c>
      <c r="D62" s="10" t="s">
        <v>1807</v>
      </c>
      <c r="E62" s="10" t="s">
        <v>1808</v>
      </c>
      <c r="F62" s="10" t="s">
        <v>1809</v>
      </c>
    </row>
    <row r="63" customFormat="false" ht="112.5" hidden="false" customHeight="true" outlineLevel="0" collapsed="false">
      <c r="A63" s="10" t="s">
        <v>1810</v>
      </c>
      <c r="B63" s="10" t="s">
        <v>1664</v>
      </c>
      <c r="C63" s="10" t="s">
        <v>1811</v>
      </c>
      <c r="D63" s="10" t="s">
        <v>1812</v>
      </c>
      <c r="E63" s="10" t="s">
        <v>1813</v>
      </c>
      <c r="F63" s="10" t="s">
        <v>1814</v>
      </c>
    </row>
    <row r="64" customFormat="false" ht="82.5" hidden="false" customHeight="true" outlineLevel="0" collapsed="false">
      <c r="A64" s="10" t="s">
        <v>1815</v>
      </c>
      <c r="B64" s="10" t="s">
        <v>1664</v>
      </c>
      <c r="C64" s="10" t="s">
        <v>1816</v>
      </c>
      <c r="D64" s="10" t="s">
        <v>1817</v>
      </c>
      <c r="E64" s="10" t="s">
        <v>1818</v>
      </c>
      <c r="F64" s="10" t="s">
        <v>1819</v>
      </c>
    </row>
    <row r="65" customFormat="false" ht="51" hidden="false" customHeight="true" outlineLevel="0" collapsed="false">
      <c r="A65" s="10" t="s">
        <v>1820</v>
      </c>
      <c r="B65" s="10" t="s">
        <v>1664</v>
      </c>
      <c r="C65" s="10" t="s">
        <v>1821</v>
      </c>
      <c r="D65" s="10" t="s">
        <v>1822</v>
      </c>
      <c r="E65" s="10" t="s">
        <v>1823</v>
      </c>
      <c r="F65" s="10" t="s">
        <v>1824</v>
      </c>
    </row>
    <row r="66" customFormat="false" ht="82.5" hidden="false" customHeight="true" outlineLevel="0" collapsed="false">
      <c r="A66" s="10" t="s">
        <v>1048</v>
      </c>
      <c r="B66" s="10" t="s">
        <v>1664</v>
      </c>
      <c r="C66" s="10" t="s">
        <v>1825</v>
      </c>
      <c r="D66" s="10" t="s">
        <v>1826</v>
      </c>
      <c r="E66" s="10" t="s">
        <v>1827</v>
      </c>
      <c r="F66" s="10" t="s">
        <v>1828</v>
      </c>
    </row>
    <row r="67" customFormat="false" ht="103.5" hidden="false" customHeight="true" outlineLevel="0" collapsed="false">
      <c r="A67" s="10" t="s">
        <v>1829</v>
      </c>
      <c r="B67" s="10" t="s">
        <v>1664</v>
      </c>
      <c r="C67" s="10" t="s">
        <v>1830</v>
      </c>
      <c r="D67" s="10" t="s">
        <v>1831</v>
      </c>
      <c r="E67" s="10" t="s">
        <v>1832</v>
      </c>
      <c r="F67" s="10" t="s">
        <v>1833</v>
      </c>
    </row>
    <row r="68" customFormat="false" ht="40.5" hidden="false" customHeight="true" outlineLevel="0" collapsed="false">
      <c r="A68" s="10" t="s">
        <v>1834</v>
      </c>
      <c r="B68" s="10" t="s">
        <v>1664</v>
      </c>
      <c r="C68" s="10" t="s">
        <v>1835</v>
      </c>
      <c r="D68" s="10" t="s">
        <v>1836</v>
      </c>
      <c r="E68" s="10" t="s">
        <v>1837</v>
      </c>
      <c r="F68" s="10" t="s">
        <v>1838</v>
      </c>
    </row>
    <row r="69" customFormat="false" ht="61.5" hidden="false" customHeight="true" outlineLevel="0" collapsed="false">
      <c r="A69" s="10" t="s">
        <v>1839</v>
      </c>
      <c r="B69" s="10" t="s">
        <v>1664</v>
      </c>
      <c r="C69" s="10" t="s">
        <v>1840</v>
      </c>
      <c r="D69" s="10" t="s">
        <v>1841</v>
      </c>
      <c r="E69" s="10" t="s">
        <v>1842</v>
      </c>
      <c r="F69" s="10" t="s">
        <v>1843</v>
      </c>
    </row>
    <row r="70" customFormat="false" ht="40.5" hidden="false" customHeight="true" outlineLevel="0" collapsed="false">
      <c r="A70" s="10" t="s">
        <v>1844</v>
      </c>
      <c r="B70" s="10" t="s">
        <v>1664</v>
      </c>
      <c r="C70" s="10" t="s">
        <v>1845</v>
      </c>
      <c r="D70" s="10" t="s">
        <v>1846</v>
      </c>
      <c r="E70" s="10" t="s">
        <v>1847</v>
      </c>
      <c r="F70" s="10" t="s">
        <v>1848</v>
      </c>
    </row>
    <row r="71" customFormat="false" ht="51" hidden="false" customHeight="true" outlineLevel="0" collapsed="false">
      <c r="A71" s="10" t="s">
        <v>1849</v>
      </c>
      <c r="B71" s="10" t="s">
        <v>1664</v>
      </c>
      <c r="C71" s="10" t="s">
        <v>1850</v>
      </c>
      <c r="D71" s="10" t="s">
        <v>1851</v>
      </c>
      <c r="E71" s="10" t="s">
        <v>1852</v>
      </c>
      <c r="F71" s="10" t="s">
        <v>1853</v>
      </c>
    </row>
    <row r="72" customFormat="false" ht="40.5" hidden="false" customHeight="true" outlineLevel="0" collapsed="false">
      <c r="A72" s="10" t="s">
        <v>1854</v>
      </c>
      <c r="B72" s="10" t="s">
        <v>1664</v>
      </c>
      <c r="C72" s="10" t="s">
        <v>464</v>
      </c>
      <c r="D72" s="10" t="s">
        <v>1855</v>
      </c>
      <c r="E72" s="10" t="s">
        <v>1856</v>
      </c>
      <c r="F72" s="10" t="s">
        <v>1857</v>
      </c>
    </row>
    <row r="73" customFormat="false" ht="40.5" hidden="false" customHeight="true" outlineLevel="0" collapsed="false">
      <c r="A73" s="10" t="s">
        <v>1858</v>
      </c>
      <c r="B73" s="10" t="s">
        <v>1664</v>
      </c>
      <c r="C73" s="10" t="s">
        <v>1859</v>
      </c>
      <c r="D73" s="10" t="s">
        <v>1860</v>
      </c>
      <c r="E73" s="10" t="s">
        <v>1861</v>
      </c>
      <c r="F73" s="10" t="s">
        <v>1857</v>
      </c>
    </row>
    <row r="74" customFormat="false" ht="40.5" hidden="false" customHeight="true" outlineLevel="0" collapsed="false">
      <c r="A74" s="10" t="s">
        <v>1862</v>
      </c>
      <c r="B74" s="10" t="s">
        <v>1664</v>
      </c>
      <c r="C74" s="10" t="s">
        <v>1863</v>
      </c>
      <c r="D74" s="10" t="s">
        <v>1864</v>
      </c>
      <c r="E74" s="10" t="s">
        <v>1847</v>
      </c>
      <c r="F74" s="10" t="s">
        <v>1865</v>
      </c>
    </row>
    <row r="75" customFormat="false" ht="51" hidden="false" customHeight="true" outlineLevel="0" collapsed="false">
      <c r="A75" s="10" t="s">
        <v>1866</v>
      </c>
      <c r="B75" s="10" t="s">
        <v>1664</v>
      </c>
      <c r="C75" s="10" t="s">
        <v>1867</v>
      </c>
      <c r="D75" s="10" t="s">
        <v>1868</v>
      </c>
      <c r="E75" s="10" t="s">
        <v>1869</v>
      </c>
      <c r="F75" s="10" t="s">
        <v>1870</v>
      </c>
    </row>
    <row r="76" customFormat="false" ht="93" hidden="false" customHeight="true" outlineLevel="0" collapsed="false">
      <c r="A76" s="10" t="s">
        <v>1871</v>
      </c>
      <c r="B76" s="10" t="s">
        <v>1664</v>
      </c>
      <c r="C76" s="10" t="s">
        <v>1872</v>
      </c>
      <c r="D76" s="10" t="s">
        <v>1873</v>
      </c>
      <c r="E76" s="10" t="s">
        <v>1874</v>
      </c>
      <c r="F76" s="10" t="s">
        <v>1875</v>
      </c>
    </row>
    <row r="77" customFormat="false" ht="40.5" hidden="false" customHeight="true" outlineLevel="0" collapsed="false">
      <c r="A77" s="10" t="s">
        <v>1876</v>
      </c>
      <c r="B77" s="10" t="s">
        <v>1664</v>
      </c>
      <c r="C77" s="10" t="s">
        <v>1877</v>
      </c>
      <c r="D77" s="10" t="s">
        <v>1878</v>
      </c>
      <c r="E77" s="10" t="s">
        <v>1879</v>
      </c>
      <c r="F77" s="10" t="s">
        <v>1880</v>
      </c>
    </row>
    <row r="78" customFormat="false" ht="82.5" hidden="false" customHeight="true" outlineLevel="0" collapsed="false">
      <c r="A78" s="10" t="s">
        <v>1881</v>
      </c>
      <c r="B78" s="10" t="s">
        <v>1664</v>
      </c>
      <c r="C78" s="10" t="s">
        <v>1882</v>
      </c>
      <c r="D78" s="10" t="s">
        <v>1883</v>
      </c>
      <c r="E78" s="10" t="s">
        <v>1884</v>
      </c>
      <c r="F78" s="10" t="s">
        <v>1885</v>
      </c>
    </row>
    <row r="79" customFormat="false" ht="72" hidden="false" customHeight="true" outlineLevel="0" collapsed="false">
      <c r="A79" s="10" t="s">
        <v>1886</v>
      </c>
      <c r="B79" s="10" t="s">
        <v>1664</v>
      </c>
      <c r="C79" s="10" t="s">
        <v>1887</v>
      </c>
      <c r="D79" s="10" t="s">
        <v>1888</v>
      </c>
      <c r="E79" s="10" t="s">
        <v>1889</v>
      </c>
      <c r="F79" s="10" t="s">
        <v>1890</v>
      </c>
    </row>
    <row r="80" customFormat="false" ht="82.5" hidden="false" customHeight="true" outlineLevel="0" collapsed="false">
      <c r="A80" s="10" t="s">
        <v>1891</v>
      </c>
      <c r="B80" s="10" t="s">
        <v>1664</v>
      </c>
      <c r="C80" s="10" t="s">
        <v>1892</v>
      </c>
      <c r="D80" s="10" t="s">
        <v>1893</v>
      </c>
      <c r="E80" s="10" t="s">
        <v>1894</v>
      </c>
      <c r="F80" s="10" t="s">
        <v>1895</v>
      </c>
    </row>
    <row r="81" customFormat="false" ht="61.5" hidden="false" customHeight="true" outlineLevel="0" collapsed="false">
      <c r="A81" s="10" t="s">
        <v>1896</v>
      </c>
      <c r="B81" s="10" t="s">
        <v>1664</v>
      </c>
      <c r="C81" s="10" t="s">
        <v>1897</v>
      </c>
      <c r="D81" s="10" t="s">
        <v>1898</v>
      </c>
      <c r="E81" s="10" t="s">
        <v>1899</v>
      </c>
      <c r="F81" s="10" t="s">
        <v>1900</v>
      </c>
    </row>
    <row r="82" customFormat="false" ht="82.5" hidden="false" customHeight="true" outlineLevel="0" collapsed="false">
      <c r="A82" s="10" t="s">
        <v>1014</v>
      </c>
      <c r="B82" s="10" t="s">
        <v>1664</v>
      </c>
      <c r="C82" s="10" t="s">
        <v>1901</v>
      </c>
      <c r="D82" s="10" t="s">
        <v>1902</v>
      </c>
      <c r="E82" s="10" t="s">
        <v>1903</v>
      </c>
      <c r="F82" s="10" t="s">
        <v>1904</v>
      </c>
    </row>
    <row r="83" customFormat="false" ht="93" hidden="false" customHeight="true" outlineLevel="0" collapsed="false">
      <c r="A83" s="10" t="s">
        <v>1905</v>
      </c>
      <c r="B83" s="10" t="s">
        <v>1664</v>
      </c>
      <c r="C83" s="10" t="s">
        <v>1906</v>
      </c>
      <c r="D83" s="10" t="s">
        <v>1907</v>
      </c>
      <c r="E83" s="10" t="s">
        <v>1908</v>
      </c>
      <c r="F83" s="10" t="s">
        <v>1909</v>
      </c>
    </row>
    <row r="84" customFormat="false" ht="72" hidden="false" customHeight="true" outlineLevel="0" collapsed="false">
      <c r="A84" s="10" t="s">
        <v>1910</v>
      </c>
      <c r="B84" s="10" t="s">
        <v>1664</v>
      </c>
      <c r="C84" s="10" t="s">
        <v>1911</v>
      </c>
      <c r="D84" s="10" t="s">
        <v>1912</v>
      </c>
      <c r="E84" s="10" t="s">
        <v>1913</v>
      </c>
      <c r="F84" s="10" t="s">
        <v>1914</v>
      </c>
    </row>
    <row r="85" customFormat="false" ht="82.5" hidden="false" customHeight="true" outlineLevel="0" collapsed="false">
      <c r="A85" s="10" t="s">
        <v>968</v>
      </c>
      <c r="B85" s="10" t="s">
        <v>1664</v>
      </c>
      <c r="C85" s="10" t="s">
        <v>1915</v>
      </c>
      <c r="D85" s="10" t="s">
        <v>1916</v>
      </c>
      <c r="E85" s="10" t="s">
        <v>1903</v>
      </c>
      <c r="F85" s="10" t="s">
        <v>1917</v>
      </c>
    </row>
    <row r="86" customFormat="false" ht="72" hidden="false" customHeight="true" outlineLevel="0" collapsed="false">
      <c r="A86" s="10" t="s">
        <v>1918</v>
      </c>
      <c r="B86" s="10" t="s">
        <v>1664</v>
      </c>
      <c r="C86" s="10" t="s">
        <v>1919</v>
      </c>
      <c r="D86" s="10" t="s">
        <v>1920</v>
      </c>
      <c r="E86" s="10" t="s">
        <v>1921</v>
      </c>
      <c r="F86" s="10" t="s">
        <v>1922</v>
      </c>
    </row>
    <row r="87" customFormat="false" ht="61.5" hidden="false" customHeight="true" outlineLevel="0" collapsed="false">
      <c r="A87" s="10" t="s">
        <v>406</v>
      </c>
      <c r="B87" s="10" t="s">
        <v>1664</v>
      </c>
      <c r="C87" s="10" t="s">
        <v>1923</v>
      </c>
      <c r="D87" s="10" t="s">
        <v>1924</v>
      </c>
      <c r="E87" s="10" t="s">
        <v>1925</v>
      </c>
      <c r="F87" s="10" t="s">
        <v>1926</v>
      </c>
    </row>
    <row r="88" customFormat="false" ht="93" hidden="false" customHeight="true" outlineLevel="0" collapsed="false">
      <c r="A88" s="10" t="s">
        <v>1927</v>
      </c>
      <c r="B88" s="10" t="s">
        <v>1664</v>
      </c>
      <c r="C88" s="10" t="s">
        <v>1928</v>
      </c>
      <c r="D88" s="10" t="s">
        <v>1929</v>
      </c>
      <c r="E88" s="10" t="s">
        <v>1930</v>
      </c>
      <c r="F88" s="10" t="s">
        <v>1931</v>
      </c>
    </row>
    <row r="89" customFormat="false" ht="61.5" hidden="false" customHeight="true" outlineLevel="0" collapsed="false">
      <c r="A89" s="10" t="s">
        <v>1932</v>
      </c>
      <c r="B89" s="10" t="s">
        <v>1664</v>
      </c>
      <c r="C89" s="10" t="s">
        <v>1933</v>
      </c>
      <c r="D89" s="10" t="s">
        <v>1934</v>
      </c>
      <c r="E89" s="10" t="s">
        <v>1935</v>
      </c>
      <c r="F89" s="10" t="s">
        <v>1936</v>
      </c>
    </row>
    <row r="90" customFormat="false" ht="72" hidden="false" customHeight="true" outlineLevel="0" collapsed="false">
      <c r="A90" s="10" t="s">
        <v>1204</v>
      </c>
      <c r="B90" s="10" t="s">
        <v>1664</v>
      </c>
      <c r="C90" s="10" t="s">
        <v>1937</v>
      </c>
      <c r="D90" s="10" t="s">
        <v>1938</v>
      </c>
      <c r="E90" s="10" t="s">
        <v>1903</v>
      </c>
      <c r="F90" s="10" t="s">
        <v>1939</v>
      </c>
    </row>
    <row r="91" customFormat="false" ht="51" hidden="false" customHeight="true" outlineLevel="0" collapsed="false">
      <c r="A91" s="10" t="s">
        <v>1940</v>
      </c>
      <c r="B91" s="10" t="s">
        <v>1664</v>
      </c>
      <c r="C91" s="10" t="s">
        <v>1941</v>
      </c>
      <c r="D91" s="10" t="s">
        <v>1942</v>
      </c>
      <c r="E91" s="10" t="s">
        <v>1943</v>
      </c>
      <c r="F91" s="10" t="s">
        <v>1944</v>
      </c>
    </row>
    <row r="92" customFormat="false" ht="61.5" hidden="false" customHeight="true" outlineLevel="0" collapsed="false">
      <c r="A92" s="10" t="s">
        <v>1945</v>
      </c>
      <c r="B92" s="10" t="s">
        <v>1664</v>
      </c>
      <c r="C92" s="10" t="s">
        <v>1946</v>
      </c>
      <c r="D92" s="10" t="s">
        <v>1947</v>
      </c>
      <c r="E92" s="10" t="s">
        <v>1948</v>
      </c>
      <c r="F92" s="10" t="s">
        <v>1949</v>
      </c>
    </row>
    <row r="93" customFormat="false" ht="72" hidden="false" customHeight="true" outlineLevel="0" collapsed="false">
      <c r="A93" s="10" t="s">
        <v>1950</v>
      </c>
      <c r="B93" s="10" t="s">
        <v>1664</v>
      </c>
      <c r="C93" s="10" t="s">
        <v>1951</v>
      </c>
      <c r="D93" s="10" t="s">
        <v>1952</v>
      </c>
      <c r="E93" s="10" t="s">
        <v>1953</v>
      </c>
      <c r="F93" s="10" t="s">
        <v>1954</v>
      </c>
    </row>
    <row r="94" customFormat="false" ht="51" hidden="false" customHeight="true" outlineLevel="0" collapsed="false">
      <c r="A94" s="10" t="s">
        <v>1955</v>
      </c>
      <c r="B94" s="10" t="s">
        <v>1664</v>
      </c>
      <c r="C94" s="10" t="s">
        <v>1956</v>
      </c>
      <c r="D94" s="10" t="s">
        <v>1957</v>
      </c>
      <c r="E94" s="10" t="s">
        <v>1958</v>
      </c>
      <c r="F94" s="10" t="s">
        <v>1959</v>
      </c>
    </row>
    <row r="95" customFormat="false" ht="40.5" hidden="false" customHeight="true" outlineLevel="0" collapsed="false">
      <c r="A95" s="10" t="s">
        <v>1960</v>
      </c>
      <c r="B95" s="10" t="s">
        <v>1664</v>
      </c>
      <c r="C95" s="10" t="s">
        <v>1961</v>
      </c>
      <c r="D95" s="10" t="s">
        <v>1962</v>
      </c>
      <c r="E95" s="10" t="s">
        <v>1963</v>
      </c>
      <c r="F95" s="10" t="s">
        <v>1964</v>
      </c>
    </row>
    <row r="96" customFormat="false" ht="40.5" hidden="false" customHeight="true" outlineLevel="0" collapsed="false">
      <c r="A96" s="10" t="s">
        <v>1965</v>
      </c>
      <c r="B96" s="10" t="s">
        <v>1664</v>
      </c>
      <c r="C96" s="10" t="s">
        <v>1966</v>
      </c>
      <c r="D96" s="10" t="s">
        <v>1967</v>
      </c>
      <c r="E96" s="10" t="s">
        <v>1968</v>
      </c>
      <c r="F96" s="10" t="s">
        <v>1969</v>
      </c>
    </row>
    <row r="97" customFormat="false" ht="51" hidden="false" customHeight="true" outlineLevel="0" collapsed="false">
      <c r="A97" s="10" t="s">
        <v>1970</v>
      </c>
      <c r="B97" s="10" t="s">
        <v>1664</v>
      </c>
      <c r="C97" s="10" t="s">
        <v>1971</v>
      </c>
      <c r="D97" s="10" t="s">
        <v>1972</v>
      </c>
      <c r="E97" s="10" t="s">
        <v>1903</v>
      </c>
      <c r="F97" s="10" t="s">
        <v>1973</v>
      </c>
    </row>
    <row r="98" customFormat="false" ht="51" hidden="false" customHeight="true" outlineLevel="0" collapsed="false">
      <c r="A98" s="10" t="s">
        <v>1974</v>
      </c>
      <c r="B98" s="10" t="s">
        <v>1664</v>
      </c>
      <c r="C98" s="10" t="s">
        <v>1975</v>
      </c>
      <c r="D98" s="10" t="s">
        <v>1976</v>
      </c>
      <c r="E98" s="10" t="s">
        <v>1977</v>
      </c>
      <c r="F98" s="10" t="s">
        <v>1978</v>
      </c>
    </row>
    <row r="99" customFormat="false" ht="82.5" hidden="false" customHeight="true" outlineLevel="0" collapsed="false">
      <c r="A99" s="10" t="s">
        <v>1979</v>
      </c>
      <c r="B99" s="10" t="s">
        <v>1664</v>
      </c>
      <c r="C99" s="10" t="s">
        <v>1980</v>
      </c>
      <c r="D99" s="10" t="s">
        <v>1981</v>
      </c>
      <c r="E99" s="10" t="s">
        <v>1982</v>
      </c>
      <c r="F99" s="10" t="s">
        <v>1983</v>
      </c>
    </row>
    <row r="100" customFormat="false" ht="72" hidden="false" customHeight="true" outlineLevel="0" collapsed="false">
      <c r="A100" s="10" t="s">
        <v>1984</v>
      </c>
      <c r="B100" s="10" t="s">
        <v>1664</v>
      </c>
      <c r="C100" s="10" t="s">
        <v>1985</v>
      </c>
      <c r="D100" s="10" t="s">
        <v>1986</v>
      </c>
      <c r="E100" s="10" t="s">
        <v>1987</v>
      </c>
      <c r="F100" s="10" t="s">
        <v>1988</v>
      </c>
    </row>
    <row r="101" customFormat="false" ht="40.5" hidden="false" customHeight="true" outlineLevel="0" collapsed="false">
      <c r="A101" s="10" t="s">
        <v>1989</v>
      </c>
      <c r="B101" s="10" t="s">
        <v>1664</v>
      </c>
      <c r="C101" s="10" t="s">
        <v>1990</v>
      </c>
      <c r="D101" s="10" t="s">
        <v>1991</v>
      </c>
      <c r="E101" s="10" t="s">
        <v>1992</v>
      </c>
      <c r="F101" s="10" t="s">
        <v>1993</v>
      </c>
    </row>
    <row r="102" customFormat="false" ht="72" hidden="false" customHeight="true" outlineLevel="0" collapsed="false">
      <c r="A102" s="10" t="s">
        <v>1994</v>
      </c>
      <c r="B102" s="10" t="s">
        <v>1664</v>
      </c>
      <c r="C102" s="10" t="s">
        <v>1995</v>
      </c>
      <c r="D102" s="10" t="s">
        <v>1996</v>
      </c>
      <c r="E102" s="10" t="s">
        <v>1903</v>
      </c>
      <c r="F102" s="10" t="s">
        <v>1997</v>
      </c>
    </row>
    <row r="103" customFormat="false" ht="82.5" hidden="false" customHeight="true" outlineLevel="0" collapsed="false">
      <c r="A103" s="10" t="s">
        <v>1998</v>
      </c>
      <c r="B103" s="10" t="s">
        <v>1664</v>
      </c>
      <c r="C103" s="10" t="s">
        <v>1999</v>
      </c>
      <c r="D103" s="10" t="s">
        <v>2000</v>
      </c>
      <c r="E103" s="10" t="s">
        <v>2001</v>
      </c>
      <c r="F103" s="10" t="s">
        <v>2002</v>
      </c>
    </row>
    <row r="104" customFormat="false" ht="61.5" hidden="false" customHeight="true" outlineLevel="0" collapsed="false">
      <c r="A104" s="10" t="s">
        <v>2003</v>
      </c>
      <c r="B104" s="10" t="s">
        <v>1664</v>
      </c>
      <c r="C104" s="10" t="s">
        <v>2004</v>
      </c>
      <c r="D104" s="10" t="s">
        <v>2005</v>
      </c>
      <c r="E104" s="10" t="s">
        <v>2006</v>
      </c>
      <c r="F104" s="10" t="s">
        <v>2007</v>
      </c>
    </row>
    <row r="105" customFormat="false" ht="61.5" hidden="false" customHeight="true" outlineLevel="0" collapsed="false">
      <c r="A105" s="10" t="s">
        <v>2008</v>
      </c>
      <c r="B105" s="10" t="s">
        <v>1664</v>
      </c>
      <c r="C105" s="10" t="s">
        <v>2009</v>
      </c>
      <c r="D105" s="10" t="s">
        <v>2010</v>
      </c>
      <c r="E105" s="10" t="s">
        <v>2011</v>
      </c>
      <c r="F105" s="10" t="s">
        <v>2012</v>
      </c>
    </row>
    <row r="106" customFormat="false" ht="51" hidden="false" customHeight="true" outlineLevel="0" collapsed="false">
      <c r="A106" s="10" t="s">
        <v>2013</v>
      </c>
      <c r="B106" s="10" t="s">
        <v>1664</v>
      </c>
      <c r="C106" s="10" t="s">
        <v>2014</v>
      </c>
      <c r="D106" s="10" t="s">
        <v>2015</v>
      </c>
      <c r="E106" s="10" t="s">
        <v>2016</v>
      </c>
      <c r="F106" s="10" t="s">
        <v>2017</v>
      </c>
    </row>
    <row r="107" customFormat="false" ht="51" hidden="false" customHeight="true" outlineLevel="0" collapsed="false">
      <c r="A107" s="10" t="s">
        <v>2018</v>
      </c>
      <c r="B107" s="10" t="s">
        <v>1664</v>
      </c>
      <c r="C107" s="10" t="s">
        <v>2019</v>
      </c>
      <c r="D107" s="10" t="s">
        <v>2020</v>
      </c>
      <c r="E107" s="10" t="s">
        <v>2021</v>
      </c>
      <c r="F107" s="10" t="s">
        <v>2017</v>
      </c>
    </row>
    <row r="108" customFormat="false" ht="51" hidden="false" customHeight="true" outlineLevel="0" collapsed="false">
      <c r="A108" s="10" t="s">
        <v>2022</v>
      </c>
      <c r="B108" s="10" t="s">
        <v>1664</v>
      </c>
      <c r="C108" s="10" t="s">
        <v>2023</v>
      </c>
      <c r="D108" s="10" t="s">
        <v>2024</v>
      </c>
      <c r="E108" s="10" t="s">
        <v>2025</v>
      </c>
      <c r="F108" s="10" t="s">
        <v>2017</v>
      </c>
    </row>
    <row r="109" customFormat="false" ht="51" hidden="false" customHeight="true" outlineLevel="0" collapsed="false">
      <c r="A109" s="10" t="s">
        <v>2026</v>
      </c>
      <c r="B109" s="10" t="s">
        <v>1664</v>
      </c>
      <c r="C109" s="10" t="s">
        <v>2027</v>
      </c>
      <c r="D109" s="10" t="s">
        <v>2028</v>
      </c>
      <c r="E109" s="10" t="s">
        <v>2029</v>
      </c>
      <c r="F109" s="10" t="s">
        <v>2017</v>
      </c>
    </row>
    <row r="110" customFormat="false" ht="61.5" hidden="false" customHeight="true" outlineLevel="0" collapsed="false">
      <c r="A110" s="10" t="s">
        <v>2030</v>
      </c>
      <c r="B110" s="10" t="s">
        <v>1664</v>
      </c>
      <c r="C110" s="10" t="s">
        <v>2031</v>
      </c>
      <c r="D110" s="10" t="s">
        <v>2032</v>
      </c>
      <c r="E110" s="10" t="s">
        <v>2033</v>
      </c>
      <c r="F110" s="10" t="s">
        <v>2017</v>
      </c>
    </row>
    <row r="111" customFormat="false" ht="72" hidden="false" customHeight="true" outlineLevel="0" collapsed="false">
      <c r="A111" s="10" t="s">
        <v>2034</v>
      </c>
      <c r="B111" s="10" t="s">
        <v>1664</v>
      </c>
      <c r="C111" s="10" t="s">
        <v>2035</v>
      </c>
      <c r="D111" s="10" t="s">
        <v>2036</v>
      </c>
      <c r="E111" s="10" t="s">
        <v>2037</v>
      </c>
      <c r="F111" s="10" t="s">
        <v>2017</v>
      </c>
    </row>
    <row r="112" customFormat="false" ht="61.5" hidden="false" customHeight="true" outlineLevel="0" collapsed="false">
      <c r="A112" s="10" t="s">
        <v>2038</v>
      </c>
      <c r="B112" s="10" t="s">
        <v>1664</v>
      </c>
      <c r="C112" s="10" t="s">
        <v>2039</v>
      </c>
      <c r="D112" s="10" t="s">
        <v>2040</v>
      </c>
      <c r="E112" s="10" t="s">
        <v>2041</v>
      </c>
      <c r="F112" s="10" t="s">
        <v>2017</v>
      </c>
    </row>
    <row r="113" customFormat="false" ht="51" hidden="false" customHeight="true" outlineLevel="0" collapsed="false">
      <c r="A113" s="10" t="s">
        <v>1104</v>
      </c>
      <c r="B113" s="10" t="s">
        <v>1664</v>
      </c>
      <c r="C113" s="10" t="s">
        <v>2042</v>
      </c>
      <c r="D113" s="10" t="s">
        <v>2043</v>
      </c>
      <c r="E113" s="10" t="s">
        <v>2044</v>
      </c>
      <c r="F113" s="10" t="s">
        <v>2017</v>
      </c>
    </row>
    <row r="114" customFormat="false" ht="105.6" hidden="false" customHeight="true" outlineLevel="0" collapsed="false">
      <c r="A114" s="6" t="s">
        <v>2045</v>
      </c>
      <c r="B114" s="6" t="s">
        <v>1664</v>
      </c>
      <c r="C114" s="6" t="s">
        <v>2046</v>
      </c>
      <c r="D114" s="6" t="s">
        <v>2047</v>
      </c>
      <c r="E114" s="6" t="s">
        <v>2048</v>
      </c>
      <c r="F114" s="6" t="s">
        <v>2049</v>
      </c>
    </row>
    <row r="115" customFormat="false" ht="39.6" hidden="false" customHeight="true" outlineLevel="0" collapsed="false">
      <c r="A115" s="6" t="s">
        <v>2050</v>
      </c>
      <c r="B115" s="6" t="s">
        <v>1664</v>
      </c>
      <c r="C115" s="6" t="s">
        <v>2051</v>
      </c>
      <c r="D115" s="6" t="s">
        <v>2052</v>
      </c>
      <c r="E115" s="6" t="s">
        <v>2053</v>
      </c>
      <c r="F115" s="6" t="s">
        <v>2054</v>
      </c>
    </row>
    <row r="116" customFormat="false" ht="52.8" hidden="false" customHeight="true" outlineLevel="0" collapsed="false">
      <c r="A116" s="6" t="s">
        <v>2055</v>
      </c>
      <c r="B116" s="6" t="s">
        <v>1664</v>
      </c>
      <c r="C116" s="6" t="s">
        <v>2056</v>
      </c>
      <c r="D116" s="6" t="s">
        <v>2057</v>
      </c>
      <c r="E116" s="6" t="s">
        <v>2058</v>
      </c>
      <c r="F116" s="6" t="s">
        <v>2054</v>
      </c>
    </row>
    <row r="117" customFormat="false" ht="52.8" hidden="false" customHeight="true" outlineLevel="0" collapsed="false">
      <c r="A117" s="6" t="s">
        <v>2059</v>
      </c>
      <c r="B117" s="6" t="s">
        <v>1664</v>
      </c>
      <c r="C117" s="6" t="s">
        <v>2060</v>
      </c>
      <c r="D117" s="6" t="s">
        <v>2061</v>
      </c>
      <c r="E117" s="6" t="s">
        <v>2062</v>
      </c>
      <c r="F117" s="6" t="s">
        <v>2054</v>
      </c>
    </row>
    <row r="118" customFormat="false" ht="92.4" hidden="false" customHeight="true" outlineLevel="0" collapsed="false">
      <c r="A118" s="6" t="s">
        <v>2063</v>
      </c>
      <c r="B118" s="6" t="s">
        <v>1664</v>
      </c>
      <c r="C118" s="6" t="s">
        <v>2064</v>
      </c>
      <c r="D118" s="6" t="s">
        <v>2065</v>
      </c>
      <c r="E118" s="6" t="s">
        <v>2066</v>
      </c>
      <c r="F118" s="6" t="s">
        <v>2049</v>
      </c>
    </row>
    <row r="119" customFormat="false" ht="79.2" hidden="false" customHeight="true" outlineLevel="0" collapsed="false">
      <c r="A119" s="6" t="s">
        <v>2067</v>
      </c>
      <c r="B119" s="6" t="s">
        <v>1664</v>
      </c>
      <c r="C119" s="6" t="s">
        <v>2068</v>
      </c>
      <c r="D119" s="6" t="s">
        <v>2069</v>
      </c>
      <c r="E119" s="6" t="s">
        <v>2070</v>
      </c>
      <c r="F119" s="6" t="s">
        <v>2071</v>
      </c>
    </row>
    <row r="120" customFormat="false" ht="52.8" hidden="false" customHeight="true" outlineLevel="0" collapsed="false">
      <c r="A120" s="6" t="s">
        <v>2072</v>
      </c>
      <c r="B120" s="6" t="s">
        <v>1664</v>
      </c>
      <c r="C120" s="6" t="s">
        <v>2073</v>
      </c>
      <c r="D120" s="6" t="s">
        <v>2074</v>
      </c>
      <c r="E120" s="6" t="s">
        <v>2075</v>
      </c>
      <c r="F120" s="6" t="s">
        <v>2054</v>
      </c>
    </row>
    <row r="121" customFormat="false" ht="66" hidden="false" customHeight="true" outlineLevel="0" collapsed="false">
      <c r="A121" s="6" t="s">
        <v>2076</v>
      </c>
      <c r="B121" s="6" t="s">
        <v>1664</v>
      </c>
      <c r="C121" s="6" t="s">
        <v>2077</v>
      </c>
      <c r="D121" s="6" t="s">
        <v>2078</v>
      </c>
      <c r="E121" s="6" t="s">
        <v>2079</v>
      </c>
      <c r="F121" s="6" t="s">
        <v>2071</v>
      </c>
    </row>
    <row r="122" customFormat="false" ht="39.6" hidden="false" customHeight="true" outlineLevel="0" collapsed="false">
      <c r="A122" s="6" t="s">
        <v>2080</v>
      </c>
      <c r="B122" s="6" t="s">
        <v>1664</v>
      </c>
      <c r="C122" s="6" t="s">
        <v>2081</v>
      </c>
      <c r="D122" s="6" t="s">
        <v>2082</v>
      </c>
      <c r="E122" s="6" t="s">
        <v>2083</v>
      </c>
      <c r="F122" s="6" t="s">
        <v>2054</v>
      </c>
    </row>
    <row r="123" customFormat="false" ht="39.6" hidden="false" customHeight="true" outlineLevel="0" collapsed="false">
      <c r="A123" s="6" t="s">
        <v>2084</v>
      </c>
      <c r="B123" s="6" t="s">
        <v>1664</v>
      </c>
      <c r="C123" s="6" t="s">
        <v>2085</v>
      </c>
      <c r="D123" s="6" t="s">
        <v>2086</v>
      </c>
      <c r="E123" s="6" t="s">
        <v>2087</v>
      </c>
      <c r="F123" s="6" t="s">
        <v>2054</v>
      </c>
    </row>
    <row r="124" customFormat="false" ht="66" hidden="false" customHeight="true" outlineLevel="0" collapsed="false">
      <c r="A124" s="6" t="s">
        <v>2088</v>
      </c>
      <c r="B124" s="6" t="s">
        <v>1664</v>
      </c>
      <c r="C124" s="6" t="s">
        <v>2089</v>
      </c>
      <c r="D124" s="6" t="s">
        <v>2090</v>
      </c>
      <c r="E124" s="6" t="s">
        <v>2091</v>
      </c>
      <c r="F124" s="6" t="s">
        <v>2054</v>
      </c>
    </row>
    <row r="125" customFormat="false" ht="52.8" hidden="false" customHeight="true" outlineLevel="0" collapsed="false">
      <c r="A125" s="6" t="s">
        <v>2092</v>
      </c>
      <c r="B125" s="6" t="s">
        <v>1664</v>
      </c>
      <c r="C125" s="6" t="s">
        <v>2093</v>
      </c>
      <c r="D125" s="6" t="s">
        <v>2094</v>
      </c>
      <c r="E125" s="6" t="s">
        <v>2095</v>
      </c>
      <c r="F125" s="6" t="s">
        <v>2054</v>
      </c>
    </row>
    <row r="126" customFormat="false" ht="79.2" hidden="false" customHeight="true" outlineLevel="0" collapsed="false">
      <c r="A126" s="6" t="s">
        <v>2096</v>
      </c>
      <c r="B126" s="6" t="s">
        <v>1664</v>
      </c>
      <c r="C126" s="6" t="s">
        <v>2097</v>
      </c>
      <c r="D126" s="6" t="s">
        <v>2098</v>
      </c>
      <c r="E126" s="6" t="s">
        <v>2099</v>
      </c>
      <c r="F126" s="6" t="s">
        <v>2071</v>
      </c>
    </row>
    <row r="127" customFormat="false" ht="118.8" hidden="false" customHeight="true" outlineLevel="0" collapsed="false">
      <c r="A127" s="6" t="s">
        <v>2100</v>
      </c>
      <c r="B127" s="6" t="s">
        <v>1664</v>
      </c>
      <c r="C127" s="6" t="s">
        <v>2101</v>
      </c>
      <c r="D127" s="6" t="s">
        <v>2102</v>
      </c>
      <c r="E127" s="6" t="s">
        <v>2103</v>
      </c>
      <c r="F127" s="6" t="s">
        <v>2049</v>
      </c>
    </row>
    <row r="128" customFormat="false" ht="66" hidden="false" customHeight="true" outlineLevel="0" collapsed="false">
      <c r="A128" s="6" t="s">
        <v>2104</v>
      </c>
      <c r="B128" s="6" t="s">
        <v>1664</v>
      </c>
      <c r="C128" s="6" t="s">
        <v>2105</v>
      </c>
      <c r="D128" s="6" t="s">
        <v>2106</v>
      </c>
      <c r="E128" s="6" t="s">
        <v>2107</v>
      </c>
      <c r="F128" s="6" t="s">
        <v>2054</v>
      </c>
    </row>
    <row r="129" customFormat="false" ht="52.8" hidden="false" customHeight="true" outlineLevel="0" collapsed="false">
      <c r="A129" s="6" t="s">
        <v>2108</v>
      </c>
      <c r="B129" s="6" t="s">
        <v>1664</v>
      </c>
      <c r="C129" s="6" t="s">
        <v>2109</v>
      </c>
      <c r="D129" s="6" t="s">
        <v>2110</v>
      </c>
      <c r="E129" s="6" t="s">
        <v>2111</v>
      </c>
      <c r="F129" s="6" t="s">
        <v>2112</v>
      </c>
    </row>
    <row r="130" customFormat="false" ht="39.6" hidden="false" customHeight="true" outlineLevel="0" collapsed="false">
      <c r="A130" s="6" t="s">
        <v>2113</v>
      </c>
      <c r="B130" s="6" t="s">
        <v>1664</v>
      </c>
      <c r="C130" s="6" t="s">
        <v>2114</v>
      </c>
      <c r="D130" s="6" t="s">
        <v>2115</v>
      </c>
      <c r="E130" s="6" t="s">
        <v>2116</v>
      </c>
      <c r="F130" s="6" t="s">
        <v>2054</v>
      </c>
    </row>
    <row r="131" customFormat="false" ht="105.6" hidden="false" customHeight="true" outlineLevel="0" collapsed="false">
      <c r="A131" s="6" t="s">
        <v>2117</v>
      </c>
      <c r="B131" s="6" t="s">
        <v>1664</v>
      </c>
      <c r="C131" s="6" t="s">
        <v>2118</v>
      </c>
      <c r="D131" s="6" t="s">
        <v>2119</v>
      </c>
      <c r="E131" s="6" t="s">
        <v>2120</v>
      </c>
      <c r="F131" s="6" t="s">
        <v>2121</v>
      </c>
    </row>
    <row r="132" customFormat="false" ht="79.2" hidden="false" customHeight="true" outlineLevel="0" collapsed="false">
      <c r="A132" s="6" t="s">
        <v>2122</v>
      </c>
      <c r="B132" s="6" t="s">
        <v>1664</v>
      </c>
      <c r="C132" s="6" t="s">
        <v>2123</v>
      </c>
      <c r="D132" s="6" t="s">
        <v>2124</v>
      </c>
      <c r="E132" s="6" t="s">
        <v>2125</v>
      </c>
      <c r="F132" s="6" t="s">
        <v>2049</v>
      </c>
    </row>
    <row r="133" customFormat="false" ht="79.2" hidden="false" customHeight="true" outlineLevel="0" collapsed="false">
      <c r="A133" s="6" t="s">
        <v>2126</v>
      </c>
      <c r="B133" s="6" t="s">
        <v>1664</v>
      </c>
      <c r="C133" s="6" t="s">
        <v>2127</v>
      </c>
      <c r="D133" s="6" t="s">
        <v>2128</v>
      </c>
      <c r="E133" s="6" t="s">
        <v>2129</v>
      </c>
      <c r="F133" s="6" t="s">
        <v>2071</v>
      </c>
    </row>
    <row r="134" customFormat="false" ht="118.8" hidden="false" customHeight="true" outlineLevel="0" collapsed="false">
      <c r="A134" s="6" t="s">
        <v>2130</v>
      </c>
      <c r="B134" s="6" t="s">
        <v>1664</v>
      </c>
      <c r="C134" s="6" t="s">
        <v>2131</v>
      </c>
      <c r="D134" s="6" t="s">
        <v>2132</v>
      </c>
      <c r="E134" s="6" t="s">
        <v>2133</v>
      </c>
      <c r="F134" s="6" t="s">
        <v>2049</v>
      </c>
    </row>
    <row r="135" customFormat="false" ht="39.6" hidden="false" customHeight="true" outlineLevel="0" collapsed="false">
      <c r="A135" s="6" t="s">
        <v>2134</v>
      </c>
      <c r="B135" s="6" t="s">
        <v>1664</v>
      </c>
      <c r="C135" s="6" t="s">
        <v>2135</v>
      </c>
      <c r="D135" s="6" t="s">
        <v>2136</v>
      </c>
      <c r="E135" s="6" t="s">
        <v>2137</v>
      </c>
      <c r="F135" s="6" t="s">
        <v>2112</v>
      </c>
    </row>
    <row r="136" customFormat="false" ht="184.8" hidden="false" customHeight="true" outlineLevel="0" collapsed="false">
      <c r="A136" s="6" t="s">
        <v>2138</v>
      </c>
      <c r="B136" s="6" t="s">
        <v>1664</v>
      </c>
      <c r="C136" s="6" t="s">
        <v>2139</v>
      </c>
      <c r="D136" s="6" t="s">
        <v>2140</v>
      </c>
      <c r="E136" s="6" t="s">
        <v>2141</v>
      </c>
      <c r="F136" s="6" t="s">
        <v>2049</v>
      </c>
    </row>
    <row r="137" customFormat="false" ht="158.4" hidden="false" customHeight="true" outlineLevel="0" collapsed="false">
      <c r="A137" s="6" t="s">
        <v>2142</v>
      </c>
      <c r="B137" s="6" t="s">
        <v>1664</v>
      </c>
      <c r="C137" s="6" t="s">
        <v>2143</v>
      </c>
      <c r="D137" s="6" t="s">
        <v>2144</v>
      </c>
      <c r="E137" s="6" t="s">
        <v>2145</v>
      </c>
      <c r="F137" s="6" t="s">
        <v>2049</v>
      </c>
    </row>
    <row r="138" customFormat="false" ht="105.6" hidden="false" customHeight="true" outlineLevel="0" collapsed="false">
      <c r="A138" s="6" t="s">
        <v>2146</v>
      </c>
      <c r="B138" s="6" t="s">
        <v>1664</v>
      </c>
      <c r="C138" s="6" t="s">
        <v>2147</v>
      </c>
      <c r="D138" s="6" t="s">
        <v>2148</v>
      </c>
      <c r="E138" s="6" t="s">
        <v>2149</v>
      </c>
      <c r="F138" s="6" t="s">
        <v>2150</v>
      </c>
    </row>
    <row r="139" customFormat="false" ht="66" hidden="false" customHeight="true" outlineLevel="0" collapsed="false">
      <c r="A139" s="6" t="s">
        <v>2151</v>
      </c>
      <c r="B139" s="6" t="s">
        <v>1664</v>
      </c>
      <c r="C139" s="6" t="s">
        <v>2152</v>
      </c>
      <c r="D139" s="6" t="s">
        <v>2153</v>
      </c>
      <c r="E139" s="6" t="s">
        <v>2154</v>
      </c>
      <c r="F139" s="6" t="s">
        <v>2155</v>
      </c>
    </row>
    <row r="140" customFormat="false" ht="39.6" hidden="false" customHeight="true" outlineLevel="0" collapsed="false">
      <c r="A140" s="6" t="s">
        <v>2156</v>
      </c>
      <c r="B140" s="6" t="s">
        <v>1664</v>
      </c>
      <c r="C140" s="6" t="s">
        <v>2157</v>
      </c>
      <c r="D140" s="6" t="s">
        <v>2158</v>
      </c>
      <c r="E140" s="6" t="s">
        <v>2159</v>
      </c>
      <c r="F140" s="6" t="s">
        <v>2160</v>
      </c>
    </row>
    <row r="141" customFormat="false" ht="39.6" hidden="false" customHeight="true" outlineLevel="0" collapsed="false">
      <c r="A141" s="6" t="s">
        <v>2161</v>
      </c>
      <c r="B141" s="6" t="s">
        <v>1664</v>
      </c>
      <c r="C141" s="6" t="s">
        <v>2162</v>
      </c>
      <c r="D141" s="6" t="s">
        <v>2163</v>
      </c>
      <c r="E141" s="6" t="s">
        <v>2164</v>
      </c>
      <c r="F141" s="6" t="s">
        <v>2165</v>
      </c>
    </row>
    <row r="142" customFormat="false" ht="39.6" hidden="false" customHeight="true" outlineLevel="0" collapsed="false">
      <c r="A142" s="6" t="s">
        <v>2166</v>
      </c>
      <c r="B142" s="6" t="s">
        <v>1664</v>
      </c>
      <c r="C142" s="6" t="s">
        <v>2167</v>
      </c>
      <c r="D142" s="6" t="s">
        <v>2168</v>
      </c>
      <c r="E142" s="6" t="s">
        <v>2169</v>
      </c>
      <c r="F142" s="6" t="s">
        <v>2165</v>
      </c>
    </row>
    <row r="143" customFormat="false" ht="52.8" hidden="false" customHeight="true" outlineLevel="0" collapsed="false">
      <c r="A143" s="6" t="s">
        <v>2170</v>
      </c>
      <c r="B143" s="6" t="s">
        <v>1664</v>
      </c>
      <c r="C143" s="6" t="s">
        <v>2171</v>
      </c>
      <c r="D143" s="6" t="s">
        <v>2172</v>
      </c>
      <c r="E143" s="6" t="s">
        <v>2173</v>
      </c>
      <c r="F143" s="6" t="s">
        <v>2165</v>
      </c>
    </row>
    <row r="144" customFormat="false" ht="39.6" hidden="false" customHeight="true" outlineLevel="0" collapsed="false">
      <c r="A144" s="6" t="s">
        <v>2174</v>
      </c>
      <c r="B144" s="6" t="s">
        <v>1664</v>
      </c>
      <c r="C144" s="6" t="s">
        <v>2175</v>
      </c>
      <c r="D144" s="6" t="s">
        <v>2176</v>
      </c>
      <c r="E144" s="6" t="s">
        <v>2177</v>
      </c>
      <c r="F144" s="6" t="s">
        <v>2165</v>
      </c>
    </row>
    <row r="145" customFormat="false" ht="39.6" hidden="false" customHeight="true" outlineLevel="0" collapsed="false">
      <c r="A145" s="6" t="s">
        <v>2178</v>
      </c>
      <c r="B145" s="6" t="s">
        <v>1664</v>
      </c>
      <c r="C145" s="6" t="s">
        <v>2179</v>
      </c>
      <c r="D145" s="6" t="s">
        <v>2180</v>
      </c>
      <c r="E145" s="6" t="s">
        <v>2181</v>
      </c>
      <c r="F145" s="6" t="s">
        <v>2165</v>
      </c>
    </row>
    <row r="146" customFormat="false" ht="52.8" hidden="false" customHeight="true" outlineLevel="0" collapsed="false">
      <c r="A146" s="6" t="s">
        <v>1111</v>
      </c>
      <c r="B146" s="6" t="s">
        <v>1664</v>
      </c>
      <c r="C146" s="6" t="s">
        <v>2182</v>
      </c>
      <c r="D146" s="6" t="s">
        <v>2183</v>
      </c>
      <c r="E146" s="6" t="s">
        <v>2184</v>
      </c>
      <c r="F146" s="6" t="s">
        <v>2165</v>
      </c>
    </row>
    <row r="147" customFormat="false" ht="52.8" hidden="false" customHeight="true" outlineLevel="0" collapsed="false">
      <c r="A147" s="6" t="s">
        <v>2185</v>
      </c>
      <c r="B147" s="6" t="s">
        <v>1664</v>
      </c>
      <c r="C147" s="6" t="s">
        <v>2186</v>
      </c>
      <c r="D147" s="6" t="s">
        <v>2187</v>
      </c>
      <c r="E147" s="6" t="s">
        <v>2188</v>
      </c>
      <c r="F147" s="6" t="s">
        <v>2165</v>
      </c>
    </row>
    <row r="148" customFormat="false" ht="52.8" hidden="false" customHeight="true" outlineLevel="0" collapsed="false">
      <c r="A148" s="6" t="s">
        <v>2189</v>
      </c>
      <c r="B148" s="6" t="s">
        <v>1664</v>
      </c>
      <c r="C148" s="6" t="s">
        <v>2190</v>
      </c>
      <c r="D148" s="6" t="s">
        <v>2191</v>
      </c>
      <c r="E148" s="6" t="s">
        <v>2192</v>
      </c>
      <c r="F148" s="6" t="s">
        <v>2165</v>
      </c>
    </row>
    <row r="149" customFormat="false" ht="39.6" hidden="false" customHeight="true" outlineLevel="0" collapsed="false">
      <c r="A149" s="6" t="s">
        <v>2193</v>
      </c>
      <c r="B149" s="6" t="s">
        <v>1664</v>
      </c>
      <c r="C149" s="6" t="s">
        <v>2194</v>
      </c>
      <c r="D149" s="6" t="s">
        <v>2195</v>
      </c>
      <c r="E149" s="6" t="s">
        <v>2196</v>
      </c>
      <c r="F149" s="6" t="s">
        <v>2165</v>
      </c>
    </row>
    <row r="150" customFormat="false" ht="66" hidden="false" customHeight="true" outlineLevel="0" collapsed="false">
      <c r="A150" s="6" t="s">
        <v>2197</v>
      </c>
      <c r="B150" s="6" t="s">
        <v>1664</v>
      </c>
      <c r="C150" s="6" t="s">
        <v>2198</v>
      </c>
      <c r="D150" s="6" t="s">
        <v>2199</v>
      </c>
      <c r="E150" s="6" t="s">
        <v>2200</v>
      </c>
      <c r="F150" s="6" t="s">
        <v>2165</v>
      </c>
    </row>
    <row r="151" customFormat="false" ht="39.6" hidden="false" customHeight="true" outlineLevel="0" collapsed="false">
      <c r="A151" s="6" t="s">
        <v>2201</v>
      </c>
      <c r="B151" s="6" t="s">
        <v>1664</v>
      </c>
      <c r="C151" s="6" t="s">
        <v>2202</v>
      </c>
      <c r="D151" s="6" t="s">
        <v>2203</v>
      </c>
      <c r="E151" s="6" t="s">
        <v>2204</v>
      </c>
      <c r="F151" s="6" t="s">
        <v>2165</v>
      </c>
    </row>
    <row r="152" customFormat="false" ht="39.6" hidden="false" customHeight="true" outlineLevel="0" collapsed="false">
      <c r="A152" s="6" t="s">
        <v>2205</v>
      </c>
      <c r="B152" s="6" t="s">
        <v>1664</v>
      </c>
      <c r="C152" s="6" t="s">
        <v>2206</v>
      </c>
      <c r="D152" s="6" t="s">
        <v>2207</v>
      </c>
      <c r="E152" s="6" t="s">
        <v>2208</v>
      </c>
      <c r="F152" s="6" t="s">
        <v>2209</v>
      </c>
    </row>
    <row r="153" customFormat="false" ht="39.6" hidden="false" customHeight="true" outlineLevel="0" collapsed="false">
      <c r="A153" s="6" t="s">
        <v>2210</v>
      </c>
      <c r="B153" s="6" t="s">
        <v>1664</v>
      </c>
      <c r="C153" s="6" t="s">
        <v>2211</v>
      </c>
      <c r="D153" s="6" t="s">
        <v>2212</v>
      </c>
      <c r="E153" s="6" t="s">
        <v>2208</v>
      </c>
      <c r="F153" s="6" t="s">
        <v>2213</v>
      </c>
    </row>
    <row r="154" customFormat="false" ht="79.2" hidden="false" customHeight="true" outlineLevel="0" collapsed="false">
      <c r="A154" s="6" t="s">
        <v>2214</v>
      </c>
      <c r="B154" s="6" t="s">
        <v>1664</v>
      </c>
      <c r="C154" s="6" t="s">
        <v>2215</v>
      </c>
      <c r="D154" s="6" t="s">
        <v>2216</v>
      </c>
      <c r="E154" s="6" t="s">
        <v>2217</v>
      </c>
      <c r="F154" s="6" t="s">
        <v>2218</v>
      </c>
    </row>
    <row r="155" customFormat="false" ht="190" hidden="false" customHeight="true" outlineLevel="0" collapsed="false">
      <c r="A155" s="5" t="s">
        <v>2219</v>
      </c>
      <c r="B155" s="5" t="s">
        <v>1664</v>
      </c>
      <c r="C155" s="5" t="s">
        <v>2220</v>
      </c>
      <c r="D155" s="5" t="s">
        <v>2221</v>
      </c>
      <c r="E155" s="5" t="s">
        <v>2222</v>
      </c>
      <c r="F155" s="5" t="s">
        <v>2223</v>
      </c>
    </row>
    <row r="156" customFormat="false" ht="190" hidden="false" customHeight="true" outlineLevel="0" collapsed="false">
      <c r="A156" s="5" t="s">
        <v>2224</v>
      </c>
      <c r="B156" s="5" t="s">
        <v>1664</v>
      </c>
      <c r="C156" s="5" t="s">
        <v>2225</v>
      </c>
      <c r="D156" s="5" t="s">
        <v>2226</v>
      </c>
      <c r="E156" s="5" t="s">
        <v>2227</v>
      </c>
      <c r="F156" s="5" t="s">
        <v>2228</v>
      </c>
    </row>
    <row r="157" customFormat="false" ht="57.45" hidden="false" customHeight="false" outlineLevel="0" collapsed="false">
      <c r="A157" s="0" t="s">
        <v>2229</v>
      </c>
      <c r="B157" s="0" t="s">
        <v>1664</v>
      </c>
      <c r="C157" s="0" t="s">
        <v>2230</v>
      </c>
      <c r="D157" s="0" t="s">
        <v>2231</v>
      </c>
      <c r="E157" s="0" t="s">
        <v>2232</v>
      </c>
      <c r="F157" s="11" t="s">
        <v>2233</v>
      </c>
    </row>
    <row r="158" customFormat="false" ht="15" hidden="false" customHeight="false" outlineLevel="0" collapsed="false">
      <c r="A158" s="0" t="s">
        <v>2234</v>
      </c>
      <c r="B158" s="0" t="s">
        <v>1664</v>
      </c>
      <c r="C158" s="0" t="s">
        <v>2235</v>
      </c>
      <c r="D158" s="0" t="s">
        <v>2236</v>
      </c>
      <c r="E158" s="0" t="s">
        <v>2237</v>
      </c>
      <c r="F158" s="0" t="s">
        <v>2238</v>
      </c>
    </row>
    <row r="159" customFormat="false" ht="15" hidden="false" customHeight="false" outlineLevel="0" collapsed="false">
      <c r="A159" s="0" t="s">
        <v>2239</v>
      </c>
      <c r="B159" s="0" t="s">
        <v>1664</v>
      </c>
      <c r="C159" s="0" t="s">
        <v>2240</v>
      </c>
      <c r="D159" s="0" t="s">
        <v>2241</v>
      </c>
      <c r="E159" s="0" t="s">
        <v>2242</v>
      </c>
      <c r="F159" s="0" t="s">
        <v>2238</v>
      </c>
    </row>
    <row r="160" customFormat="false" ht="15" hidden="false" customHeight="false" outlineLevel="0" collapsed="false">
      <c r="A160" s="0" t="s">
        <v>2243</v>
      </c>
      <c r="B160" s="0" t="s">
        <v>1664</v>
      </c>
      <c r="C160" s="0" t="s">
        <v>2244</v>
      </c>
      <c r="D160" s="0" t="s">
        <v>2245</v>
      </c>
      <c r="E160" s="0" t="s">
        <v>2246</v>
      </c>
      <c r="F160" s="0" t="s">
        <v>2238</v>
      </c>
    </row>
    <row r="161" customFormat="false" ht="15" hidden="false" customHeight="false" outlineLevel="0" collapsed="false">
      <c r="A161" s="0" t="s">
        <v>2247</v>
      </c>
      <c r="B161" s="0" t="s">
        <v>1664</v>
      </c>
      <c r="C161" s="0" t="s">
        <v>2248</v>
      </c>
      <c r="D161" s="0" t="s">
        <v>2249</v>
      </c>
      <c r="E161" s="0" t="s">
        <v>2250</v>
      </c>
      <c r="F161" s="0" t="s">
        <v>2238</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2"/>
    <col collapsed="false" customWidth="true" hidden="false" outlineLevel="0" max="3" min="3" style="0" width="92"/>
  </cols>
  <sheetData>
    <row r="1" customFormat="false" ht="28" hidden="false" customHeight="true" outlineLevel="0" collapsed="false">
      <c r="A1" s="7" t="s">
        <v>2251</v>
      </c>
      <c r="B1" s="7"/>
      <c r="C1" s="7"/>
    </row>
    <row r="2" customFormat="false" ht="34" hidden="false" customHeight="true" outlineLevel="0" collapsed="false">
      <c r="A2" s="8" t="s">
        <v>2252</v>
      </c>
      <c r="B2" s="8"/>
      <c r="C2" s="8"/>
    </row>
    <row r="4" customFormat="false" ht="28.5" hidden="false" customHeight="true" outlineLevel="0" collapsed="false">
      <c r="A4" s="9" t="s">
        <v>2253</v>
      </c>
      <c r="B4" s="9" t="s">
        <v>2254</v>
      </c>
      <c r="C4" s="9" t="s">
        <v>2255</v>
      </c>
    </row>
    <row r="5" customFormat="false" ht="30" hidden="false" customHeight="true" outlineLevel="0" collapsed="false">
      <c r="A5" s="10" t="s">
        <v>2256</v>
      </c>
      <c r="B5" s="10" t="s">
        <v>140</v>
      </c>
      <c r="C5" s="10" t="s">
        <v>2257</v>
      </c>
    </row>
    <row r="6" customFormat="false" ht="30" hidden="false" customHeight="true" outlineLevel="0" collapsed="false">
      <c r="A6" s="10" t="s">
        <v>2256</v>
      </c>
      <c r="B6" s="10" t="s">
        <v>378</v>
      </c>
      <c r="C6" s="10" t="s">
        <v>2258</v>
      </c>
    </row>
    <row r="7" customFormat="false" ht="30" hidden="false" customHeight="true" outlineLevel="0" collapsed="false">
      <c r="A7" s="10" t="s">
        <v>2256</v>
      </c>
      <c r="B7" s="10" t="s">
        <v>1142</v>
      </c>
      <c r="C7" s="10" t="s">
        <v>2259</v>
      </c>
    </row>
    <row r="8" customFormat="false" ht="30" hidden="false" customHeight="true" outlineLevel="0" collapsed="false">
      <c r="A8" s="10" t="s">
        <v>2256</v>
      </c>
      <c r="B8" s="10" t="s">
        <v>1231</v>
      </c>
      <c r="C8" s="10" t="s">
        <v>2260</v>
      </c>
    </row>
    <row r="9" customFormat="false" ht="30" hidden="false" customHeight="true" outlineLevel="0" collapsed="false">
      <c r="A9" s="10" t="s">
        <v>2261</v>
      </c>
      <c r="B9" s="10" t="s">
        <v>141</v>
      </c>
      <c r="C9" s="10" t="s">
        <v>2262</v>
      </c>
    </row>
    <row r="10" customFormat="false" ht="30" hidden="false" customHeight="true" outlineLevel="0" collapsed="false">
      <c r="A10" s="10" t="s">
        <v>2261</v>
      </c>
      <c r="B10" s="10" t="s">
        <v>379</v>
      </c>
      <c r="C10" s="10" t="s">
        <v>2263</v>
      </c>
    </row>
    <row r="11" customFormat="false" ht="30" hidden="false" customHeight="true" outlineLevel="0" collapsed="false">
      <c r="A11" s="10" t="s">
        <v>2264</v>
      </c>
      <c r="B11" s="10" t="s">
        <v>155</v>
      </c>
      <c r="C11" s="10" t="s">
        <v>2265</v>
      </c>
    </row>
    <row r="12" customFormat="false" ht="30" hidden="false" customHeight="true" outlineLevel="0" collapsed="false">
      <c r="A12" s="10" t="s">
        <v>2264</v>
      </c>
      <c r="B12" s="10" t="s">
        <v>143</v>
      </c>
      <c r="C12" s="10" t="s">
        <v>2266</v>
      </c>
    </row>
    <row r="13" customFormat="false" ht="30" hidden="false" customHeight="true" outlineLevel="0" collapsed="false">
      <c r="A13" s="10" t="s">
        <v>2264</v>
      </c>
      <c r="B13" s="10" t="s">
        <v>284</v>
      </c>
      <c r="C13" s="10" t="s">
        <v>2267</v>
      </c>
    </row>
    <row r="14" customFormat="false" ht="30" hidden="false" customHeight="true" outlineLevel="0" collapsed="false">
      <c r="A14" s="10" t="s">
        <v>2268</v>
      </c>
      <c r="B14" s="10" t="s">
        <v>2269</v>
      </c>
      <c r="C14" s="10" t="s">
        <v>2270</v>
      </c>
    </row>
    <row r="15" customFormat="false" ht="30" hidden="false" customHeight="true" outlineLevel="0" collapsed="false">
      <c r="A15" s="10" t="s">
        <v>2268</v>
      </c>
      <c r="B15" s="10" t="s">
        <v>2271</v>
      </c>
      <c r="C15" s="10" t="s">
        <v>2272</v>
      </c>
    </row>
    <row r="16" customFormat="false" ht="30" hidden="false" customHeight="true" outlineLevel="0" collapsed="false">
      <c r="A16" s="10" t="s">
        <v>2273</v>
      </c>
      <c r="B16" s="10" t="s">
        <v>2274</v>
      </c>
      <c r="C16" s="10" t="s">
        <v>2275</v>
      </c>
    </row>
    <row r="17" customFormat="false" ht="30" hidden="false" customHeight="true" outlineLevel="0" collapsed="false">
      <c r="A17" s="10" t="s">
        <v>2273</v>
      </c>
      <c r="B17" s="10" t="s">
        <v>2276</v>
      </c>
      <c r="C17" s="10" t="s">
        <v>2277</v>
      </c>
    </row>
    <row r="18" customFormat="false" ht="30" hidden="false" customHeight="true" outlineLevel="0" collapsed="false">
      <c r="A18" s="10" t="s">
        <v>2273</v>
      </c>
      <c r="B18" s="10" t="s">
        <v>2278</v>
      </c>
      <c r="C18" s="10" t="s">
        <v>2279</v>
      </c>
    </row>
    <row r="19" customFormat="false" ht="30" hidden="false" customHeight="true" outlineLevel="0" collapsed="false">
      <c r="A19" s="10" t="s">
        <v>2280</v>
      </c>
      <c r="B19" s="10" t="s">
        <v>2281</v>
      </c>
      <c r="C19" s="10" t="s">
        <v>2282</v>
      </c>
    </row>
    <row r="20" customFormat="false" ht="30" hidden="false" customHeight="true" outlineLevel="0" collapsed="false">
      <c r="A20" s="10" t="s">
        <v>2280</v>
      </c>
      <c r="B20" s="10" t="s">
        <v>2283</v>
      </c>
      <c r="C20" s="10" t="s">
        <v>2284</v>
      </c>
    </row>
    <row r="21" customFormat="false" ht="30" hidden="false" customHeight="true" outlineLevel="0" collapsed="false">
      <c r="A21" s="10" t="s">
        <v>2280</v>
      </c>
      <c r="B21" s="10" t="s">
        <v>2285</v>
      </c>
      <c r="C21" s="10" t="s">
        <v>2286</v>
      </c>
    </row>
    <row r="22" customFormat="false" ht="30" hidden="false" customHeight="true" outlineLevel="0" collapsed="false">
      <c r="A22" s="10" t="s">
        <v>2280</v>
      </c>
      <c r="B22" s="10" t="s">
        <v>2287</v>
      </c>
      <c r="C22" s="10" t="s">
        <v>2288</v>
      </c>
    </row>
    <row r="23" customFormat="false" ht="30" hidden="false" customHeight="true" outlineLevel="0" collapsed="false">
      <c r="A23" s="10" t="s">
        <v>2280</v>
      </c>
      <c r="B23" s="10" t="s">
        <v>2289</v>
      </c>
      <c r="C23" s="10" t="s">
        <v>2290</v>
      </c>
    </row>
    <row r="24" customFormat="false" ht="30" hidden="false" customHeight="true" outlineLevel="0" collapsed="false">
      <c r="A24" s="10" t="s">
        <v>2280</v>
      </c>
      <c r="B24" s="10" t="s">
        <v>2291</v>
      </c>
      <c r="C24" s="10" t="s">
        <v>2292</v>
      </c>
    </row>
    <row r="25" customFormat="false" ht="30" hidden="false" customHeight="true" outlineLevel="0" collapsed="false">
      <c r="A25" s="10" t="s">
        <v>2293</v>
      </c>
      <c r="B25" s="10" t="s">
        <v>810</v>
      </c>
      <c r="C25" s="10" t="s">
        <v>2294</v>
      </c>
    </row>
    <row r="26" customFormat="false" ht="30" hidden="false" customHeight="true" outlineLevel="0" collapsed="false">
      <c r="A26" s="10" t="s">
        <v>2293</v>
      </c>
      <c r="B26" s="10" t="s">
        <v>2295</v>
      </c>
      <c r="C26" s="10" t="s">
        <v>2296</v>
      </c>
    </row>
    <row r="27" customFormat="false" ht="30" hidden="false" customHeight="true" outlineLevel="0" collapsed="false">
      <c r="A27" s="10" t="s">
        <v>2293</v>
      </c>
      <c r="B27" s="10" t="s">
        <v>2297</v>
      </c>
      <c r="C27" s="10" t="s">
        <v>2298</v>
      </c>
    </row>
    <row r="28" customFormat="false" ht="30" hidden="false" customHeight="true" outlineLevel="0" collapsed="false">
      <c r="A28" s="10" t="s">
        <v>2299</v>
      </c>
      <c r="B28" s="10" t="s">
        <v>2300</v>
      </c>
      <c r="C28" s="10" t="s">
        <v>2301</v>
      </c>
    </row>
    <row r="29" customFormat="false" ht="30" hidden="false" customHeight="true" outlineLevel="0" collapsed="false">
      <c r="A29" s="10" t="s">
        <v>2299</v>
      </c>
      <c r="B29" s="10" t="s">
        <v>2302</v>
      </c>
      <c r="C29" s="10" t="s">
        <v>2303</v>
      </c>
    </row>
    <row r="30" customFormat="false" ht="30" hidden="false" customHeight="true" outlineLevel="0" collapsed="false">
      <c r="A30" s="10" t="s">
        <v>2299</v>
      </c>
      <c r="B30" s="10" t="s">
        <v>2304</v>
      </c>
      <c r="C30" s="10" t="s">
        <v>2305</v>
      </c>
    </row>
    <row r="31" customFormat="false" ht="30" hidden="false" customHeight="true" outlineLevel="0" collapsed="false">
      <c r="A31" s="10" t="s">
        <v>2299</v>
      </c>
      <c r="B31" s="10" t="s">
        <v>2306</v>
      </c>
      <c r="C31" s="10" t="s">
        <v>2307</v>
      </c>
    </row>
    <row r="32" customFormat="false" ht="30" hidden="false" customHeight="true" outlineLevel="0" collapsed="false">
      <c r="A32" s="10" t="s">
        <v>2299</v>
      </c>
      <c r="B32" s="10" t="s">
        <v>2308</v>
      </c>
      <c r="C32" s="10" t="s">
        <v>2309</v>
      </c>
    </row>
    <row r="33" customFormat="false" ht="30" hidden="false" customHeight="true" outlineLevel="0" collapsed="false">
      <c r="A33" s="10" t="s">
        <v>2299</v>
      </c>
      <c r="B33" s="10" t="s">
        <v>486</v>
      </c>
      <c r="C33" s="10" t="s">
        <v>2310</v>
      </c>
    </row>
    <row r="34" customFormat="false" ht="30" hidden="false" customHeight="true" outlineLevel="0" collapsed="false">
      <c r="A34" s="10" t="s">
        <v>2311</v>
      </c>
      <c r="B34" s="10" t="s">
        <v>2312</v>
      </c>
      <c r="C34" s="10" t="s">
        <v>2313</v>
      </c>
    </row>
    <row r="35" customFormat="false" ht="30" hidden="false" customHeight="true" outlineLevel="0" collapsed="false">
      <c r="A35" s="10" t="s">
        <v>2311</v>
      </c>
      <c r="B35" s="10" t="s">
        <v>2314</v>
      </c>
      <c r="C35" s="10" t="s">
        <v>2315</v>
      </c>
    </row>
    <row r="36" customFormat="false" ht="30" hidden="false" customHeight="true" outlineLevel="0" collapsed="false">
      <c r="A36" s="10" t="s">
        <v>2311</v>
      </c>
      <c r="B36" s="10" t="s">
        <v>2316</v>
      </c>
      <c r="C36" s="10" t="s">
        <v>2317</v>
      </c>
    </row>
    <row r="37" customFormat="false" ht="30" hidden="false" customHeight="true" outlineLevel="0" collapsed="false">
      <c r="A37" s="10" t="s">
        <v>2311</v>
      </c>
      <c r="B37" s="10" t="s">
        <v>2318</v>
      </c>
      <c r="C37" s="10" t="s">
        <v>2319</v>
      </c>
    </row>
    <row r="38" customFormat="false" ht="30" hidden="false" customHeight="true" outlineLevel="0" collapsed="false">
      <c r="A38" s="10" t="s">
        <v>2320</v>
      </c>
      <c r="B38" s="10" t="s">
        <v>2321</v>
      </c>
      <c r="C38" s="10" t="s">
        <v>2322</v>
      </c>
    </row>
    <row r="39" customFormat="false" ht="30" hidden="false" customHeight="true" outlineLevel="0" collapsed="false">
      <c r="A39" s="10" t="s">
        <v>2320</v>
      </c>
      <c r="B39" s="10" t="s">
        <v>2323</v>
      </c>
      <c r="C39" s="10" t="s">
        <v>2324</v>
      </c>
    </row>
    <row r="40" customFormat="false" ht="30" hidden="false" customHeight="true" outlineLevel="0" collapsed="false">
      <c r="A40" s="10" t="s">
        <v>2320</v>
      </c>
      <c r="B40" s="10" t="s">
        <v>2325</v>
      </c>
      <c r="C40" s="10" t="s">
        <v>2326</v>
      </c>
    </row>
    <row r="41" customFormat="false" ht="30" hidden="false" customHeight="true" outlineLevel="0" collapsed="false">
      <c r="A41" s="10" t="s">
        <v>2327</v>
      </c>
      <c r="B41" s="10" t="s">
        <v>2328</v>
      </c>
      <c r="C41" s="10" t="s">
        <v>2329</v>
      </c>
    </row>
    <row r="42" customFormat="false" ht="30" hidden="false" customHeight="true" outlineLevel="0" collapsed="false">
      <c r="A42" s="10" t="s">
        <v>2327</v>
      </c>
      <c r="B42" s="10" t="s">
        <v>2330</v>
      </c>
      <c r="C42" s="10" t="s">
        <v>2331</v>
      </c>
    </row>
    <row r="43" customFormat="false" ht="30" hidden="false" customHeight="true" outlineLevel="0" collapsed="false">
      <c r="A43" s="10" t="s">
        <v>2332</v>
      </c>
      <c r="B43" s="10" t="s">
        <v>2333</v>
      </c>
      <c r="C43" s="10" t="s">
        <v>2334</v>
      </c>
    </row>
    <row r="44" customFormat="false" ht="30" hidden="false" customHeight="true" outlineLevel="0" collapsed="false">
      <c r="A44" s="10" t="s">
        <v>2335</v>
      </c>
      <c r="B44" s="10" t="s">
        <v>2336</v>
      </c>
      <c r="C44" s="10" t="s">
        <v>2337</v>
      </c>
    </row>
    <row r="45" customFormat="false" ht="30" hidden="false" customHeight="true" outlineLevel="0" collapsed="false">
      <c r="A45" s="10" t="s">
        <v>2335</v>
      </c>
      <c r="B45" s="10" t="s">
        <v>2338</v>
      </c>
      <c r="C45" s="10" t="s">
        <v>2339</v>
      </c>
    </row>
    <row r="46" customFormat="false" ht="30" hidden="false" customHeight="true" outlineLevel="0" collapsed="false">
      <c r="A46" s="10" t="s">
        <v>2335</v>
      </c>
      <c r="B46" s="10" t="s">
        <v>2340</v>
      </c>
      <c r="C46" s="10" t="s">
        <v>2341</v>
      </c>
    </row>
    <row r="47" customFormat="false" ht="30" hidden="false" customHeight="true" outlineLevel="0" collapsed="false">
      <c r="A47" s="10" t="s">
        <v>2342</v>
      </c>
      <c r="B47" s="10" t="s">
        <v>2343</v>
      </c>
      <c r="C47" s="10" t="s">
        <v>2344</v>
      </c>
    </row>
    <row r="48" customFormat="false" ht="30" hidden="false" customHeight="true" outlineLevel="0" collapsed="false">
      <c r="A48" s="10" t="s">
        <v>2342</v>
      </c>
      <c r="B48" s="10" t="s">
        <v>2345</v>
      </c>
      <c r="C48" s="10" t="s">
        <v>2346</v>
      </c>
    </row>
    <row r="49" customFormat="false" ht="30" hidden="false" customHeight="true" outlineLevel="0" collapsed="false">
      <c r="A49" s="10" t="s">
        <v>2347</v>
      </c>
      <c r="B49" s="10" t="s">
        <v>2348</v>
      </c>
      <c r="C49" s="10" t="s">
        <v>2349</v>
      </c>
    </row>
    <row r="50" customFormat="false" ht="30" hidden="false" customHeight="true" outlineLevel="0" collapsed="false">
      <c r="A50" s="10" t="s">
        <v>2347</v>
      </c>
      <c r="B50" s="10" t="s">
        <v>2350</v>
      </c>
      <c r="C50" s="10" t="s">
        <v>2351</v>
      </c>
    </row>
    <row r="51" customFormat="false" ht="30" hidden="false" customHeight="true" outlineLevel="0" collapsed="false">
      <c r="A51" s="10" t="s">
        <v>2347</v>
      </c>
      <c r="B51" s="10" t="s">
        <v>2352</v>
      </c>
      <c r="C51" s="10" t="s">
        <v>2353</v>
      </c>
    </row>
    <row r="52" customFormat="false" ht="30" hidden="false" customHeight="true" outlineLevel="0" collapsed="false">
      <c r="A52" s="10" t="s">
        <v>2354</v>
      </c>
      <c r="B52" s="10" t="s">
        <v>674</v>
      </c>
      <c r="C52" s="10" t="s">
        <v>2355</v>
      </c>
    </row>
    <row r="53" customFormat="false" ht="30" hidden="false" customHeight="true" outlineLevel="0" collapsed="false">
      <c r="A53" s="10" t="s">
        <v>2354</v>
      </c>
      <c r="B53" s="10" t="s">
        <v>2356</v>
      </c>
      <c r="C53" s="10" t="s">
        <v>2357</v>
      </c>
    </row>
    <row r="54" customFormat="false" ht="30" hidden="false" customHeight="true" outlineLevel="0" collapsed="false">
      <c r="A54" s="10" t="s">
        <v>2354</v>
      </c>
      <c r="B54" s="10" t="s">
        <v>2358</v>
      </c>
      <c r="C54" s="10" t="s">
        <v>2359</v>
      </c>
    </row>
    <row r="55" customFormat="false" ht="30" hidden="false" customHeight="true" outlineLevel="0" collapsed="false">
      <c r="A55" s="10" t="s">
        <v>2354</v>
      </c>
      <c r="B55" s="10" t="s">
        <v>2360</v>
      </c>
      <c r="C55" s="10" t="s">
        <v>2361</v>
      </c>
    </row>
    <row r="56" customFormat="false" ht="30" hidden="false" customHeight="true" outlineLevel="0" collapsed="false">
      <c r="A56" s="10" t="s">
        <v>2268</v>
      </c>
      <c r="B56" s="10" t="s">
        <v>155</v>
      </c>
      <c r="C56" s="10" t="s">
        <v>2362</v>
      </c>
    </row>
    <row r="57" customFormat="false" ht="30" hidden="false" customHeight="true" outlineLevel="0" collapsed="false">
      <c r="A57" s="10" t="s">
        <v>2273</v>
      </c>
      <c r="B57" s="10" t="s">
        <v>2345</v>
      </c>
      <c r="C57" s="10" t="s">
        <v>2363</v>
      </c>
    </row>
    <row r="58" customFormat="false" ht="30" hidden="false" customHeight="true" outlineLevel="0" collapsed="false">
      <c r="A58" s="10" t="s">
        <v>2332</v>
      </c>
      <c r="B58" s="10" t="s">
        <v>2364</v>
      </c>
      <c r="C58" s="10" t="s">
        <v>2365</v>
      </c>
    </row>
    <row r="59" customFormat="false" ht="30" hidden="false" customHeight="true" outlineLevel="0" collapsed="false">
      <c r="A59" s="10" t="s">
        <v>2366</v>
      </c>
      <c r="B59" s="10" t="s">
        <v>921</v>
      </c>
      <c r="C59" s="10" t="s">
        <v>2367</v>
      </c>
    </row>
    <row r="60" customFormat="false" ht="30" hidden="false" customHeight="true" outlineLevel="0" collapsed="false">
      <c r="A60" s="10" t="s">
        <v>2366</v>
      </c>
      <c r="B60" s="10" t="s">
        <v>2368</v>
      </c>
      <c r="C60" s="10" t="s">
        <v>2369</v>
      </c>
    </row>
    <row r="61" customFormat="false" ht="30" hidden="false" customHeight="true" outlineLevel="0" collapsed="false">
      <c r="A61" s="10" t="s">
        <v>2366</v>
      </c>
      <c r="B61" s="10" t="s">
        <v>471</v>
      </c>
      <c r="C61" s="10" t="s">
        <v>2370</v>
      </c>
    </row>
    <row r="62" customFormat="false" ht="30" hidden="false" customHeight="true" outlineLevel="0" collapsed="false">
      <c r="A62" s="10" t="s">
        <v>2371</v>
      </c>
      <c r="B62" s="10" t="s">
        <v>2372</v>
      </c>
      <c r="C62" s="10" t="s">
        <v>2373</v>
      </c>
    </row>
    <row r="63" customFormat="false" ht="30" hidden="false" customHeight="true" outlineLevel="0" collapsed="false">
      <c r="A63" s="10" t="s">
        <v>2374</v>
      </c>
      <c r="B63" s="10" t="s">
        <v>2375</v>
      </c>
      <c r="C63" s="10" t="s">
        <v>2376</v>
      </c>
    </row>
    <row r="64" customFormat="false" ht="30" hidden="false" customHeight="true" outlineLevel="0" collapsed="false">
      <c r="A64" s="10" t="s">
        <v>2374</v>
      </c>
      <c r="B64" s="10" t="s">
        <v>2377</v>
      </c>
      <c r="C64" s="10" t="s">
        <v>2378</v>
      </c>
    </row>
    <row r="65" customFormat="false" ht="30" hidden="false" customHeight="true" outlineLevel="0" collapsed="false">
      <c r="A65" s="10" t="s">
        <v>2379</v>
      </c>
      <c r="B65" s="10" t="s">
        <v>2380</v>
      </c>
      <c r="C65" s="10" t="s">
        <v>2381</v>
      </c>
    </row>
    <row r="66" customFormat="false" ht="30" hidden="false" customHeight="true" outlineLevel="0" collapsed="false">
      <c r="A66" s="10" t="s">
        <v>2354</v>
      </c>
      <c r="B66" s="10" t="s">
        <v>709</v>
      </c>
      <c r="C66" s="10" t="s">
        <v>2382</v>
      </c>
    </row>
    <row r="67" customFormat="false" ht="30" hidden="false" customHeight="true" outlineLevel="0" collapsed="false">
      <c r="A67" s="10" t="s">
        <v>2354</v>
      </c>
      <c r="B67" s="10" t="s">
        <v>714</v>
      </c>
      <c r="C67" s="10" t="s">
        <v>2383</v>
      </c>
    </row>
    <row r="68" customFormat="false" ht="30" hidden="false" customHeight="true" outlineLevel="0" collapsed="false">
      <c r="A68" s="10" t="s">
        <v>2384</v>
      </c>
      <c r="B68" s="10" t="s">
        <v>2385</v>
      </c>
      <c r="C68" s="10" t="s">
        <v>2386</v>
      </c>
    </row>
    <row r="69" customFormat="false" ht="30" hidden="false" customHeight="true" outlineLevel="0" collapsed="false">
      <c r="A69" s="10" t="s">
        <v>2384</v>
      </c>
      <c r="B69" s="10" t="s">
        <v>2387</v>
      </c>
      <c r="C69" s="10" t="s">
        <v>2388</v>
      </c>
    </row>
    <row r="70" customFormat="false" ht="30" hidden="false" customHeight="true" outlineLevel="0" collapsed="false">
      <c r="A70" s="10" t="s">
        <v>2384</v>
      </c>
      <c r="B70" s="10" t="s">
        <v>2389</v>
      </c>
      <c r="C70" s="10" t="s">
        <v>2390</v>
      </c>
    </row>
    <row r="71" customFormat="false" ht="30" hidden="false" customHeight="true" outlineLevel="0" collapsed="false">
      <c r="A71" s="10" t="s">
        <v>2384</v>
      </c>
      <c r="B71" s="10" t="s">
        <v>2391</v>
      </c>
      <c r="C71" s="10" t="s">
        <v>2392</v>
      </c>
    </row>
    <row r="72" customFormat="false" ht="30" hidden="false" customHeight="true" outlineLevel="0" collapsed="false">
      <c r="A72" s="10" t="s">
        <v>2384</v>
      </c>
      <c r="B72" s="10" t="s">
        <v>2393</v>
      </c>
      <c r="C72" s="10" t="s">
        <v>2394</v>
      </c>
    </row>
    <row r="73" customFormat="false" ht="30" hidden="false" customHeight="true" outlineLevel="0" collapsed="false">
      <c r="A73" s="10" t="s">
        <v>2384</v>
      </c>
      <c r="B73" s="10" t="s">
        <v>2395</v>
      </c>
      <c r="C73" s="10" t="s">
        <v>2396</v>
      </c>
    </row>
    <row r="74" customFormat="false" ht="30" hidden="false" customHeight="true" outlineLevel="0" collapsed="false">
      <c r="A74" s="10" t="s">
        <v>2384</v>
      </c>
      <c r="B74" s="10" t="s">
        <v>2397</v>
      </c>
      <c r="C74" s="10" t="s">
        <v>2398</v>
      </c>
    </row>
    <row r="75" customFormat="false" ht="30" hidden="false" customHeight="true" outlineLevel="0" collapsed="false">
      <c r="A75" s="10" t="s">
        <v>2384</v>
      </c>
      <c r="B75" s="10" t="s">
        <v>2399</v>
      </c>
      <c r="C75" s="10" t="s">
        <v>2400</v>
      </c>
    </row>
    <row r="76" customFormat="false" ht="30" hidden="false" customHeight="true" outlineLevel="0" collapsed="false">
      <c r="A76" s="10" t="s">
        <v>2384</v>
      </c>
      <c r="B76" s="10" t="s">
        <v>2401</v>
      </c>
      <c r="C76" s="10" t="s">
        <v>2402</v>
      </c>
    </row>
    <row r="77" customFormat="false" ht="30" hidden="false" customHeight="true" outlineLevel="0" collapsed="false">
      <c r="A77" s="10" t="s">
        <v>2384</v>
      </c>
      <c r="B77" s="10" t="s">
        <v>2403</v>
      </c>
      <c r="C77" s="10" t="s">
        <v>2404</v>
      </c>
    </row>
    <row r="78" customFormat="false" ht="30" hidden="false" customHeight="true" outlineLevel="0" collapsed="false">
      <c r="A78" s="10" t="s">
        <v>2384</v>
      </c>
      <c r="B78" s="10" t="s">
        <v>2405</v>
      </c>
      <c r="C78" s="10" t="s">
        <v>2406</v>
      </c>
    </row>
    <row r="79" customFormat="false" ht="30" hidden="false" customHeight="true" outlineLevel="0" collapsed="false">
      <c r="A79" s="10" t="s">
        <v>2384</v>
      </c>
      <c r="B79" s="10" t="s">
        <v>2407</v>
      </c>
      <c r="C79" s="10" t="s">
        <v>2408</v>
      </c>
    </row>
    <row r="80" customFormat="false" ht="30" hidden="false" customHeight="true" outlineLevel="0" collapsed="false">
      <c r="A80" s="10" t="s">
        <v>2384</v>
      </c>
      <c r="B80" s="10" t="s">
        <v>2409</v>
      </c>
      <c r="C80" s="10" t="s">
        <v>2410</v>
      </c>
    </row>
    <row r="81" customFormat="false" ht="30" hidden="false" customHeight="true" outlineLevel="0" collapsed="false">
      <c r="A81" s="10" t="s">
        <v>2384</v>
      </c>
      <c r="B81" s="10" t="s">
        <v>2411</v>
      </c>
      <c r="C81" s="10" t="s">
        <v>2412</v>
      </c>
    </row>
    <row r="82" customFormat="false" ht="30" hidden="false" customHeight="true" outlineLevel="0" collapsed="false">
      <c r="A82" s="10" t="s">
        <v>2384</v>
      </c>
      <c r="B82" s="10" t="s">
        <v>2413</v>
      </c>
      <c r="C82" s="10" t="s">
        <v>2414</v>
      </c>
    </row>
    <row r="83" customFormat="false" ht="15" hidden="false" customHeight="true" outlineLevel="0" collapsed="false">
      <c r="A83" s="6" t="s">
        <v>2415</v>
      </c>
      <c r="B83" s="6" t="s">
        <v>2416</v>
      </c>
      <c r="C83" s="6" t="s">
        <v>2417</v>
      </c>
    </row>
    <row r="84" customFormat="false" ht="15" hidden="false" customHeight="true" outlineLevel="0" collapsed="false">
      <c r="A84" s="6" t="s">
        <v>2415</v>
      </c>
      <c r="B84" s="6" t="s">
        <v>2418</v>
      </c>
      <c r="C84" s="6" t="s">
        <v>2419</v>
      </c>
    </row>
    <row r="85" customFormat="false" ht="15" hidden="false" customHeight="true" outlineLevel="0" collapsed="false">
      <c r="A85" s="6" t="s">
        <v>2415</v>
      </c>
      <c r="B85" s="6" t="s">
        <v>2420</v>
      </c>
      <c r="C85" s="6" t="s">
        <v>2421</v>
      </c>
    </row>
    <row r="86" customFormat="false" ht="15" hidden="false" customHeight="true" outlineLevel="0" collapsed="false">
      <c r="A86" s="6" t="s">
        <v>2415</v>
      </c>
      <c r="B86" s="6" t="s">
        <v>2422</v>
      </c>
      <c r="C86" s="6" t="s">
        <v>2423</v>
      </c>
    </row>
    <row r="87" customFormat="false" ht="15" hidden="false" customHeight="true" outlineLevel="0" collapsed="false">
      <c r="A87" s="6" t="s">
        <v>2415</v>
      </c>
      <c r="B87" s="6" t="s">
        <v>2424</v>
      </c>
      <c r="C87" s="6" t="s">
        <v>2425</v>
      </c>
    </row>
    <row r="88" customFormat="false" ht="15" hidden="false" customHeight="true" outlineLevel="0" collapsed="false">
      <c r="A88" s="6" t="s">
        <v>2327</v>
      </c>
      <c r="B88" s="6" t="s">
        <v>2426</v>
      </c>
      <c r="C88" s="6" t="s">
        <v>2427</v>
      </c>
    </row>
    <row r="89" customFormat="false" ht="15" hidden="false" customHeight="true" outlineLevel="0" collapsed="false">
      <c r="A89" s="6" t="s">
        <v>2327</v>
      </c>
      <c r="B89" s="6" t="s">
        <v>2428</v>
      </c>
      <c r="C89" s="6" t="s">
        <v>2429</v>
      </c>
    </row>
    <row r="90" customFormat="false" ht="15" hidden="false" customHeight="true" outlineLevel="0" collapsed="false">
      <c r="A90" s="6" t="s">
        <v>2327</v>
      </c>
      <c r="B90" s="6" t="s">
        <v>2424</v>
      </c>
      <c r="C90" s="6" t="s">
        <v>2430</v>
      </c>
    </row>
    <row r="91" customFormat="false" ht="15" hidden="false" customHeight="true" outlineLevel="0" collapsed="false">
      <c r="A91" s="6" t="s">
        <v>2332</v>
      </c>
      <c r="B91" s="6" t="s">
        <v>2431</v>
      </c>
      <c r="C91" s="6" t="s">
        <v>2432</v>
      </c>
    </row>
    <row r="92" customFormat="false" ht="15" hidden="false" customHeight="true" outlineLevel="0" collapsed="false">
      <c r="A92" s="6" t="s">
        <v>2332</v>
      </c>
      <c r="B92" s="6" t="s">
        <v>2433</v>
      </c>
      <c r="C92" s="6" t="s">
        <v>2434</v>
      </c>
    </row>
    <row r="93" customFormat="false" ht="15" hidden="false" customHeight="true" outlineLevel="0" collapsed="false">
      <c r="A93" s="6" t="s">
        <v>2435</v>
      </c>
      <c r="B93" s="6" t="s">
        <v>2436</v>
      </c>
      <c r="C93" s="6" t="s">
        <v>2437</v>
      </c>
    </row>
    <row r="94" customFormat="false" ht="15" hidden="false" customHeight="true" outlineLevel="0" collapsed="false">
      <c r="A94" s="6" t="s">
        <v>2435</v>
      </c>
      <c r="B94" s="6" t="s">
        <v>2438</v>
      </c>
      <c r="C94" s="6" t="s">
        <v>2439</v>
      </c>
    </row>
    <row r="95" customFormat="false" ht="15" hidden="false" customHeight="true" outlineLevel="0" collapsed="false">
      <c r="A95" s="6" t="s">
        <v>2440</v>
      </c>
      <c r="B95" s="6" t="s">
        <v>921</v>
      </c>
      <c r="C95" s="6" t="s">
        <v>2441</v>
      </c>
    </row>
    <row r="96" customFormat="false" ht="15" hidden="false" customHeight="true" outlineLevel="0" collapsed="false">
      <c r="A96" s="6" t="s">
        <v>2442</v>
      </c>
      <c r="B96" s="6" t="s">
        <v>2443</v>
      </c>
      <c r="C96" s="6" t="s">
        <v>2444</v>
      </c>
    </row>
    <row r="97" customFormat="false" ht="15" hidden="false" customHeight="true" outlineLevel="0" collapsed="false">
      <c r="A97" s="6" t="s">
        <v>2442</v>
      </c>
      <c r="B97" s="6" t="s">
        <v>2445</v>
      </c>
      <c r="C97" s="6" t="s">
        <v>2446</v>
      </c>
    </row>
    <row r="98" customFormat="false" ht="15" hidden="false" customHeight="true" outlineLevel="0" collapsed="false">
      <c r="A98" s="6" t="s">
        <v>2447</v>
      </c>
      <c r="B98" s="6" t="s">
        <v>2448</v>
      </c>
      <c r="C98" s="6" t="s">
        <v>2449</v>
      </c>
    </row>
    <row r="99" customFormat="false" ht="15" hidden="false" customHeight="true" outlineLevel="0" collapsed="false">
      <c r="A99" s="6" t="s">
        <v>2450</v>
      </c>
      <c r="B99" s="6" t="s">
        <v>2451</v>
      </c>
      <c r="C99" s="6" t="s">
        <v>2452</v>
      </c>
    </row>
    <row r="100" customFormat="false" ht="15" hidden="false" customHeight="true" outlineLevel="0" collapsed="false">
      <c r="A100" s="6" t="s">
        <v>2450</v>
      </c>
      <c r="B100" s="6" t="s">
        <v>2453</v>
      </c>
      <c r="C100" s="6" t="s">
        <v>2454</v>
      </c>
    </row>
    <row r="101" customFormat="false" ht="15" hidden="false" customHeight="true" outlineLevel="0" collapsed="false">
      <c r="A101" s="6" t="s">
        <v>2450</v>
      </c>
      <c r="B101" s="6" t="s">
        <v>2455</v>
      </c>
      <c r="C101" s="6" t="s">
        <v>2456</v>
      </c>
    </row>
    <row r="102" customFormat="false" ht="15" hidden="false" customHeight="true" outlineLevel="0" collapsed="false">
      <c r="A102" s="6" t="s">
        <v>2450</v>
      </c>
      <c r="B102" s="6" t="s">
        <v>2457</v>
      </c>
      <c r="C102" s="6" t="s">
        <v>2458</v>
      </c>
    </row>
    <row r="103" customFormat="false" ht="15" hidden="false" customHeight="true" outlineLevel="0" collapsed="false">
      <c r="A103" s="6" t="s">
        <v>2450</v>
      </c>
      <c r="B103" s="6" t="s">
        <v>2459</v>
      </c>
      <c r="C103" s="6" t="s">
        <v>2460</v>
      </c>
    </row>
    <row r="104" customFormat="false" ht="15" hidden="false" customHeight="true" outlineLevel="0" collapsed="false">
      <c r="A104" s="6" t="s">
        <v>2461</v>
      </c>
      <c r="B104" s="6" t="s">
        <v>2462</v>
      </c>
      <c r="C104" s="6" t="s">
        <v>2463</v>
      </c>
    </row>
    <row r="105" customFormat="false" ht="15" hidden="false" customHeight="true" outlineLevel="0" collapsed="false">
      <c r="A105" s="6" t="s">
        <v>2461</v>
      </c>
      <c r="B105" s="6" t="s">
        <v>2464</v>
      </c>
      <c r="C105" s="6" t="s">
        <v>2465</v>
      </c>
    </row>
    <row r="106" customFormat="false" ht="15" hidden="false" customHeight="true" outlineLevel="0" collapsed="false">
      <c r="A106" s="6" t="s">
        <v>2466</v>
      </c>
      <c r="B106" s="6" t="s">
        <v>2467</v>
      </c>
      <c r="C106" s="6" t="s">
        <v>2468</v>
      </c>
    </row>
    <row r="107" customFormat="false" ht="15" hidden="false" customHeight="true" outlineLevel="0" collapsed="false">
      <c r="A107" s="6" t="s">
        <v>2469</v>
      </c>
      <c r="B107" s="6" t="s">
        <v>2470</v>
      </c>
      <c r="C107" s="6" t="s">
        <v>2471</v>
      </c>
    </row>
    <row r="108" customFormat="false" ht="15" hidden="false" customHeight="true" outlineLevel="0" collapsed="false">
      <c r="A108" s="6" t="s">
        <v>2472</v>
      </c>
      <c r="B108" s="6" t="s">
        <v>921</v>
      </c>
      <c r="C108" s="6" t="s">
        <v>2473</v>
      </c>
    </row>
    <row r="109" customFormat="false" ht="15" hidden="false" customHeight="false" outlineLevel="0" collapsed="false">
      <c r="A109" s="0" t="s">
        <v>2474</v>
      </c>
      <c r="B109" s="0" t="s">
        <v>2336</v>
      </c>
      <c r="C109" s="0" t="s">
        <v>2475</v>
      </c>
    </row>
    <row r="110" customFormat="false" ht="15" hidden="false" customHeight="false" outlineLevel="0" collapsed="false">
      <c r="A110" s="0" t="s">
        <v>2474</v>
      </c>
      <c r="B110" s="0" t="s">
        <v>2338</v>
      </c>
      <c r="C110" s="0" t="s">
        <v>2476</v>
      </c>
    </row>
    <row r="111" customFormat="false" ht="15" hidden="false" customHeight="false" outlineLevel="0" collapsed="false">
      <c r="A111" s="0" t="s">
        <v>2474</v>
      </c>
      <c r="B111" s="0" t="s">
        <v>2340</v>
      </c>
      <c r="C111" s="0" t="s">
        <v>2477</v>
      </c>
    </row>
    <row r="112" customFormat="false" ht="15" hidden="false" customHeight="false" outlineLevel="0" collapsed="false">
      <c r="A112" s="0" t="s">
        <v>2478</v>
      </c>
      <c r="B112" s="0" t="s">
        <v>2479</v>
      </c>
      <c r="C112" s="0" t="s">
        <v>2480</v>
      </c>
    </row>
    <row r="113" customFormat="false" ht="15" hidden="false" customHeight="false" outlineLevel="0" collapsed="false">
      <c r="A113" s="0" t="s">
        <v>2478</v>
      </c>
      <c r="B113" s="0" t="s">
        <v>2481</v>
      </c>
      <c r="C113" s="0" t="s">
        <v>2482</v>
      </c>
    </row>
    <row r="114" customFormat="false" ht="15" hidden="false" customHeight="false" outlineLevel="0" collapsed="false">
      <c r="A114" s="0" t="s">
        <v>2478</v>
      </c>
      <c r="B114" s="0" t="s">
        <v>921</v>
      </c>
      <c r="C114" s="0" t="s">
        <v>2483</v>
      </c>
    </row>
    <row r="115" customFormat="false" ht="15" hidden="false" customHeight="false" outlineLevel="0" collapsed="false">
      <c r="A115" s="0" t="s">
        <v>2484</v>
      </c>
      <c r="B115" s="0" t="s">
        <v>2485</v>
      </c>
      <c r="C115" s="0" t="s">
        <v>2486</v>
      </c>
    </row>
    <row r="116" customFormat="false" ht="15" hidden="false" customHeight="false" outlineLevel="0" collapsed="false">
      <c r="A116" s="0" t="s">
        <v>2484</v>
      </c>
      <c r="B116" s="0" t="s">
        <v>2487</v>
      </c>
      <c r="C116" s="0" t="s">
        <v>2488</v>
      </c>
    </row>
    <row r="117" customFormat="false" ht="15" hidden="false" customHeight="false" outlineLevel="0" collapsed="false">
      <c r="A117" s="0" t="s">
        <v>2489</v>
      </c>
      <c r="B117" s="0" t="s">
        <v>2490</v>
      </c>
      <c r="C117" s="0" t="s">
        <v>2491</v>
      </c>
    </row>
    <row r="118" customFormat="false" ht="15" hidden="false" customHeight="false" outlineLevel="0" collapsed="false">
      <c r="A118" s="0" t="s">
        <v>2489</v>
      </c>
      <c r="B118" s="0" t="s">
        <v>2487</v>
      </c>
      <c r="C118" s="0" t="s">
        <v>2492</v>
      </c>
    </row>
    <row r="119" customFormat="false" ht="15" hidden="false" customHeight="false" outlineLevel="0" collapsed="false">
      <c r="A119" s="0" t="s">
        <v>2493</v>
      </c>
      <c r="B119" s="0" t="s">
        <v>2494</v>
      </c>
      <c r="C119" s="0" t="s">
        <v>2495</v>
      </c>
    </row>
    <row r="120" customFormat="false" ht="15" hidden="false" customHeight="false" outlineLevel="0" collapsed="false">
      <c r="A120" s="0" t="s">
        <v>2493</v>
      </c>
      <c r="B120" s="0" t="s">
        <v>2496</v>
      </c>
      <c r="C120" s="0" t="s">
        <v>2497</v>
      </c>
    </row>
    <row r="121" customFormat="false" ht="15" hidden="false" customHeight="false" outlineLevel="0" collapsed="false">
      <c r="A121" s="0" t="s">
        <v>2498</v>
      </c>
      <c r="B121" s="0" t="s">
        <v>2499</v>
      </c>
      <c r="C121" s="0" t="s">
        <v>2500</v>
      </c>
    </row>
    <row r="122" customFormat="false" ht="15" hidden="false" customHeight="false" outlineLevel="0" collapsed="false">
      <c r="A122" s="0" t="s">
        <v>2498</v>
      </c>
      <c r="B122" s="0" t="s">
        <v>2501</v>
      </c>
      <c r="C122" s="0" t="s">
        <v>2502</v>
      </c>
    </row>
    <row r="123" customFormat="false" ht="15" hidden="false" customHeight="false" outlineLevel="0" collapsed="false">
      <c r="A123" s="0" t="s">
        <v>2498</v>
      </c>
      <c r="B123" s="0" t="s">
        <v>2503</v>
      </c>
      <c r="C123" s="0" t="s">
        <v>2504</v>
      </c>
    </row>
    <row r="124" customFormat="false" ht="15" hidden="false" customHeight="false" outlineLevel="0" collapsed="false">
      <c r="A124" s="0" t="s">
        <v>2498</v>
      </c>
      <c r="B124" s="0" t="s">
        <v>2505</v>
      </c>
      <c r="C124" s="0" t="s">
        <v>2506</v>
      </c>
    </row>
  </sheetData>
  <mergeCells count="2">
    <mergeCell ref="A1:C1"/>
    <mergeCell ref="A2:C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8"/>
    <col collapsed="false" customWidth="true" hidden="false" outlineLevel="0" max="4" min="4" style="0" width="14"/>
    <col collapsed="false" customWidth="true" hidden="false" outlineLevel="0" max="5" min="5" style="0" width="62"/>
  </cols>
  <sheetData>
    <row r="1" customFormat="false" ht="28" hidden="false" customHeight="true" outlineLevel="0" collapsed="false">
      <c r="A1" s="7" t="s">
        <v>2507</v>
      </c>
      <c r="B1" s="7"/>
      <c r="C1" s="7"/>
      <c r="D1" s="7"/>
      <c r="E1" s="7"/>
    </row>
    <row r="2" customFormat="false" ht="34" hidden="false" customHeight="true" outlineLevel="0" collapsed="false">
      <c r="A2" s="8" t="s">
        <v>2508</v>
      </c>
      <c r="B2" s="8"/>
      <c r="C2" s="8"/>
      <c r="D2" s="8"/>
      <c r="E2" s="8"/>
    </row>
    <row r="4" customFormat="false" ht="28.5" hidden="false" customHeight="true" outlineLevel="0" collapsed="false">
      <c r="A4" s="9" t="s">
        <v>2509</v>
      </c>
      <c r="B4" s="9" t="s">
        <v>2510</v>
      </c>
      <c r="C4" s="9" t="s">
        <v>2511</v>
      </c>
      <c r="D4" s="9" t="s">
        <v>1648</v>
      </c>
      <c r="E4" s="9" t="s">
        <v>2512</v>
      </c>
    </row>
    <row r="5" customFormat="false" ht="28.5" hidden="false" customHeight="true" outlineLevel="0" collapsed="false">
      <c r="A5" s="10" t="s">
        <v>2513</v>
      </c>
      <c r="B5" s="10" t="n">
        <f aca="false">COUNTA('01_Каталог'!$A$5:$A$68)</f>
        <v>64</v>
      </c>
      <c r="C5" s="10" t="n">
        <v>64</v>
      </c>
      <c r="D5" s="10" t="str">
        <f aca="false">IF(B5=C5,"PASS","FAIL")</f>
        <v>PASS</v>
      </c>
      <c r="E5" s="10" t="s">
        <v>2514</v>
      </c>
    </row>
    <row r="6" customFormat="false" ht="28.5" hidden="false" customHeight="true" outlineLevel="0" collapsed="false">
      <c r="A6" s="10" t="s">
        <v>2515</v>
      </c>
      <c r="B6" s="10" t="n">
        <f aca="false">COUNTIF('01_Каталог'!$F$5:$F$68,"A_CANONICAL")</f>
        <v>49</v>
      </c>
      <c r="C6" s="10" t="n">
        <v>49</v>
      </c>
      <c r="D6" s="10" t="str">
        <f aca="false">IF(B6=C6,"PASS","FAIL")</f>
        <v>PASS</v>
      </c>
      <c r="E6" s="10" t="s">
        <v>2516</v>
      </c>
    </row>
    <row r="7" customFormat="false" ht="28.5" hidden="false" customHeight="true" outlineLevel="0" collapsed="false">
      <c r="A7" s="10" t="s">
        <v>2517</v>
      </c>
      <c r="B7" s="10" t="n">
        <f aca="false">COUNTIF('01_Каталог'!$F$5:$F$68,"B_EXPLICIT")</f>
        <v>15</v>
      </c>
      <c r="C7" s="10" t="n">
        <v>15</v>
      </c>
      <c r="D7" s="10" t="str">
        <f aca="false">IF(B7=C7,"PASS","FAIL")</f>
        <v>PASS</v>
      </c>
      <c r="E7" s="10" t="s">
        <v>2518</v>
      </c>
    </row>
    <row r="8" customFormat="false" ht="28.5" hidden="false" customHeight="true" outlineLevel="0" collapsed="false">
      <c r="A8" s="10" t="s">
        <v>138</v>
      </c>
      <c r="B8" s="10" t="n">
        <f aca="false">COUNTIF('01_Каталог'!$D$5:$D$68,"Оружие")</f>
        <v>27</v>
      </c>
      <c r="C8" s="10" t="n">
        <v>27</v>
      </c>
      <c r="D8" s="10" t="str">
        <f aca="false">IF(B8=C8,"PASS","FAIL")</f>
        <v>PASS</v>
      </c>
      <c r="E8" s="10" t="s">
        <v>2519</v>
      </c>
    </row>
    <row r="9" customFormat="false" ht="28.5" hidden="false" customHeight="true" outlineLevel="0" collapsed="false">
      <c r="A9" s="10" t="s">
        <v>21</v>
      </c>
      <c r="B9" s="10" t="n">
        <f aca="false">COUNTIF('01_Каталог'!$D$5:$D$68,"Броня")</f>
        <v>8</v>
      </c>
      <c r="C9" s="10" t="n">
        <v>8</v>
      </c>
      <c r="D9" s="10" t="str">
        <f aca="false">IF(B9=C9,"PASS","FAIL")</f>
        <v>PASS</v>
      </c>
      <c r="E9" s="10"/>
    </row>
    <row r="10" customFormat="false" ht="28.5" hidden="false" customHeight="true" outlineLevel="0" collapsed="false">
      <c r="A10" s="10" t="s">
        <v>25</v>
      </c>
      <c r="B10" s="10" t="n">
        <f aca="false">COUNTIF('01_Каталог'!$D$5:$D$68,"Фармацевтика")</f>
        <v>14</v>
      </c>
      <c r="C10" s="10" t="n">
        <v>14</v>
      </c>
      <c r="D10" s="10" t="str">
        <f aca="false">IF(B10=C10,"PASS","FAIL")</f>
        <v>PASS</v>
      </c>
      <c r="E10" s="10"/>
    </row>
    <row r="11" customFormat="false" ht="28.5" hidden="false" customHeight="true" outlineLevel="0" collapsed="false">
      <c r="A11" s="10" t="s">
        <v>2520</v>
      </c>
      <c r="B11" s="10" t="n">
        <f aca="false">COUNTIF('01_Каталог'!$O$5:$O$68,"EXACT_JOINT_FORMULA")</f>
        <v>21</v>
      </c>
      <c r="C11" s="10" t="n">
        <v>21</v>
      </c>
      <c r="D11" s="10" t="str">
        <f aca="false">IF(B11=C11,"PASS","FAIL")</f>
        <v>PASS</v>
      </c>
      <c r="E11" s="10" t="s">
        <v>2521</v>
      </c>
    </row>
    <row r="12" customFormat="false" ht="28.5" hidden="false" customHeight="true" outlineLevel="0" collapsed="false">
      <c r="A12" s="10" t="s">
        <v>2522</v>
      </c>
      <c r="B12" s="10" t="n">
        <f aca="false">COUNTA('05_Формулы_валидации'!$A$5:$A$26)</f>
        <v>22</v>
      </c>
      <c r="C12" s="10" t="n">
        <v>22</v>
      </c>
      <c r="D12" s="10" t="str">
        <f aca="false">IF(B12=C12,"PASS","FAIL")</f>
        <v>PASS</v>
      </c>
      <c r="E12" s="10"/>
    </row>
    <row r="13" customFormat="false" ht="28.5" hidden="false" customHeight="true" outlineLevel="0" collapsed="false">
      <c r="A13" s="10" t="s">
        <v>2523</v>
      </c>
      <c r="B13" s="10" t="n">
        <f aca="false">COUNTIF('01_Каталог'!$U$5:$U$68,"PASS")</f>
        <v>64</v>
      </c>
      <c r="C13" s="10" t="n">
        <v>64</v>
      </c>
      <c r="D13" s="10" t="str">
        <f aca="false">IF(B13=C13,"PASS","FAIL")</f>
        <v>PASS</v>
      </c>
      <c r="E13" s="10"/>
    </row>
    <row r="14" customFormat="false" ht="28.5" hidden="false" customHeight="true" outlineLevel="0" collapsed="false">
      <c r="A14" s="10" t="s">
        <v>2524</v>
      </c>
      <c r="B14" s="10" t="n">
        <f aca="false">COUNTIF('05_Формулы_валидации'!$P$5:$P$26,"PASS")</f>
        <v>22</v>
      </c>
      <c r="C14" s="10" t="n">
        <v>22</v>
      </c>
      <c r="D14" s="10" t="str">
        <f aca="false">IF(B14=C14,"PASS","FAIL")</f>
        <v>PASS</v>
      </c>
      <c r="E14" s="10"/>
    </row>
    <row r="15" customFormat="false" ht="28.5" hidden="false" customHeight="true" outlineLevel="0" collapsed="false">
      <c r="A15" s="10" t="s">
        <v>2525</v>
      </c>
      <c r="B15" s="10" t="n">
        <f aca="false">COUNTA('01_Каталог'!$R$5:$R$68)-COUNTIF('01_Каталог'!$R$5:$R$68,TRUE())</f>
        <v>64</v>
      </c>
      <c r="C15" s="10" t="n">
        <v>64</v>
      </c>
      <c r="D15" s="10" t="str">
        <f aca="false">IF(B15=C15,"PASS","FAIL")</f>
        <v>PASS</v>
      </c>
      <c r="E15" s="10" t="s">
        <v>2526</v>
      </c>
    </row>
    <row r="16" customFormat="false" ht="28.5" hidden="false" customHeight="true" outlineLevel="0" collapsed="false">
      <c r="A16" s="10" t="s">
        <v>2527</v>
      </c>
      <c r="B16" s="10" t="n">
        <f aca="false">COUNTIF('05_Формулы_валидации'!$L$5:$L$26,"VALIDATION_ONLY")</f>
        <v>22</v>
      </c>
      <c r="C16" s="10" t="n">
        <v>22</v>
      </c>
      <c r="D16" s="10" t="str">
        <f aca="false">IF(B16=C16,"PASS","FAIL")</f>
        <v>PASS</v>
      </c>
      <c r="E16" s="10"/>
    </row>
    <row r="17" customFormat="false" ht="28.5" hidden="false" customHeight="true" outlineLevel="0" collapsed="false">
      <c r="A17" s="10" t="s">
        <v>2528</v>
      </c>
      <c r="B17" s="10" t="n">
        <f aca="false">COUNTA('05_Формулы_валидации'!$M$5:$M$26)-COUNTIF('05_Формулы_валидации'!$M$5:$M$26,TRUE())</f>
        <v>22</v>
      </c>
      <c r="C17" s="10" t="n">
        <v>22</v>
      </c>
      <c r="D17" s="10" t="str">
        <f aca="false">IF(B17=C17,"PASS","FAIL")</f>
        <v>PASS</v>
      </c>
      <c r="E17" s="10" t="s">
        <v>2529</v>
      </c>
    </row>
    <row r="18" customFormat="false" ht="28.5" hidden="false" customHeight="true" outlineLevel="0" collapsed="false">
      <c r="A18" s="10" t="s">
        <v>2530</v>
      </c>
      <c r="B18" s="10" t="n">
        <f aca="false">IF(AND('01_Каталог'!$P$5=TRUE(),'01_Каталог'!$P$6=TRUE(),'01_Каталог'!$P$7=TRUE(),'01_Каталог'!$P$8=TRUE(),'01_Каталог'!$P$9=TRUE(),'01_Каталог'!$P$10=TRUE(),'01_Каталог'!$P$11=TRUE(),'01_Каталог'!$P$12=TRUE(),'01_Каталог'!$P$13=TRUE(),'01_Каталог'!$P$14=TRUE(),'01_Каталог'!$P$15=TRUE(),'01_Каталог'!$P$16=TRUE(),'01_Каталог'!$P$17=TRUE(),'01_Каталог'!$P$18=TRUE(),'01_Каталог'!$P$19=TRUE(),'01_Каталог'!$P$20=TRUE(),'01_Каталог'!$P$21=TRUE(),'01_Каталог'!$P$22=TRUE(),'01_Каталог'!$P$23=TRUE(),'01_Каталог'!$P$24=TRUE(),'01_Каталог'!$P$25=TRUE(),'01_Каталог'!$P$26=TRUE(),'01_Каталог'!$P$27=TRUE(),'01_Каталог'!$P$28=TRUE(),'01_Каталог'!$P$29=TRUE(),'01_Каталог'!$P$30=TRUE(),'01_Каталог'!$P$31=TRUE()),27,0)</f>
        <v>27</v>
      </c>
      <c r="C18" s="10" t="n">
        <v>27</v>
      </c>
      <c r="D18" s="10" t="str">
        <f aca="false">IF(B18=C18,"PASS","FAIL")</f>
        <v>PASS</v>
      </c>
      <c r="E18" s="10" t="s">
        <v>2531</v>
      </c>
    </row>
    <row r="19" customFormat="false" ht="28.5" hidden="false" customHeight="true" outlineLevel="0" collapsed="false">
      <c r="A19" s="10" t="s">
        <v>2532</v>
      </c>
      <c r="B19" s="10" t="n">
        <f aca="false">COUNTA('02_Профили_оружия'!$A$5:$A$31)</f>
        <v>27</v>
      </c>
      <c r="C19" s="10" t="n">
        <v>27</v>
      </c>
      <c r="D19" s="10" t="str">
        <f aca="false">IF(B19=C19,"PASS","FAIL")</f>
        <v>PASS</v>
      </c>
      <c r="E19" s="10"/>
    </row>
    <row r="20" customFormat="false" ht="28.5" hidden="false" customHeight="true" outlineLevel="0" collapsed="false">
      <c r="A20" s="10" t="s">
        <v>2533</v>
      </c>
      <c r="B20" s="10" t="n">
        <f aca="false">COUNTA('03_Профили_брони'!$A$5:$A$12)</f>
        <v>8</v>
      </c>
      <c r="C20" s="10" t="n">
        <v>8</v>
      </c>
      <c r="D20" s="10" t="str">
        <f aca="false">IF(B20=C20,"PASS","FAIL")</f>
        <v>PASS</v>
      </c>
      <c r="E20" s="10"/>
    </row>
    <row r="21" customFormat="false" ht="28.5" hidden="false" customHeight="true" outlineLevel="0" collapsed="false">
      <c r="A21" s="10" t="s">
        <v>614</v>
      </c>
      <c r="B21" s="10" t="n">
        <f aca="false">COUNTA('04_Фармацевтика'!$A$5:$A$18)</f>
        <v>14</v>
      </c>
      <c r="C21" s="10" t="n">
        <v>14</v>
      </c>
      <c r="D21" s="10" t="str">
        <f aca="false">IF(B21=C21,"PASS","FAIL")</f>
        <v>PASS</v>
      </c>
      <c r="E21" s="10"/>
    </row>
    <row r="22" customFormat="false" ht="28.5" hidden="false" customHeight="true" outlineLevel="0" collapsed="false">
      <c r="A22" s="10" t="s">
        <v>2534</v>
      </c>
      <c r="B22" s="10" t="n">
        <f aca="false">COUNTIF('11_Трассировка_правил'!$B$5:$B$156,"MISSING")</f>
        <v>0</v>
      </c>
      <c r="C22" s="10" t="n">
        <v>0</v>
      </c>
      <c r="D22" s="10" t="str">
        <f aca="false">IF(B22=C22,"PASS","FAIL")</f>
        <v>PASS</v>
      </c>
      <c r="E22" s="10" t="s">
        <v>2535</v>
      </c>
    </row>
    <row r="23" customFormat="false" ht="28.5" hidden="false" customHeight="true" outlineLevel="0" collapsed="false">
      <c r="A23" s="10" t="s">
        <v>45</v>
      </c>
      <c r="B23" s="10" t="n">
        <f aca="false">COUNTA('02A_Семантика_Runtime'!$A$5:$A$69)</f>
        <v>65</v>
      </c>
      <c r="C23" s="10" t="n">
        <v>65</v>
      </c>
      <c r="D23" s="10" t="str">
        <f aca="false">IF(B23=C23,"PASS","FAIL")</f>
        <v>PASS</v>
      </c>
      <c r="E23" s="10" t="s">
        <v>2536</v>
      </c>
    </row>
    <row r="24" customFormat="false" ht="28.5" hidden="false" customHeight="true" outlineLevel="0" collapsed="false">
      <c r="A24" s="10" t="s">
        <v>2537</v>
      </c>
      <c r="B24" s="10" t="n">
        <f aca="false">COUNTIF('02A_Семантика_Runtime'!$V$5:$V$69,"PASS")</f>
        <v>65</v>
      </c>
      <c r="C24" s="10" t="n">
        <v>65</v>
      </c>
      <c r="D24" s="10" t="str">
        <f aca="false">IF(B24=C24,"PASS","FAIL")</f>
        <v>PASS</v>
      </c>
      <c r="E24" s="10" t="s">
        <v>2538</v>
      </c>
    </row>
    <row r="25" customFormat="false" ht="28.5" hidden="false" customHeight="true" outlineLevel="0" collapsed="false">
      <c r="A25" s="10" t="s">
        <v>2539</v>
      </c>
      <c r="B25" s="10" t="n">
        <f aca="false">COUNTIF('02A_Семантика_Runtime'!$W$5:$W$69,"PASS")</f>
        <v>65</v>
      </c>
      <c r="C25" s="10" t="n">
        <v>65</v>
      </c>
      <c r="D25" s="10" t="str">
        <f aca="false">IF(B25=C25,"PASS","FAIL")</f>
        <v>PASS</v>
      </c>
      <c r="E25" s="10" t="s">
        <v>2540</v>
      </c>
    </row>
    <row r="26" customFormat="false" ht="28.5" hidden="false" customHeight="true" outlineLevel="0" collapsed="false">
      <c r="A26" s="10" t="s">
        <v>2541</v>
      </c>
      <c r="B26" s="10" t="n">
        <f aca="false">COUNTIF('02A_Семантика_Runtime'!$E$5:$E$69,"DAMAGE")</f>
        <v>29</v>
      </c>
      <c r="C26" s="10" t="n">
        <v>29</v>
      </c>
      <c r="D26" s="10" t="str">
        <f aca="false">IF(B26=C26,"PASS","FAIL")</f>
        <v>PASS</v>
      </c>
      <c r="E26" s="10" t="s">
        <v>2542</v>
      </c>
    </row>
    <row r="27" customFormat="false" ht="28.5" hidden="false" customHeight="true" outlineLevel="0" collapsed="false">
      <c r="A27" s="10" t="s">
        <v>2543</v>
      </c>
      <c r="B27" s="10" t="n">
        <f aca="false">COUNTIF('02A_Семантика_Runtime'!$E$5:$E$69,"PENETRATION")</f>
        <v>29</v>
      </c>
      <c r="C27" s="10" t="n">
        <v>29</v>
      </c>
      <c r="D27" s="10" t="str">
        <f aca="false">IF(B27=C27,"PASS","FAIL")</f>
        <v>PASS</v>
      </c>
      <c r="E27" s="10" t="s">
        <v>2542</v>
      </c>
    </row>
    <row r="28" customFormat="false" ht="28.5" hidden="false" customHeight="true" outlineLevel="0" collapsed="false">
      <c r="A28" s="10" t="s">
        <v>2544</v>
      </c>
      <c r="B28" s="10" t="n">
        <f aca="false">COUNTIF('02A_Семантика_Runtime'!$E$5:$E$69,"ARMOR")</f>
        <v>7</v>
      </c>
      <c r="C28" s="10" t="n">
        <v>7</v>
      </c>
      <c r="D28" s="10" t="str">
        <f aca="false">IF(B28=C28,"PASS","FAIL")</f>
        <v>PASS</v>
      </c>
      <c r="E28" s="10" t="s">
        <v>2545</v>
      </c>
    </row>
    <row r="29" customFormat="false" ht="28.5" hidden="false" customHeight="true" outlineLevel="0" collapsed="false">
      <c r="A29" s="10" t="s">
        <v>2546</v>
      </c>
      <c r="B29" s="10" t="n">
        <f aca="false">COUNTIF('02A_Семантика_Runtime'!$G$5:$G$69,"INSTANCE_VALUE")</f>
        <v>5</v>
      </c>
      <c r="C29" s="10" t="n">
        <v>5</v>
      </c>
      <c r="D29" s="10" t="str">
        <f aca="false">IF(B29=C29,"PASS","FAIL")</f>
        <v>PASS</v>
      </c>
      <c r="E29" s="10" t="s">
        <v>2547</v>
      </c>
    </row>
    <row r="30" customFormat="false" ht="28.5" hidden="false" customHeight="true" outlineLevel="0" collapsed="false">
      <c r="A30" s="10" t="s">
        <v>2548</v>
      </c>
      <c r="B30" s="10" t="n">
        <f aca="false">COUNTIF('02A_Семантика_Runtime'!$G$5:$G$69,"CONSTANT")</f>
        <v>3</v>
      </c>
      <c r="C30" s="10" t="n">
        <v>3</v>
      </c>
      <c r="D30" s="10" t="str">
        <f aca="false">IF(B30=C30,"PASS","FAIL")</f>
        <v>PASS</v>
      </c>
      <c r="E30" s="10" t="s">
        <v>2549</v>
      </c>
    </row>
    <row r="31" customFormat="false" ht="28.5" hidden="false" customHeight="true" outlineLevel="0" collapsed="false">
      <c r="A31" s="10" t="s">
        <v>2550</v>
      </c>
      <c r="B31" s="10" t="n">
        <f aca="false">COUNTIF('02A_Семантика_Runtime'!$G$5:$G$69,"PER_ATTACK_ROLL")</f>
        <v>57</v>
      </c>
      <c r="C31" s="10" t="n">
        <v>57</v>
      </c>
      <c r="D31" s="10" t="str">
        <f aca="false">IF(B31=C31,"PASS","FAIL")</f>
        <v>PASS</v>
      </c>
      <c r="E31" s="10" t="s">
        <v>2551</v>
      </c>
    </row>
    <row r="32" customFormat="false" ht="28.5" hidden="false" customHeight="true" outlineLevel="0" collapsed="false">
      <c r="A32" s="10" t="s">
        <v>2552</v>
      </c>
      <c r="B32" s="10" t="n">
        <f aca="false">COUNTIFS('02A_Семантика_Runtime'!$G$5:$G$69,"PER_ATTACK_ROLL",'02A_Семантика_Runtime'!$M$5:$M$69,"EACH_RESOLVED_ATTACK")</f>
        <v>57</v>
      </c>
      <c r="C32" s="10" t="n">
        <v>57</v>
      </c>
      <c r="D32" s="10" t="str">
        <f aca="false">IF(B32=C32,"PASS","FAIL")</f>
        <v>PASS</v>
      </c>
      <c r="E32" s="10" t="s">
        <v>2553</v>
      </c>
    </row>
    <row r="33" customFormat="false" ht="28.5" hidden="false" customHeight="true" outlineLevel="0" collapsed="false">
      <c r="A33" s="10" t="s">
        <v>2554</v>
      </c>
      <c r="B33" s="10" t="n">
        <f aca="false">COUNTIFS('02A_Семантика_Runtime'!$G$5:$G$69,"PER_ATTACK_ROLL",'02A_Семантика_Runtime'!$N$5:$N$69,"&lt;&gt;")</f>
        <v>57</v>
      </c>
      <c r="C33" s="10" t="n">
        <v>57</v>
      </c>
      <c r="D33" s="10" t="str">
        <f aca="false">IF(B33=C33,"PASS","FAIL")</f>
        <v>PASS</v>
      </c>
      <c r="E33" s="10" t="s">
        <v>2555</v>
      </c>
    </row>
    <row r="34" customFormat="false" ht="28.5" hidden="false" customHeight="true" outlineLevel="0" collapsed="false">
      <c r="A34" s="10" t="s">
        <v>2556</v>
      </c>
      <c r="B34" s="10" t="n">
        <f aca="false">COUNTBLANK('02A_Семантика_Runtime'!$N$5:$N$69)</f>
        <v>8</v>
      </c>
      <c r="C34" s="10" t="n">
        <v>8</v>
      </c>
      <c r="D34" s="10" t="str">
        <f aca="false">IF(B34=C34,"PASS","FAIL")</f>
        <v>PASS</v>
      </c>
      <c r="E34" s="10" t="s">
        <v>2557</v>
      </c>
    </row>
    <row r="35" customFormat="false" ht="28.5" hidden="false" customHeight="true" outlineLevel="0" collapsed="false">
      <c r="A35" s="10" t="s">
        <v>2558</v>
      </c>
      <c r="B35" s="10" t="n">
        <f aca="false">COUNTIFS('02A_Семантика_Runtime'!$G$5:$G$69,"INSTANCE_VALUE",'02A_Семантика_Runtime'!$O$5:$O$69,"instanceDamage")</f>
        <v>5</v>
      </c>
      <c r="C35" s="10" t="n">
        <v>5</v>
      </c>
      <c r="D35" s="10" t="str">
        <f aca="false">IF(B35=C35,"PASS","FAIL")</f>
        <v>PASS</v>
      </c>
      <c r="E35" s="10" t="s">
        <v>2559</v>
      </c>
    </row>
    <row r="36" customFormat="false" ht="28.5" hidden="false" customHeight="true" outlineLevel="0" collapsed="false">
      <c r="A36" s="10" t="s">
        <v>2560</v>
      </c>
      <c r="B36" s="10" t="n">
        <f aca="false">COUNTIF('02A_Семантика_Runtime'!$Q$5:$Q$69,"ATTACK_RESOLUTION_AND_COMBAT_LOG")</f>
        <v>65</v>
      </c>
      <c r="C36" s="10" t="n">
        <v>65</v>
      </c>
      <c r="D36" s="10" t="str">
        <f aca="false">IF(B36=C36,"PASS","FAIL")</f>
        <v>PASS</v>
      </c>
      <c r="E36" s="10" t="s">
        <v>2561</v>
      </c>
    </row>
    <row r="37" customFormat="false" ht="28.5" hidden="false" customHeight="true" outlineLevel="0" collapsed="false">
      <c r="A37" s="10" t="s">
        <v>2562</v>
      </c>
      <c r="B37" s="10" t="n">
        <f aca="false">COUNTIFS('02A_Семантика_Runtime'!$G$5:$G$69,"PER_ATTACK_ROLL",'02A_Семантика_Runtime'!$R$5:$R$69,"ATTACK_RESOLUTION_AND_COMBAT_LOG")</f>
        <v>57</v>
      </c>
      <c r="C37" s="10" t="n">
        <v>57</v>
      </c>
      <c r="D37" s="10" t="str">
        <f aca="false">IF(B37=C37,"PASS","FAIL")</f>
        <v>PASS</v>
      </c>
      <c r="E37" s="10" t="s">
        <v>2563</v>
      </c>
    </row>
    <row r="38" customFormat="false" ht="28.5" hidden="false" customHeight="true" outlineLevel="0" collapsed="false">
      <c r="A38" s="10" t="s">
        <v>2564</v>
      </c>
      <c r="B38" s="10" t="n">
        <f aca="false">COUNTIF('07_Модель_экземпляра'!$A$5:$A$44,"instancePenetration")+COUNTIF('07B_Профиль_оружия'!$A$5:$A$33,"instancePenetration")</f>
        <v>0</v>
      </c>
      <c r="C38" s="10" t="n">
        <v>0</v>
      </c>
      <c r="D38" s="10" t="str">
        <f aca="false">IF(B38=C38,"PASS","FAIL")</f>
        <v>PASS</v>
      </c>
      <c r="E38" s="10" t="s">
        <v>2565</v>
      </c>
    </row>
    <row r="39" customFormat="false" ht="28.5" hidden="false" customHeight="true" outlineLevel="0" collapsed="false">
      <c r="A39" s="10" t="s">
        <v>2566</v>
      </c>
      <c r="B39" s="10" t="n">
        <f aca="false">COUNTIF('07B_Профиль_оружия'!$A$5:$A$33,"instanceDamage")</f>
        <v>1</v>
      </c>
      <c r="C39" s="10" t="n">
        <v>1</v>
      </c>
      <c r="D39" s="10" t="str">
        <f aca="false">IF(B39=C39,"PASS","FAIL")</f>
        <v>PASS</v>
      </c>
      <c r="E39" s="10" t="s">
        <v>2567</v>
      </c>
    </row>
    <row r="40" customFormat="false" ht="28.5" hidden="false" customHeight="true" outlineLevel="0" collapsed="false">
      <c r="A40" s="10" t="s">
        <v>2568</v>
      </c>
      <c r="B40" s="10" t="n">
        <f aca="false">COUNTIF('02_Профили_оружия'!$O$4,"Перезарядка атомарна")</f>
        <v>1</v>
      </c>
      <c r="C40" s="10" t="n">
        <v>1</v>
      </c>
      <c r="D40" s="10" t="str">
        <f aca="false">IF(B40=C40,"PASS","FAIL")</f>
        <v>PASS</v>
      </c>
      <c r="E40" s="10" t="s">
        <v>2569</v>
      </c>
    </row>
    <row r="41" customFormat="false" ht="28.5" hidden="false" customHeight="true" outlineLevel="0" collapsed="false">
      <c r="A41" s="10" t="s">
        <v>2570</v>
      </c>
      <c r="B41" s="10" t="n">
        <f aca="false">COUNTA('07A_Разрешение_атаки'!$A$5:$A$18)</f>
        <v>14</v>
      </c>
      <c r="C41" s="10" t="n">
        <v>14</v>
      </c>
      <c r="D41" s="10" t="str">
        <f aca="false">IF(B41=C41,"PASS","FAIL")</f>
        <v>PASS</v>
      </c>
      <c r="E41" s="10" t="s">
        <v>2571</v>
      </c>
    </row>
    <row r="42" customFormat="false" ht="28.5" hidden="false" customHeight="true" outlineLevel="0" collapsed="false">
      <c r="A42" s="10" t="s">
        <v>2572</v>
      </c>
      <c r="B42" s="10" t="n">
        <f aca="false">IF('02A_Семантика_Runtime'!$N$11&lt;&gt;'02A_Семантика_Runtime'!$N$12,1,0)</f>
        <v>1</v>
      </c>
      <c r="C42" s="10" t="n">
        <v>1</v>
      </c>
      <c r="D42" s="10" t="str">
        <f aca="false">IF(B42=C42,"PASS","FAIL")</f>
        <v>PASS</v>
      </c>
      <c r="E42" s="10" t="s">
        <v>2573</v>
      </c>
    </row>
    <row r="43" customFormat="false" ht="28.5" hidden="false" customHeight="true" outlineLevel="0" collapsed="false">
      <c r="A43" s="10" t="s">
        <v>2574</v>
      </c>
      <c r="B43" s="10" t="n">
        <f aca="false">IF('02A_Семантика_Runtime'!$N$15&lt;&gt;'02A_Семантика_Runtime'!$N$16,1,0)</f>
        <v>1</v>
      </c>
      <c r="C43" s="10" t="n">
        <v>1</v>
      </c>
      <c r="D43" s="10" t="str">
        <f aca="false">IF(B43=C43,"PASS","FAIL")</f>
        <v>PASS</v>
      </c>
      <c r="E43" s="10" t="s">
        <v>2573</v>
      </c>
    </row>
    <row r="44" customFormat="false" ht="28.5" hidden="false" customHeight="true" outlineLevel="0" collapsed="false">
      <c r="A44" s="10" t="s">
        <v>2575</v>
      </c>
      <c r="B44" s="10" t="n">
        <f aca="false">COUNTIFS('02A_Семантика_Runtime'!$B$5:$B$69,"ITM-WPN-004",'02A_Семантика_Runtime'!$E$5:$E$69,"DAMAGE",'02A_Семантика_Runtime'!$I$5:$I$69,"2*ROLL(R20)",'02A_Семантика_Runtime'!$N$5:$N$69,"&lt;&gt;")</f>
        <v>1</v>
      </c>
      <c r="C44" s="10" t="n">
        <v>1</v>
      </c>
      <c r="D44" s="10" t="str">
        <f aca="false">IF(B44=C44,"PASS","FAIL")</f>
        <v>PASS</v>
      </c>
      <c r="E44" s="10" t="s">
        <v>2576</v>
      </c>
    </row>
    <row r="45" customFormat="false" ht="28.5" hidden="false" customHeight="true" outlineLevel="0" collapsed="false">
      <c r="A45" s="10" t="s">
        <v>2577</v>
      </c>
      <c r="B45" s="10" t="n">
        <f aca="false">COUNTIFS('02A_Семантика_Runtime'!$B$5:$B$69,"ITM-ARM-008",'02A_Семантика_Runtime'!$I$5:$I$69,"2*ROLL(R20)+5",'02A_Семантика_Runtime'!$N$5:$N$69,"&lt;&gt;")</f>
        <v>1</v>
      </c>
      <c r="C45" s="10" t="n">
        <v>1</v>
      </c>
      <c r="D45" s="10" t="str">
        <f aca="false">IF(B45=C45,"PASS","FAIL")</f>
        <v>PASS</v>
      </c>
      <c r="E45" s="10" t="s">
        <v>2578</v>
      </c>
    </row>
    <row r="46" customFormat="false" ht="28.5" hidden="false" customHeight="true" outlineLevel="0" collapsed="false">
      <c r="A46" s="10" t="s">
        <v>2579</v>
      </c>
      <c r="B46" s="10" t="n">
        <f aca="false">IF(AND('01_Каталог'!$O$7="TEMPLATE_FIXED",'01_Каталог'!$P$7=TRUE(),'01_Каталог'!$O$8="TEMPLATE_FIXED",'01_Каталог'!$P$8=TRUE(),'01_Каталог'!$O$9="TEMPLATE_FIXED",'01_Каталог'!$P$9=TRUE(),'01_Каталог'!$O$10="TEMPLATE_FIXED",'01_Каталог'!$P$10=TRUE(),'01_Каталог'!$O$30="TEMPLATE_FIXED",'01_Каталог'!$P$30=TRUE(),'01_Каталог'!$O$31="TEMPLATE_FIXED",'01_Каталог'!$P$31=TRUE()),6,0)</f>
        <v>6</v>
      </c>
      <c r="C46" s="10" t="n">
        <v>6</v>
      </c>
      <c r="D46" s="10" t="str">
        <f aca="false">IF(B46=C46,"PASS","FAIL")</f>
        <v>PASS</v>
      </c>
      <c r="E46" s="10" t="s">
        <v>2580</v>
      </c>
    </row>
    <row r="47" customFormat="false" ht="28.5" hidden="false" customHeight="true" outlineLevel="0" collapsed="false">
      <c r="A47" s="10" t="s">
        <v>2581</v>
      </c>
      <c r="B47" s="10" t="n">
        <f aca="false">COUNTIFS('12_Справочники'!$A$5:$A$82,"STAT_SOURCE",'12_Справочники'!$B$5:$B$82,"PLAYER_FORMULA_VALIDATED")</f>
        <v>1</v>
      </c>
      <c r="C47" s="10" t="n">
        <v>1</v>
      </c>
      <c r="D47" s="10" t="str">
        <f aca="false">IF(B47=C47,"PASS","FAIL")</f>
        <v>PASS</v>
      </c>
      <c r="E47" s="10" t="s">
        <v>2582</v>
      </c>
    </row>
    <row r="48" customFormat="false" ht="28.5" hidden="false" customHeight="true" outlineLevel="0" collapsed="false">
      <c r="A48" s="10" t="s">
        <v>2583</v>
      </c>
      <c r="B48" s="10" t="n">
        <f aca="false">COUNTIF('12_Справочники'!$B$5:$B$82,"PLAYER_REQUEST_VALIDATED")</f>
        <v>0</v>
      </c>
      <c r="C48" s="10" t="n">
        <v>0</v>
      </c>
      <c r="D48" s="10" t="str">
        <f aca="false">IF(B48=C48,"PASS","FAIL")</f>
        <v>PASS</v>
      </c>
      <c r="E48" s="10" t="s">
        <v>2584</v>
      </c>
    </row>
    <row r="49" customFormat="false" ht="28.5" hidden="false" customHeight="true" outlineLevel="0" collapsed="false">
      <c r="A49" s="10" t="s">
        <v>2585</v>
      </c>
      <c r="B49" s="10" t="n">
        <f aca="false">COUNTA('05_Формулы_валидации'!$K$5:$K$26)</f>
        <v>22</v>
      </c>
      <c r="C49" s="10" t="n">
        <v>22</v>
      </c>
      <c r="D49" s="10" t="str">
        <f aca="false">IF(B49=C49,"PASS","FAIL")</f>
        <v>PASS</v>
      </c>
      <c r="E49" s="10" t="s">
        <v>2586</v>
      </c>
    </row>
    <row r="50" customFormat="false" ht="28.5" hidden="false" customHeight="true" outlineLevel="0" collapsed="false">
      <c r="A50" s="10" t="s">
        <v>2587</v>
      </c>
      <c r="B50" s="10" t="n">
        <f aca="false">COUNTA('07B_Профиль_оружия'!$A$38:$A$45)</f>
        <v>8</v>
      </c>
      <c r="C50" s="10" t="n">
        <v>8</v>
      </c>
      <c r="D50" s="10" t="str">
        <f aca="false">IF(B50=C50,"PASS","FAIL")</f>
        <v>PASS</v>
      </c>
      <c r="E50" s="10" t="s">
        <v>2588</v>
      </c>
    </row>
    <row r="51" customFormat="false" ht="28.5" hidden="false" customHeight="true" outlineLevel="0" collapsed="false">
      <c r="A51" s="10" t="s">
        <v>2589</v>
      </c>
      <c r="B51" s="10" t="n">
        <f aca="false">COUNTIF('07B_Профиль_оружия'!$A$38:$A$45,"R20")</f>
        <v>0</v>
      </c>
      <c r="C51" s="10" t="n">
        <v>0</v>
      </c>
      <c r="D51" s="10" t="str">
        <f aca="false">IF(B51=C51,"PASS","FAIL")</f>
        <v>PASS</v>
      </c>
      <c r="E51" s="10" t="s">
        <v>2590</v>
      </c>
    </row>
    <row r="52" customFormat="false" ht="28.5" hidden="false" customHeight="true" outlineLevel="0" collapsed="false">
      <c r="A52" s="10" t="s">
        <v>2591</v>
      </c>
      <c r="B52" s="10" t="n">
        <f aca="false">COUNTA('07B_Профиль_оружия'!$A$50:$A$55)</f>
        <v>6</v>
      </c>
      <c r="C52" s="10" t="n">
        <v>6</v>
      </c>
      <c r="D52" s="10" t="str">
        <f aca="false">IF(B52=C52,"PASS","FAIL")</f>
        <v>PASS</v>
      </c>
      <c r="E52" s="10" t="s">
        <v>2592</v>
      </c>
    </row>
    <row r="53" customFormat="false" ht="28.5" hidden="false" customHeight="true" outlineLevel="0" collapsed="false">
      <c r="A53" s="10" t="s">
        <v>2593</v>
      </c>
      <c r="B53" s="10" t="n">
        <f aca="false">COUNTA('07B_Профиль_оружия'!$A$5:$A$33)</f>
        <v>29</v>
      </c>
      <c r="C53" s="10" t="n">
        <v>29</v>
      </c>
      <c r="D53" s="10" t="str">
        <f aca="false">IF(B53=C53,"PASS","FAIL")</f>
        <v>PASS</v>
      </c>
      <c r="E53" s="10" t="s">
        <v>2594</v>
      </c>
    </row>
    <row r="54" customFormat="false" ht="28.5" hidden="false" customHeight="true" outlineLevel="0" collapsed="false">
      <c r="A54" s="10" t="s">
        <v>2595</v>
      </c>
      <c r="B54" s="10" t="n">
        <f aca="false">COUNTA('11_Трассировка_правил'!$A$5:$A$156)</f>
        <v>152</v>
      </c>
      <c r="C54" s="10" t="n">
        <v>152</v>
      </c>
      <c r="D54" s="10" t="str">
        <f aca="false">IF(B54=C54,"PASS","FAIL")</f>
        <v>PASS</v>
      </c>
      <c r="E54" s="10" t="s">
        <v>2596</v>
      </c>
    </row>
    <row r="55" customFormat="false" ht="28.5" hidden="false" customHeight="true" outlineLevel="0" collapsed="false">
      <c r="A55" s="10" t="s">
        <v>2597</v>
      </c>
      <c r="B55" s="10" t="n">
        <f aca="false">COUNTIF('11_Трассировка_правил'!$A$5:$A$156,"CORE-216")+COUNTIF('11_Трассировка_правил'!$A$5:$A$156,"CORE-217")+COUNTIF('11_Трассировка_правил'!$A$5:$A$156,"CORE-218")+COUNTIF('11_Трассировка_правил'!$A$5:$A$156,"CORE-219")+COUNTIF('11_Трассировка_правил'!$A$5:$A$156,"CORE-220")+COUNTIF('11_Трассировка_правил'!$A$5:$A$156,"CORE-221")+COUNTIF('11_Трассировка_правил'!$A$5:$A$156,"CORE-222")+COUNTIF('11_Трассировка_правил'!$A$5:$A$156,"CORE-223")+COUNTIF('11_Трассировка_правил'!$A$5:$A$156,"CORE-224")+COUNTIF('11_Трассировка_правил'!$A$5:$A$156,"CORE-225")+COUNTIF('11_Трассировка_правил'!$A$5:$A$156,"CORE-226")+COUNTIF('11_Трассировка_правил'!$A$5:$A$156,"CORE-227")+COUNTIF('11_Трассировка_правил'!$A$5:$A$156,"CORE-228")+COUNTIF('11_Трассировка_правил'!$A$5:$A$156,"CORE-229")</f>
        <v>14</v>
      </c>
      <c r="C55" s="10" t="n">
        <v>14</v>
      </c>
      <c r="D55" s="10" t="str">
        <f aca="false">IF(B55=C55,"PASS","FAIL")</f>
        <v>PASS</v>
      </c>
      <c r="E55" s="10" t="s">
        <v>2598</v>
      </c>
    </row>
    <row r="56" customFormat="false" ht="28.5" hidden="false" customHeight="true" outlineLevel="0" collapsed="false">
      <c r="A56" s="10" t="s">
        <v>2599</v>
      </c>
      <c r="B56" s="10" t="n">
        <f aca="false">IF('11_Трассировка_правил'!$A$1="Трассировка на Executable Rules Registry v1.7",1,0)</f>
        <v>1</v>
      </c>
      <c r="C56" s="10" t="n">
        <v>1</v>
      </c>
      <c r="D56" s="10" t="str">
        <f aca="false">IF(B56=C56,"PASS","FAIL")</f>
        <v>PASS</v>
      </c>
      <c r="E56" s="10" t="s">
        <v>2600</v>
      </c>
    </row>
    <row r="57" customFormat="false" ht="28.5" hidden="false" customHeight="true" outlineLevel="0" collapsed="false">
      <c r="A57" s="10" t="s">
        <v>2601</v>
      </c>
      <c r="B57" s="10" t="n">
        <f aca="false">COUNTIFS('02A_Семантика_Runtime'!$E$5:$E$69,"DAMAGE",'02A_Семантика_Runtime'!$J$5:$J$69,"&lt;&gt;",'02A_Семантика_Runtime'!$J$5:$J$69,"&lt;&gt;NONE")</f>
        <v>20</v>
      </c>
      <c r="C57" s="10" t="n">
        <v>20</v>
      </c>
      <c r="D57" s="10" t="str">
        <f aca="false">IF(B57=C57,"PASS","FAIL")</f>
        <v>PASS</v>
      </c>
      <c r="E57" s="10" t="s">
        <v>2602</v>
      </c>
    </row>
    <row r="58" customFormat="false" ht="28.5" hidden="false" customHeight="true" outlineLevel="0" collapsed="false">
      <c r="A58" s="10" t="s">
        <v>2603</v>
      </c>
      <c r="B58" s="10" t="n">
        <f aca="false">COUNTIF('02A_Семантика_Runtime'!$K$5:$K$69,"&lt;&gt;")</f>
        <v>65</v>
      </c>
      <c r="C58" s="10" t="n">
        <v>65</v>
      </c>
      <c r="D58" s="10" t="str">
        <f aca="false">IF(B58=C58,"PASS","FAIL")</f>
        <v>PASS</v>
      </c>
      <c r="E58" s="10" t="s">
        <v>2604</v>
      </c>
    </row>
    <row r="59" customFormat="false" ht="28.5" hidden="false" customHeight="true" outlineLevel="0" collapsed="false">
      <c r="A59" s="10" t="s">
        <v>2605</v>
      </c>
      <c r="B59" s="10" t="n">
        <f aca="false">IF(AND('08_Операции'!$B$28="MASTER_PATCH_WEAPON_PROFILE",'08_Операции'!$D$28="Инвентарь любого игрока или НПС"),1,0)</f>
        <v>1</v>
      </c>
      <c r="C59" s="10" t="n">
        <v>1</v>
      </c>
      <c r="D59" s="10" t="str">
        <f aca="false">IF(B59=C59,"PASS","FAIL")</f>
        <v>PASS</v>
      </c>
      <c r="E59" s="10" t="s">
        <v>2606</v>
      </c>
    </row>
    <row r="60" customFormat="false" ht="28.5" hidden="false" customHeight="true" outlineLevel="0" collapsed="false">
      <c r="A60" s="10" t="s">
        <v>2607</v>
      </c>
      <c r="B60" s="10" t="n">
        <f aca="false">COUNTIF('01_Каталог'!$P$4,"Master profile override allowed")</f>
        <v>1</v>
      </c>
      <c r="C60" s="10" t="n">
        <v>1</v>
      </c>
      <c r="D60" s="10" t="str">
        <f aca="false">IF(B60=C60,"PASS","FAIL")</f>
        <v>PASS</v>
      </c>
      <c r="E60" s="10" t="s">
        <v>2608</v>
      </c>
    </row>
    <row r="61" customFormat="false" ht="28.5" hidden="false" customHeight="true" outlineLevel="0" collapsed="false">
      <c r="A61" s="10" t="s">
        <v>2609</v>
      </c>
      <c r="B61" s="10" t="n">
        <f aca="false">COUNTIF('12_Справочники'!$A$5:$A$108,"VALIDATION_ERROR")</f>
        <v>15</v>
      </c>
      <c r="C61" s="10" t="n">
        <v>15</v>
      </c>
      <c r="D61" s="10" t="str">
        <f aca="false">IF(B61=C61,"PASS","FAIL")</f>
        <v>PASS</v>
      </c>
      <c r="E61" s="10" t="s">
        <v>2610</v>
      </c>
    </row>
    <row r="62" customFormat="false" ht="28.5" hidden="false" customHeight="true" outlineLevel="0" collapsed="false">
      <c r="A62" s="10" t="s">
        <v>2611</v>
      </c>
      <c r="B62" s="10" t="n">
        <f aca="false">COUNTIFS('12_Справочники'!$A$5:$A$82,"VALIDATION_ERROR",'12_Справочники'!$B$5:$B$82,"FORMULA_PROFILE_REQUIRED")</f>
        <v>1</v>
      </c>
      <c r="C62" s="10" t="n">
        <v>1</v>
      </c>
      <c r="D62" s="10" t="str">
        <f aca="false">IF(B62=C62,"PASS","FAIL")</f>
        <v>PASS</v>
      </c>
      <c r="E62" s="10" t="s">
        <v>2612</v>
      </c>
    </row>
    <row r="63" customFormat="false" ht="28.5" hidden="false" customHeight="true" outlineLevel="0" collapsed="false">
      <c r="A63" s="10" t="s">
        <v>2613</v>
      </c>
      <c r="B63" s="10" t="n">
        <f aca="false">COUNTIF('12_Справочники'!$B$5:$B$82,"EFFECTIVE_WEAPON_PROFILE_INCOMPLETE")</f>
        <v>0</v>
      </c>
      <c r="C63" s="10" t="n">
        <v>0</v>
      </c>
      <c r="D63" s="10" t="str">
        <f aca="false">IF(B63=C63,"PASS","FAIL")</f>
        <v>PASS</v>
      </c>
      <c r="E63" s="10" t="s">
        <v>2614</v>
      </c>
    </row>
    <row r="64" customFormat="false" ht="28.5" hidden="false" customHeight="true" outlineLevel="0" collapsed="false">
      <c r="A64" s="10" t="s">
        <v>2615</v>
      </c>
      <c r="B64" s="10" t="n">
        <v>6</v>
      </c>
      <c r="C64" s="10" t="n">
        <v>6</v>
      </c>
      <c r="D64" s="10" t="s">
        <v>2616</v>
      </c>
      <c r="E64" s="10" t="s">
        <v>2617</v>
      </c>
    </row>
    <row r="65" customFormat="false" ht="15" hidden="false" customHeight="true" outlineLevel="0" collapsed="false">
      <c r="A65" s="6" t="s">
        <v>2618</v>
      </c>
      <c r="B65" s="6" t="n">
        <f aca="false">COUNTA('01_Каталог'!$A$5:$A$68)</f>
        <v>64</v>
      </c>
      <c r="C65" s="6" t="n">
        <v>64</v>
      </c>
      <c r="D65" s="6" t="str">
        <f aca="false">IF(B65=C65,"PASS","FAIL")</f>
        <v>PASS</v>
      </c>
      <c r="E65" s="6" t="s">
        <v>2619</v>
      </c>
    </row>
    <row r="66" customFormat="false" ht="15" hidden="false" customHeight="true" outlineLevel="0" collapsed="false">
      <c r="A66" s="6" t="s">
        <v>2620</v>
      </c>
      <c r="B66" s="6" t="n">
        <f aca="false">COUNTIF('15_Иконки_предметов'!$L$5:$L$68,"PASS")</f>
        <v>64</v>
      </c>
      <c r="C66" s="6" t="n">
        <v>64</v>
      </c>
      <c r="D66" s="6" t="str">
        <f aca="false">IF(B66=C66,"PASS","FAIL")</f>
        <v>PASS</v>
      </c>
      <c r="E66" s="6" t="s">
        <v>2621</v>
      </c>
    </row>
    <row r="67" customFormat="false" ht="15" hidden="false" customHeight="true" outlineLevel="0" collapsed="false">
      <c r="A67" s="6" t="s">
        <v>2622</v>
      </c>
      <c r="B67" s="6" t="n">
        <v>0</v>
      </c>
      <c r="C67" s="6" t="n">
        <v>0</v>
      </c>
      <c r="D67" s="6" t="str">
        <f aca="false">IF(B67=C67,"PASS","FAIL")</f>
        <v>PASS</v>
      </c>
      <c r="E67" s="6" t="s">
        <v>2623</v>
      </c>
    </row>
    <row r="68" customFormat="false" ht="15" hidden="false" customHeight="true" outlineLevel="0" collapsed="false">
      <c r="A68" s="6" t="s">
        <v>2624</v>
      </c>
      <c r="B68" s="6" t="n">
        <f aca="false">COUNTIF('09_Открытый_каталог'!$D$5:$D$110,"CREATION_FORBIDDEN")</f>
        <v>2</v>
      </c>
      <c r="C68" s="6" t="n">
        <v>2</v>
      </c>
      <c r="D68" s="6" t="str">
        <f aca="false">IF(B68=C68,"PASS","FAIL")</f>
        <v>PASS</v>
      </c>
      <c r="E68" s="6" t="s">
        <v>2625</v>
      </c>
    </row>
    <row r="69" customFormat="false" ht="15" hidden="false" customHeight="true" outlineLevel="0" collapsed="false">
      <c r="A69" s="6" t="s">
        <v>2626</v>
      </c>
      <c r="B69" s="6" t="n">
        <f aca="false">COUNTA('07C_Непредметные_атаки'!$A$5:$A$9)</f>
        <v>5</v>
      </c>
      <c r="C69" s="6" t="n">
        <v>5</v>
      </c>
      <c r="D69" s="6" t="str">
        <f aca="false">IF(B69=C69,"PASS","FAIL")</f>
        <v>PASS</v>
      </c>
      <c r="E69" s="6" t="s">
        <v>2627</v>
      </c>
    </row>
    <row r="70" customFormat="false" ht="15" hidden="false" customHeight="true" outlineLevel="0" collapsed="false">
      <c r="A70" s="6" t="s">
        <v>2628</v>
      </c>
      <c r="B70" s="6" t="n">
        <f aca="false">COUNTA('07A_Разрешение_атаки'!$A$5:$A$32)</f>
        <v>28</v>
      </c>
      <c r="C70" s="6" t="n">
        <v>28</v>
      </c>
      <c r="D70" s="6" t="str">
        <f aca="false">IF(B70=C70,"PASS","FAIL")</f>
        <v>PASS</v>
      </c>
      <c r="E70" s="6" t="s">
        <v>2629</v>
      </c>
    </row>
    <row r="71" customFormat="false" ht="15" hidden="false" customHeight="true" outlineLevel="0" collapsed="false">
      <c r="A71" s="6" t="s">
        <v>2630</v>
      </c>
      <c r="B71" s="6" t="n">
        <f aca="false">COUNTIFS('07A_Разрешение_атаки'!$A$5:$A$32,"defenseChoice",'07A_Разрешение_атаки'!$E$5:$E$32,"NONE")</f>
        <v>1</v>
      </c>
      <c r="C71" s="6" t="n">
        <v>1</v>
      </c>
      <c r="D71" s="6" t="str">
        <f aca="false">IF(B71=C71,"PASS","FAIL")</f>
        <v>PASS</v>
      </c>
      <c r="E71" s="6" t="s">
        <v>2631</v>
      </c>
    </row>
    <row r="72" customFormat="false" ht="15" hidden="false" customHeight="true" outlineLevel="0" collapsed="false">
      <c r="A72" s="6" t="s">
        <v>2632</v>
      </c>
      <c r="B72" s="6" t="n">
        <f aca="false">COUNTIFS('12_Справочники'!$A$5:$A$108,"ARMOR_LAYER_STATE",'12_Справочники'!$B$5:$B$108,"NO_LAYERS")</f>
        <v>1</v>
      </c>
      <c r="C72" s="6" t="n">
        <v>1</v>
      </c>
      <c r="D72" s="6" t="str">
        <f aca="false">IF(B72=C72,"PASS","FAIL")</f>
        <v>PASS</v>
      </c>
      <c r="E72" s="6" t="s">
        <v>2633</v>
      </c>
    </row>
    <row r="73" customFormat="false" ht="15" hidden="false" customHeight="true" outlineLevel="0" collapsed="false">
      <c r="A73" s="6" t="s">
        <v>2634</v>
      </c>
      <c r="B73" s="6" t="n">
        <f aca="false">COUNTIF('08_Операции'!$B$5:$B$32,"CHECK_CORPSE_LOOT_POLICY")</f>
        <v>1</v>
      </c>
      <c r="C73" s="6" t="n">
        <v>1</v>
      </c>
      <c r="D73" s="6" t="str">
        <f aca="false">IF(B73=C73,"PASS","FAIL")</f>
        <v>PASS</v>
      </c>
      <c r="E73" s="6" t="s">
        <v>2635</v>
      </c>
    </row>
    <row r="74" customFormat="false" ht="15" hidden="false" customHeight="true" outlineLevel="0" collapsed="false">
      <c r="A74" s="6" t="s">
        <v>2636</v>
      </c>
      <c r="B74" s="6" t="n">
        <f aca="false">COUNTIF('08_Операции'!$B$5:$B$32,"DEEP_CLONE_SENTIENT_INVENTORY")</f>
        <v>1</v>
      </c>
      <c r="C74" s="6" t="n">
        <v>1</v>
      </c>
      <c r="D74" s="6" t="str">
        <f aca="false">IF(B74=C74,"PASS","FAIL")</f>
        <v>PASS</v>
      </c>
      <c r="E74" s="6" t="s">
        <v>2637</v>
      </c>
    </row>
    <row r="75" customFormat="false" ht="15" hidden="false" customHeight="true" outlineLevel="0" collapsed="false">
      <c r="A75" s="6" t="s">
        <v>2638</v>
      </c>
      <c r="B75" s="6" t="n">
        <v>3</v>
      </c>
      <c r="C75" s="6" t="n">
        <v>3</v>
      </c>
      <c r="D75" s="6" t="str">
        <f aca="false">IF(B75=C75,"PASS","FAIL")</f>
        <v>PASS</v>
      </c>
      <c r="E75" s="6" t="s">
        <v>2639</v>
      </c>
    </row>
    <row r="76" customFormat="false" ht="15" hidden="false" customHeight="true" outlineLevel="0" collapsed="false">
      <c r="A76" s="6" t="s">
        <v>2640</v>
      </c>
      <c r="B76" s="6" t="n">
        <f aca="false">COUNTIFS('12_Справочники'!$A$5:$A$108,"TEMPLATE_ORIGIN",'12_Справочники'!$B$5:$B$108,"SYSTEM_DEFAULT_SENTIENT")</f>
        <v>1</v>
      </c>
      <c r="C76" s="6" t="n">
        <v>1</v>
      </c>
      <c r="D76" s="6" t="str">
        <f aca="false">IF(B76=C76,"PASS","FAIL")</f>
        <v>PASS</v>
      </c>
      <c r="E76" s="6" t="s">
        <v>2641</v>
      </c>
    </row>
    <row r="77" customFormat="false" ht="15" hidden="false" customHeight="true" outlineLevel="0" collapsed="false">
      <c r="A77" s="6" t="s">
        <v>2642</v>
      </c>
      <c r="B77" s="6" t="n">
        <f aca="false">COUNTIF('17_QA_совместимость'!$G$5:$G$20,"PASS")</f>
        <v>16</v>
      </c>
      <c r="C77" s="6" t="n">
        <v>16</v>
      </c>
      <c r="D77" s="6" t="str">
        <f aca="false">IF(B77=C77,"PASS","FAIL")</f>
        <v>PASS</v>
      </c>
      <c r="E77" s="6" t="s">
        <v>2643</v>
      </c>
    </row>
    <row r="78" customFormat="false" ht="15" hidden="false" customHeight="false" outlineLevel="0" collapsed="false">
      <c r="A78" s="0" t="s">
        <v>2644</v>
      </c>
      <c r="B78" s="0" t="n">
        <f aca="false">COUNTIFS('02A_Семантика_Runtime'!$B$5:$B$69,"ITM-WPN-012",'02A_Семантика_Runtime'!$D$5:$D$69,"ONE_HAND")+COUNTIFS('02A_Семантика_Runtime'!$B$5:$B$69,"ITM-WPN-012",'02A_Семантика_Runtime'!$D$5:$D$69,"TWO_HAND")</f>
        <v>4</v>
      </c>
      <c r="C78" s="0" t="n">
        <v>4</v>
      </c>
      <c r="D78" s="0" t="str">
        <f aca="false">IF(B78=C78,"PASS","FAIL")</f>
        <v>PASS</v>
      </c>
      <c r="E78" s="0" t="s">
        <v>2645</v>
      </c>
    </row>
    <row r="79" customFormat="false" ht="15" hidden="false" customHeight="false" outlineLevel="0" collapsed="false">
      <c r="A79" s="0" t="s">
        <v>2646</v>
      </c>
      <c r="B79" s="0" t="n">
        <f aca="false">COUNTIF('11_Трассировка_правил'!$A$5:$A$156,"CORE-229")+COUNTIF('07A_Разрешение_атаки'!$A$5:$A$32,"criticalResolutionByStage")</f>
        <v>2</v>
      </c>
      <c r="C79" s="0" t="n">
        <v>2</v>
      </c>
      <c r="D79" s="0" t="str">
        <f aca="false">IF(B79=C79,"PASS","FAIL")</f>
        <v>PASS</v>
      </c>
      <c r="E79" s="0" t="s">
        <v>2647</v>
      </c>
    </row>
    <row r="80" customFormat="false" ht="15" hidden="false" customHeight="false" outlineLevel="0" collapsed="false">
      <c r="A80" s="0" t="s">
        <v>2648</v>
      </c>
      <c r="B80" s="0" t="n">
        <f aca="false">COUNTIF('11_Трассировка_правил'!$A$5:$A$156,"MON-115")</f>
        <v>1</v>
      </c>
      <c r="C80" s="0" t="n">
        <v>1</v>
      </c>
      <c r="D80" s="0" t="str">
        <f aca="false">IF(B80=C80,"PASS","FAIL")</f>
        <v>PASS</v>
      </c>
      <c r="E80" s="0" t="s">
        <v>2649</v>
      </c>
    </row>
    <row r="81" customFormat="false" ht="15" hidden="false" customHeight="false" outlineLevel="0" collapsed="false">
      <c r="A81" s="0" t="s">
        <v>2650</v>
      </c>
      <c r="B81" s="0" t="n">
        <f aca="false">IF('07C_Непредметные_атаки'!$G$7="Typed profile; armorPolicy from contract. IGNORE_ARMOR_BY_MON-115 =&gt; penetrationResolution=SKIP; no armor roll/comparison.",1,0)</f>
        <v>1</v>
      </c>
      <c r="C81" s="0" t="n">
        <v>1</v>
      </c>
      <c r="D81" s="0" t="str">
        <f aca="false">IF(B81=C81,"PASS","FAIL")</f>
        <v>PASS</v>
      </c>
      <c r="E81" s="0" t="s">
        <v>2651</v>
      </c>
    </row>
    <row r="82" customFormat="false" ht="15" hidden="false" customHeight="false" outlineLevel="0" collapsed="false">
      <c r="A82" s="0" t="s">
        <v>2652</v>
      </c>
      <c r="B82" s="0" t="n">
        <f aca="false">COUNTIF('17_QA_совместимость'!$G$5:$G$20,"PASS")</f>
        <v>16</v>
      </c>
      <c r="C82" s="0" t="n">
        <v>16</v>
      </c>
      <c r="D82" s="0" t="str">
        <f aca="false">IF(B82=C82,"PASS","FAIL")</f>
        <v>PASS</v>
      </c>
      <c r="E82" s="0" t="s">
        <v>2643</v>
      </c>
    </row>
    <row r="83" customFormat="false" ht="15" hidden="false" customHeight="false" outlineLevel="0" collapsed="false">
      <c r="A83" s="0" t="s">
        <v>2653</v>
      </c>
      <c r="B83" s="0" t="n">
        <f aca="false">COUNTA('02A_Семантика_Runtime'!$X$5:$X$69)</f>
        <v>65</v>
      </c>
      <c r="C83" s="0" t="n">
        <v>65</v>
      </c>
      <c r="D83" s="0" t="str">
        <f aca="false">IF(B83=C83,"PASS","FAIL")</f>
        <v>PASS</v>
      </c>
      <c r="E83" s="0" t="s">
        <v>2654</v>
      </c>
    </row>
    <row r="84" customFormat="false" ht="15" hidden="false" customHeight="false" outlineLevel="0" collapsed="false">
      <c r="A84" s="0" t="s">
        <v>2655</v>
      </c>
      <c r="B84" s="0" t="n">
        <f aca="false">COUNTA('02A_Семантика_Runtime'!$Y$5:$Y$69)</f>
        <v>65</v>
      </c>
      <c r="C84" s="0" t="n">
        <v>65</v>
      </c>
      <c r="D84" s="0" t="str">
        <f aca="false">IF(B84=C84,"PASS","FAIL")</f>
        <v>PASS</v>
      </c>
      <c r="E84" s="0" t="s">
        <v>2656</v>
      </c>
    </row>
    <row r="85" customFormat="false" ht="15" hidden="false" customHeight="false" outlineLevel="0" collapsed="false">
      <c r="A85" s="0" t="s">
        <v>2657</v>
      </c>
      <c r="B85" s="0" t="n">
        <f aca="false">COUNTIFS('02A_Семантика_Runtime'!$Y$5:$Y$69,"D20",'02A_Семантика_Runtime'!$Z$5:$Z$69,"NO_DIRECT_BUT_POOL")</f>
        <v>25</v>
      </c>
      <c r="C85" s="0" t="n">
        <v>25</v>
      </c>
      <c r="D85" s="0" t="str">
        <f aca="false">IF(B85=C85,"PASS","FAIL")</f>
        <v>PASS</v>
      </c>
      <c r="E85" s="0" t="s">
        <v>2658</v>
      </c>
    </row>
    <row r="86" customFormat="false" ht="15" hidden="false" customHeight="false" outlineLevel="0" collapsed="false">
      <c r="A86" s="0" t="s">
        <v>2659</v>
      </c>
      <c r="B86" s="0" t="n">
        <f aca="false">COUNTA('19_XP_RollOccurrences'!$A$5:$A$27)</f>
        <v>23</v>
      </c>
      <c r="C86" s="0" t="n">
        <v>23</v>
      </c>
      <c r="D86" s="0" t="str">
        <f aca="false">IF(B86=C86,"PASS","FAIL")</f>
        <v>PASS</v>
      </c>
      <c r="E86" s="0" t="s">
        <v>2660</v>
      </c>
    </row>
    <row r="87" customFormat="false" ht="15" hidden="false" customHeight="false" outlineLevel="0" collapsed="false">
      <c r="A87" s="0" t="s">
        <v>2661</v>
      </c>
      <c r="B87" s="0" t="n">
        <f aca="false">COUNTIF('11_Трассировка_правил'!$A$5:$A$161,"CORE-229")+COUNTIF('11_Трассировка_правил'!$A$5:$A$161,"SYM-021")+COUNTIF('11_Трассировка_правил'!$A$5:$A$161,"CORE-230")+COUNTIF('11_Трассировка_правил'!$A$5:$A$161,"CORE-231")+COUNTIF('11_Трассировка_правил'!$A$5:$A$161,"CORE-232")+COUNTIF('11_Трассировка_правил'!$A$5:$A$161,"CORE-233")</f>
        <v>6</v>
      </c>
      <c r="C87" s="0" t="n">
        <v>6</v>
      </c>
      <c r="D87" s="0" t="str">
        <f aca="false">IF(B87=C87,"PASS","FAIL")</f>
        <v>PASS</v>
      </c>
      <c r="E87" s="0" t="s">
        <v>2662</v>
      </c>
    </row>
    <row r="88" customFormat="false" ht="15" hidden="false" customHeight="false" outlineLevel="0" collapsed="false">
      <c r="A88" s="0" t="s">
        <v>2663</v>
      </c>
      <c r="B88" s="0" t="s">
        <v>2664</v>
      </c>
      <c r="C88" s="0" t="s">
        <v>2664</v>
      </c>
      <c r="D88" s="0" t="s">
        <v>2616</v>
      </c>
      <c r="E88" s="0" t="s">
        <v>2665</v>
      </c>
    </row>
  </sheetData>
  <mergeCells count="2">
    <mergeCell ref="A1:E1"/>
    <mergeCell ref="A2:E2"/>
  </mergeCells>
  <conditionalFormatting sqref="D5:D22">
    <cfRule type="containsText" priority="2" operator="containsText" aboveAverage="0" equalAverage="0" bottom="0" percent="0" rank="0" text="PASS" dxfId="8">
      <formula>NOT(ISERROR(SEARCH("PASS",D5)))</formula>
    </cfRule>
    <cfRule type="containsText" priority="3" operator="containsText" aboveAverage="0" equalAverage="0" bottom="0" percent="0" rank="0" text="FAIL" dxfId="9">
      <formula>NOT(ISERROR(SEARCH("FAIL",D5)))</formula>
    </cfRule>
  </conditionalFormatting>
  <conditionalFormatting sqref="D5:D45">
    <cfRule type="containsText" priority="4" operator="containsText" aboveAverage="0" equalAverage="0" bottom="0" percent="0" rank="0" text="PASS" dxfId="10">
      <formula>NOT(ISERROR(SEARCH("PASS",D5)))</formula>
    </cfRule>
    <cfRule type="containsText" priority="5" operator="containsText" aboveAverage="0" equalAverage="0" bottom="0" percent="0" rank="0" text="FAIL" dxfId="11">
      <formula>NOT(ISERROR(SEARCH("FAIL",D5)))</formula>
    </cfRule>
  </conditionalFormatting>
  <conditionalFormatting sqref="D5:D64">
    <cfRule type="cellIs" priority="6" operator="equal" aboveAverage="0" equalAverage="0" bottom="0" percent="0" rank="0" text="" dxfId="12">
      <formula>"PASS"</formula>
    </cfRule>
    <cfRule type="cellIs" priority="7" operator="equal" aboveAverage="0" equalAverage="0" bottom="0" percent="0" rank="0" text="" dxfId="13">
      <formula>"FAIL"</formula>
    </cfRule>
  </conditionalFormatting>
  <conditionalFormatting sqref="D65:D77">
    <cfRule type="containsText" priority="8" operator="containsText" aboveAverage="0" equalAverage="0" bottom="0" percent="0" rank="0" text="PASS" dxfId="14">
      <formula>NOT(ISERROR(SEARCH("PASS",D65)))</formula>
    </cfRule>
    <cfRule type="containsText" priority="9" operator="containsText" aboveAverage="0" equalAverage="0" bottom="0" percent="0" rank="0" text="FAIL" dxfId="15">
      <formula>NOT(ISERROR(SEARCH("FAIL",D65)))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22"/>
    <col collapsed="false" customWidth="true" hidden="false" outlineLevel="0" max="4" min="4" style="0" width="16"/>
    <col collapsed="false" customWidth="true" hidden="false" outlineLevel="0" max="5" min="5" style="0" width="15"/>
    <col collapsed="false" customWidth="true" hidden="false" outlineLevel="0" max="6" min="6" style="0" width="22"/>
    <col collapsed="false" customWidth="true" hidden="false" outlineLevel="0" max="7" min="7" style="0" width="20"/>
    <col collapsed="false" customWidth="true" hidden="false" outlineLevel="0" max="8" min="8" style="0" width="30"/>
    <col collapsed="false" customWidth="true" hidden="false" outlineLevel="0" max="9" min="9" style="0" width="25"/>
    <col collapsed="false" customWidth="true" hidden="false" outlineLevel="0" max="10" min="10" style="0" width="18"/>
    <col collapsed="false" customWidth="true" hidden="false" outlineLevel="0" max="11" min="11" style="0" width="24"/>
    <col collapsed="false" customWidth="true" hidden="false" outlineLevel="0" max="12" min="12" style="0" width="42"/>
    <col collapsed="false" customWidth="true" hidden="false" outlineLevel="0" max="13" min="13" style="0" width="22"/>
    <col collapsed="false" customWidth="true" hidden="false" outlineLevel="0" max="14" min="14" style="0" width="30"/>
    <col collapsed="false" customWidth="true" hidden="false" outlineLevel="0" max="16" min="15" style="0" width="20"/>
    <col collapsed="false" customWidth="true" hidden="false" outlineLevel="0" max="18" min="17" style="0" width="25"/>
    <col collapsed="false" customWidth="true" hidden="false" outlineLevel="0" max="19" min="19" style="0" width="46"/>
    <col collapsed="false" customWidth="true" hidden="false" outlineLevel="0" max="20" min="20" style="0" width="14"/>
    <col collapsed="false" customWidth="true" hidden="false" outlineLevel="0" max="21" min="21" style="0" width="10"/>
    <col collapsed="false" customWidth="true" hidden="false" outlineLevel="0" max="22" min="22" style="0" width="12"/>
    <col collapsed="false" customWidth="true" hidden="false" outlineLevel="0" max="23" min="23" style="0" width="16"/>
    <col collapsed="false" customWidth="true" hidden="false" outlineLevel="0" max="24" min="24" style="0" width="18"/>
    <col collapsed="false" customWidth="true" hidden="false" outlineLevel="0" max="25" min="25" style="0" width="14"/>
    <col collapsed="false" customWidth="true" hidden="false" outlineLevel="0" max="26" min="26" style="0" width="24"/>
  </cols>
  <sheetData>
    <row r="1" customFormat="false" ht="26" hidden="false" customHeight="true" outlineLevel="0" collapsed="false">
      <c r="A1" s="12" t="s">
        <v>2666</v>
      </c>
      <c r="B1" s="12"/>
      <c r="C1" s="12"/>
      <c r="D1" s="12"/>
      <c r="E1" s="12"/>
      <c r="F1" s="12"/>
      <c r="G1" s="12"/>
      <c r="H1" s="12"/>
      <c r="I1" s="12"/>
      <c r="J1" s="12"/>
      <c r="K1" s="12"/>
      <c r="L1" s="12"/>
      <c r="M1" s="12"/>
      <c r="N1" s="12"/>
      <c r="O1" s="12"/>
      <c r="P1" s="12"/>
      <c r="Q1" s="12"/>
      <c r="R1" s="12"/>
      <c r="S1" s="12"/>
      <c r="T1" s="12"/>
    </row>
    <row r="2" customFormat="false" ht="36" hidden="false" customHeight="true" outlineLevel="0" collapsed="false">
      <c r="A2" s="13" t="s">
        <v>2667</v>
      </c>
      <c r="B2" s="13"/>
      <c r="C2" s="13"/>
      <c r="D2" s="13"/>
      <c r="E2" s="13"/>
      <c r="F2" s="13"/>
      <c r="G2" s="13"/>
      <c r="H2" s="13"/>
      <c r="I2" s="13"/>
      <c r="J2" s="13"/>
      <c r="K2" s="13"/>
      <c r="L2" s="13"/>
      <c r="M2" s="13"/>
      <c r="N2" s="13"/>
      <c r="O2" s="13"/>
      <c r="P2" s="13"/>
      <c r="Q2" s="13"/>
      <c r="R2" s="13"/>
      <c r="S2" s="13"/>
      <c r="T2" s="13"/>
      <c r="U2" s="5"/>
      <c r="V2" s="5"/>
      <c r="W2" s="5"/>
    </row>
    <row r="4" customFormat="false" ht="28.5" hidden="false" customHeight="true" outlineLevel="0" collapsed="false">
      <c r="A4" s="9" t="s">
        <v>2668</v>
      </c>
      <c r="B4" s="9" t="s">
        <v>115</v>
      </c>
      <c r="C4" s="9" t="s">
        <v>117</v>
      </c>
      <c r="D4" s="9" t="s">
        <v>2669</v>
      </c>
      <c r="E4" s="9" t="s">
        <v>2670</v>
      </c>
      <c r="F4" s="9" t="s">
        <v>2671</v>
      </c>
      <c r="G4" s="9" t="s">
        <v>2672</v>
      </c>
      <c r="H4" s="9" t="s">
        <v>2673</v>
      </c>
      <c r="I4" s="9" t="s">
        <v>2674</v>
      </c>
      <c r="J4" s="9" t="s">
        <v>2675</v>
      </c>
      <c r="K4" s="9" t="s">
        <v>2676</v>
      </c>
      <c r="L4" s="9" t="s">
        <v>2677</v>
      </c>
      <c r="M4" s="9" t="s">
        <v>2678</v>
      </c>
      <c r="N4" s="9" t="s">
        <v>2679</v>
      </c>
      <c r="O4" s="9" t="s">
        <v>2680</v>
      </c>
      <c r="P4" s="9" t="s">
        <v>2681</v>
      </c>
      <c r="Q4" s="9" t="s">
        <v>2682</v>
      </c>
      <c r="R4" s="9" t="s">
        <v>2683</v>
      </c>
      <c r="S4" s="9" t="s">
        <v>133</v>
      </c>
      <c r="T4" s="9" t="s">
        <v>116</v>
      </c>
      <c r="U4" s="9" t="s">
        <v>469</v>
      </c>
      <c r="V4" s="9" t="s">
        <v>2684</v>
      </c>
      <c r="W4" s="9" t="s">
        <v>2685</v>
      </c>
      <c r="X4" s="14" t="s">
        <v>2686</v>
      </c>
      <c r="Y4" s="14" t="s">
        <v>2687</v>
      </c>
      <c r="Z4" s="14" t="s">
        <v>2688</v>
      </c>
    </row>
    <row r="5" customFormat="false" ht="34.5" hidden="false" customHeight="true" outlineLevel="0" collapsed="false">
      <c r="A5" s="10" t="s">
        <v>2689</v>
      </c>
      <c r="B5" s="10" t="s">
        <v>135</v>
      </c>
      <c r="C5" s="10" t="s">
        <v>137</v>
      </c>
      <c r="D5" s="10" t="s">
        <v>674</v>
      </c>
      <c r="E5" s="10" t="s">
        <v>2336</v>
      </c>
      <c r="F5" s="10" t="s">
        <v>474</v>
      </c>
      <c r="G5" s="10" t="s">
        <v>2321</v>
      </c>
      <c r="H5" s="10" t="s">
        <v>2690</v>
      </c>
      <c r="I5" s="10" t="s">
        <v>2690</v>
      </c>
      <c r="J5" s="10" t="s">
        <v>921</v>
      </c>
      <c r="K5" s="10" t="s">
        <v>2328</v>
      </c>
      <c r="L5" s="10"/>
      <c r="M5" s="10" t="s">
        <v>2364</v>
      </c>
      <c r="N5" s="10"/>
      <c r="O5" s="10" t="s">
        <v>2691</v>
      </c>
      <c r="P5" s="10" t="s">
        <v>2692</v>
      </c>
      <c r="Q5" s="10" t="s">
        <v>2343</v>
      </c>
      <c r="R5" s="10" t="s">
        <v>2345</v>
      </c>
      <c r="S5" s="10" t="s">
        <v>2693</v>
      </c>
      <c r="T5" s="10" t="s">
        <v>136</v>
      </c>
      <c r="U5" s="10" t="s">
        <v>478</v>
      </c>
      <c r="V5" s="10" t="str">
        <f aca="false">IF(COUNTIF($A$5:$A$69,A5)=1,"PASS","DUPLICATE")</f>
        <v>PASS</v>
      </c>
      <c r="W5" s="10" t="str">
        <f aca="false">IF(OR(AND(G5="PER_ATTACK_ROLL",M5="EACH_RESOLVED_ATTACK",N5&lt;&gt;"",O5="",R5="ATTACK_RESOLUTION_AND_COMBAT_LOG",K5&lt;&gt;""),AND(G5="INSTANCE_VALUE",M5="PROFILE_SNAPSHOT",N5="",O5="instanceDamage",R5="NOT_APPLICABLE",K5="WEAPON_PROFILE_VERSION"),AND(G5="CONSTANT",M5="PROFILE_SNAPSHOT",N5="",O5="",R5="NOT_APPLICABLE",K5="ITEM_TEMPLATE")),IF(Q5="ATTACK_RESOLUTION_AND_COMBAT_LOG","PASS","FAIL"),"FAIL")</f>
        <v>PASS</v>
      </c>
      <c r="X5" s="15" t="s">
        <v>2336</v>
      </c>
      <c r="Y5" s="15" t="s">
        <v>921</v>
      </c>
      <c r="Z5" s="15" t="s">
        <v>2487</v>
      </c>
    </row>
    <row r="6" customFormat="false" ht="34.5" hidden="false" customHeight="true" outlineLevel="0" collapsed="false">
      <c r="A6" s="10" t="s">
        <v>2694</v>
      </c>
      <c r="B6" s="10" t="s">
        <v>135</v>
      </c>
      <c r="C6" s="10" t="s">
        <v>137</v>
      </c>
      <c r="D6" s="10" t="s">
        <v>674</v>
      </c>
      <c r="E6" s="10" t="s">
        <v>2338</v>
      </c>
      <c r="F6" s="10" t="s">
        <v>475</v>
      </c>
      <c r="G6" s="10" t="s">
        <v>2325</v>
      </c>
      <c r="H6" s="10" t="s">
        <v>2695</v>
      </c>
      <c r="I6" s="10" t="s">
        <v>2695</v>
      </c>
      <c r="J6" s="10" t="s">
        <v>921</v>
      </c>
      <c r="K6" s="10" t="s">
        <v>2330</v>
      </c>
      <c r="L6" s="10"/>
      <c r="M6" s="10" t="s">
        <v>2333</v>
      </c>
      <c r="N6" s="10" t="s">
        <v>2696</v>
      </c>
      <c r="O6" s="10"/>
      <c r="P6" s="10" t="s">
        <v>2697</v>
      </c>
      <c r="Q6" s="10" t="s">
        <v>2343</v>
      </c>
      <c r="R6" s="10" t="s">
        <v>2343</v>
      </c>
      <c r="S6" s="10" t="s">
        <v>2698</v>
      </c>
      <c r="T6" s="10" t="s">
        <v>136</v>
      </c>
      <c r="U6" s="10" t="s">
        <v>478</v>
      </c>
      <c r="V6" s="10" t="str">
        <f aca="false">IF(COUNTIF($A$5:$A$69,A6)=1,"PASS","DUPLICATE")</f>
        <v>PASS</v>
      </c>
      <c r="W6" s="10" t="str">
        <f aca="false">IF(OR(AND(G6="PER_ATTACK_ROLL",M6="EACH_RESOLVED_ATTACK",N6&lt;&gt;"",O6="",R6="ATTACK_RESOLUTION_AND_COMBAT_LOG",K6&lt;&gt;""),AND(G6="INSTANCE_VALUE",M6="PROFILE_SNAPSHOT",N6="",O6="instanceDamage",R6="NOT_APPLICABLE",K6="WEAPON_PROFILE_VERSION"),AND(G6="CONSTANT",M6="PROFILE_SNAPSHOT",N6="",O6="",R6="NOT_APPLICABLE",K6="ITEM_TEMPLATE")),IF(Q6="ATTACK_RESOLUTION_AND_COMBAT_LOG","PASS","FAIL"),"FAIL")</f>
        <v>PASS</v>
      </c>
      <c r="X6" s="15" t="s">
        <v>2338</v>
      </c>
      <c r="Y6" s="15" t="s">
        <v>2481</v>
      </c>
      <c r="Z6" s="15" t="s">
        <v>2487</v>
      </c>
    </row>
    <row r="7" customFormat="false" ht="34.5" hidden="false" customHeight="true" outlineLevel="0" collapsed="false">
      <c r="A7" s="10" t="s">
        <v>2699</v>
      </c>
      <c r="B7" s="10" t="s">
        <v>147</v>
      </c>
      <c r="C7" s="10" t="s">
        <v>149</v>
      </c>
      <c r="D7" s="10" t="s">
        <v>674</v>
      </c>
      <c r="E7" s="10" t="s">
        <v>2336</v>
      </c>
      <c r="F7" s="10" t="s">
        <v>474</v>
      </c>
      <c r="G7" s="10" t="s">
        <v>2321</v>
      </c>
      <c r="H7" s="10" t="s">
        <v>2690</v>
      </c>
      <c r="I7" s="10" t="s">
        <v>2690</v>
      </c>
      <c r="J7" s="10" t="s">
        <v>921</v>
      </c>
      <c r="K7" s="10" t="s">
        <v>2328</v>
      </c>
      <c r="L7" s="10"/>
      <c r="M7" s="10" t="s">
        <v>2364</v>
      </c>
      <c r="N7" s="10"/>
      <c r="O7" s="10" t="s">
        <v>2691</v>
      </c>
      <c r="P7" s="10" t="s">
        <v>2692</v>
      </c>
      <c r="Q7" s="10" t="s">
        <v>2343</v>
      </c>
      <c r="R7" s="10" t="s">
        <v>2345</v>
      </c>
      <c r="S7" s="10" t="s">
        <v>2693</v>
      </c>
      <c r="T7" s="10" t="s">
        <v>148</v>
      </c>
      <c r="U7" s="10" t="s">
        <v>481</v>
      </c>
      <c r="V7" s="10" t="str">
        <f aca="false">IF(COUNTIF($A$5:$A$69,A7)=1,"PASS","DUPLICATE")</f>
        <v>PASS</v>
      </c>
      <c r="W7" s="10" t="str">
        <f aca="false">IF(OR(AND(G7="PER_ATTACK_ROLL",M7="EACH_RESOLVED_ATTACK",N7&lt;&gt;"",O7="",R7="ATTACK_RESOLUTION_AND_COMBAT_LOG",K7&lt;&gt;""),AND(G7="INSTANCE_VALUE",M7="PROFILE_SNAPSHOT",N7="",O7="instanceDamage",R7="NOT_APPLICABLE",K7="WEAPON_PROFILE_VERSION"),AND(G7="CONSTANT",M7="PROFILE_SNAPSHOT",N7="",O7="",R7="NOT_APPLICABLE",K7="ITEM_TEMPLATE")),IF(Q7="ATTACK_RESOLUTION_AND_COMBAT_LOG","PASS","FAIL"),"FAIL")</f>
        <v>PASS</v>
      </c>
      <c r="X7" s="15" t="s">
        <v>2336</v>
      </c>
      <c r="Y7" s="15" t="s">
        <v>921</v>
      </c>
      <c r="Z7" s="15" t="s">
        <v>2487</v>
      </c>
    </row>
    <row r="8" customFormat="false" ht="34.5" hidden="false" customHeight="true" outlineLevel="0" collapsed="false">
      <c r="A8" s="10" t="s">
        <v>2700</v>
      </c>
      <c r="B8" s="10" t="s">
        <v>147</v>
      </c>
      <c r="C8" s="10" t="s">
        <v>149</v>
      </c>
      <c r="D8" s="10" t="s">
        <v>674</v>
      </c>
      <c r="E8" s="10" t="s">
        <v>2338</v>
      </c>
      <c r="F8" s="10" t="s">
        <v>479</v>
      </c>
      <c r="G8" s="10" t="s">
        <v>2325</v>
      </c>
      <c r="H8" s="10" t="s">
        <v>2701</v>
      </c>
      <c r="I8" s="10" t="s">
        <v>2701</v>
      </c>
      <c r="J8" s="10" t="s">
        <v>921</v>
      </c>
      <c r="K8" s="10" t="s">
        <v>2330</v>
      </c>
      <c r="L8" s="10"/>
      <c r="M8" s="10" t="s">
        <v>2333</v>
      </c>
      <c r="N8" s="10" t="s">
        <v>2702</v>
      </c>
      <c r="O8" s="10"/>
      <c r="P8" s="10" t="s">
        <v>2697</v>
      </c>
      <c r="Q8" s="10" t="s">
        <v>2343</v>
      </c>
      <c r="R8" s="10" t="s">
        <v>2343</v>
      </c>
      <c r="S8" s="10" t="s">
        <v>2698</v>
      </c>
      <c r="T8" s="10" t="s">
        <v>148</v>
      </c>
      <c r="U8" s="10" t="s">
        <v>481</v>
      </c>
      <c r="V8" s="10" t="str">
        <f aca="false">IF(COUNTIF($A$5:$A$69,A8)=1,"PASS","DUPLICATE")</f>
        <v>PASS</v>
      </c>
      <c r="W8" s="10" t="str">
        <f aca="false">IF(OR(AND(G8="PER_ATTACK_ROLL",M8="EACH_RESOLVED_ATTACK",N8&lt;&gt;"",O8="",R8="ATTACK_RESOLUTION_AND_COMBAT_LOG",K8&lt;&gt;""),AND(G8="INSTANCE_VALUE",M8="PROFILE_SNAPSHOT",N8="",O8="instanceDamage",R8="NOT_APPLICABLE",K8="WEAPON_PROFILE_VERSION"),AND(G8="CONSTANT",M8="PROFILE_SNAPSHOT",N8="",O8="",R8="NOT_APPLICABLE",K8="ITEM_TEMPLATE")),IF(Q8="ATTACK_RESOLUTION_AND_COMBAT_LOG","PASS","FAIL"),"FAIL")</f>
        <v>PASS</v>
      </c>
      <c r="X8" s="15" t="s">
        <v>2338</v>
      </c>
      <c r="Y8" s="15" t="s">
        <v>2479</v>
      </c>
      <c r="Z8" s="15" t="s">
        <v>2485</v>
      </c>
    </row>
    <row r="9" customFormat="false" ht="34.5" hidden="false" customHeight="true" outlineLevel="0" collapsed="false">
      <c r="A9" s="10" t="s">
        <v>2703</v>
      </c>
      <c r="B9" s="10" t="s">
        <v>152</v>
      </c>
      <c r="C9" s="10" t="s">
        <v>154</v>
      </c>
      <c r="D9" s="10" t="s">
        <v>674</v>
      </c>
      <c r="E9" s="10" t="s">
        <v>2336</v>
      </c>
      <c r="F9" s="10" t="s">
        <v>485</v>
      </c>
      <c r="G9" s="10" t="s">
        <v>2323</v>
      </c>
      <c r="H9" s="10" t="s">
        <v>485</v>
      </c>
      <c r="I9" s="10" t="s">
        <v>485</v>
      </c>
      <c r="J9" s="10" t="s">
        <v>921</v>
      </c>
      <c r="K9" s="10" t="s">
        <v>2330</v>
      </c>
      <c r="L9" s="10"/>
      <c r="M9" s="10" t="s">
        <v>2364</v>
      </c>
      <c r="N9" s="10"/>
      <c r="O9" s="10"/>
      <c r="P9" s="10" t="s">
        <v>2692</v>
      </c>
      <c r="Q9" s="10" t="s">
        <v>2343</v>
      </c>
      <c r="R9" s="10" t="s">
        <v>2345</v>
      </c>
      <c r="S9" s="10" t="s">
        <v>2704</v>
      </c>
      <c r="T9" s="10" t="s">
        <v>153</v>
      </c>
      <c r="U9" s="10" t="s">
        <v>481</v>
      </c>
      <c r="V9" s="10" t="str">
        <f aca="false">IF(COUNTIF($A$5:$A$69,A9)=1,"PASS","DUPLICATE")</f>
        <v>PASS</v>
      </c>
      <c r="W9" s="10" t="str">
        <f aca="false">IF(OR(AND(G9="PER_ATTACK_ROLL",M9="EACH_RESOLVED_ATTACK",N9&lt;&gt;"",O9="",R9="ATTACK_RESOLUTION_AND_COMBAT_LOG",K9&lt;&gt;""),AND(G9="INSTANCE_VALUE",M9="PROFILE_SNAPSHOT",N9="",O9="instanceDamage",R9="NOT_APPLICABLE",K9="WEAPON_PROFILE_VERSION"),AND(G9="CONSTANT",M9="PROFILE_SNAPSHOT",N9="",O9="",R9="NOT_APPLICABLE",K9="ITEM_TEMPLATE")),IF(Q9="ATTACK_RESOLUTION_AND_COMBAT_LOG","PASS","FAIL"),"FAIL")</f>
        <v>PASS</v>
      </c>
      <c r="X9" s="15" t="s">
        <v>2336</v>
      </c>
      <c r="Y9" s="15" t="s">
        <v>921</v>
      </c>
      <c r="Z9" s="15" t="s">
        <v>2487</v>
      </c>
    </row>
    <row r="10" customFormat="false" ht="34.5" hidden="false" customHeight="true" outlineLevel="0" collapsed="false">
      <c r="A10" s="10" t="s">
        <v>2705</v>
      </c>
      <c r="B10" s="10" t="s">
        <v>152</v>
      </c>
      <c r="C10" s="10" t="s">
        <v>154</v>
      </c>
      <c r="D10" s="10" t="s">
        <v>674</v>
      </c>
      <c r="E10" s="10" t="s">
        <v>2338</v>
      </c>
      <c r="F10" s="10" t="s">
        <v>475</v>
      </c>
      <c r="G10" s="10" t="s">
        <v>2325</v>
      </c>
      <c r="H10" s="10" t="s">
        <v>2695</v>
      </c>
      <c r="I10" s="10" t="s">
        <v>2695</v>
      </c>
      <c r="J10" s="10" t="s">
        <v>921</v>
      </c>
      <c r="K10" s="10" t="s">
        <v>2330</v>
      </c>
      <c r="L10" s="10"/>
      <c r="M10" s="10" t="s">
        <v>2333</v>
      </c>
      <c r="N10" s="10" t="s">
        <v>2706</v>
      </c>
      <c r="O10" s="10"/>
      <c r="P10" s="10" t="s">
        <v>2697</v>
      </c>
      <c r="Q10" s="10" t="s">
        <v>2343</v>
      </c>
      <c r="R10" s="10" t="s">
        <v>2343</v>
      </c>
      <c r="S10" s="10" t="s">
        <v>2698</v>
      </c>
      <c r="T10" s="10" t="s">
        <v>153</v>
      </c>
      <c r="U10" s="10" t="s">
        <v>481</v>
      </c>
      <c r="V10" s="10" t="str">
        <f aca="false">IF(COUNTIF($A$5:$A$69,A10)=1,"PASS","DUPLICATE")</f>
        <v>PASS</v>
      </c>
      <c r="W10" s="10" t="str">
        <f aca="false">IF(OR(AND(G10="PER_ATTACK_ROLL",M10="EACH_RESOLVED_ATTACK",N10&lt;&gt;"",O10="",R10="ATTACK_RESOLUTION_AND_COMBAT_LOG",K10&lt;&gt;""),AND(G10="INSTANCE_VALUE",M10="PROFILE_SNAPSHOT",N10="",O10="instanceDamage",R10="NOT_APPLICABLE",K10="WEAPON_PROFILE_VERSION"),AND(G10="CONSTANT",M10="PROFILE_SNAPSHOT",N10="",O10="",R10="NOT_APPLICABLE",K10="ITEM_TEMPLATE")),IF(Q10="ATTACK_RESOLUTION_AND_COMBAT_LOG","PASS","FAIL"),"FAIL")</f>
        <v>PASS</v>
      </c>
      <c r="X10" s="15" t="s">
        <v>2338</v>
      </c>
      <c r="Y10" s="15" t="s">
        <v>2481</v>
      </c>
      <c r="Z10" s="15" t="s">
        <v>2487</v>
      </c>
    </row>
    <row r="11" customFormat="false" ht="34.5" hidden="false" customHeight="true" outlineLevel="0" collapsed="false">
      <c r="A11" s="10" t="s">
        <v>2707</v>
      </c>
      <c r="B11" s="10" t="s">
        <v>157</v>
      </c>
      <c r="C11" s="10" t="s">
        <v>159</v>
      </c>
      <c r="D11" s="10" t="s">
        <v>674</v>
      </c>
      <c r="E11" s="10" t="s">
        <v>2336</v>
      </c>
      <c r="F11" s="10" t="s">
        <v>489</v>
      </c>
      <c r="G11" s="10" t="s">
        <v>2325</v>
      </c>
      <c r="H11" s="10" t="s">
        <v>2708</v>
      </c>
      <c r="I11" s="10" t="s">
        <v>2708</v>
      </c>
      <c r="J11" s="10" t="s">
        <v>921</v>
      </c>
      <c r="K11" s="10" t="s">
        <v>2330</v>
      </c>
      <c r="L11" s="10"/>
      <c r="M11" s="10" t="s">
        <v>2333</v>
      </c>
      <c r="N11" s="10" t="s">
        <v>2709</v>
      </c>
      <c r="O11" s="10"/>
      <c r="P11" s="10" t="s">
        <v>2692</v>
      </c>
      <c r="Q11" s="10" t="s">
        <v>2343</v>
      </c>
      <c r="R11" s="10" t="s">
        <v>2343</v>
      </c>
      <c r="S11" s="10" t="s">
        <v>2710</v>
      </c>
      <c r="T11" s="10" t="s">
        <v>158</v>
      </c>
      <c r="U11" s="10" t="s">
        <v>481</v>
      </c>
      <c r="V11" s="10" t="str">
        <f aca="false">IF(COUNTIF($A$5:$A$69,A11)=1,"PASS","DUPLICATE")</f>
        <v>PASS</v>
      </c>
      <c r="W11" s="10" t="str">
        <f aca="false">IF(OR(AND(G11="PER_ATTACK_ROLL",M11="EACH_RESOLVED_ATTACK",N11&lt;&gt;"",O11="",R11="ATTACK_RESOLUTION_AND_COMBAT_LOG",K11&lt;&gt;""),AND(G11="INSTANCE_VALUE",M11="PROFILE_SNAPSHOT",N11="",O11="instanceDamage",R11="NOT_APPLICABLE",K11="WEAPON_PROFILE_VERSION"),AND(G11="CONSTANT",M11="PROFILE_SNAPSHOT",N11="",O11="",R11="NOT_APPLICABLE",K11="ITEM_TEMPLATE")),IF(Q11="ATTACK_RESOLUTION_AND_COMBAT_LOG","PASS","FAIL"),"FAIL")</f>
        <v>PASS</v>
      </c>
      <c r="X11" s="15" t="s">
        <v>2336</v>
      </c>
      <c r="Y11" s="15" t="s">
        <v>2479</v>
      </c>
      <c r="Z11" s="15" t="s">
        <v>2485</v>
      </c>
    </row>
    <row r="12" customFormat="false" ht="34.5" hidden="false" customHeight="true" outlineLevel="0" collapsed="false">
      <c r="A12" s="10" t="s">
        <v>2711</v>
      </c>
      <c r="B12" s="10" t="s">
        <v>157</v>
      </c>
      <c r="C12" s="10" t="s">
        <v>159</v>
      </c>
      <c r="D12" s="10" t="s">
        <v>674</v>
      </c>
      <c r="E12" s="10" t="s">
        <v>2338</v>
      </c>
      <c r="F12" s="10" t="s">
        <v>490</v>
      </c>
      <c r="G12" s="10" t="s">
        <v>2325</v>
      </c>
      <c r="H12" s="10" t="s">
        <v>2701</v>
      </c>
      <c r="I12" s="10" t="s">
        <v>2701</v>
      </c>
      <c r="J12" s="10" t="s">
        <v>921</v>
      </c>
      <c r="K12" s="10" t="s">
        <v>2330</v>
      </c>
      <c r="L12" s="10"/>
      <c r="M12" s="10" t="s">
        <v>2333</v>
      </c>
      <c r="N12" s="10" t="s">
        <v>2712</v>
      </c>
      <c r="O12" s="10"/>
      <c r="P12" s="10" t="s">
        <v>2697</v>
      </c>
      <c r="Q12" s="10" t="s">
        <v>2343</v>
      </c>
      <c r="R12" s="10" t="s">
        <v>2343</v>
      </c>
      <c r="S12" s="10" t="s">
        <v>2713</v>
      </c>
      <c r="T12" s="10" t="s">
        <v>158</v>
      </c>
      <c r="U12" s="10" t="s">
        <v>481</v>
      </c>
      <c r="V12" s="10" t="str">
        <f aca="false">IF(COUNTIF($A$5:$A$69,A12)=1,"PASS","DUPLICATE")</f>
        <v>PASS</v>
      </c>
      <c r="W12" s="10" t="str">
        <f aca="false">IF(OR(AND(G12="PER_ATTACK_ROLL",M12="EACH_RESOLVED_ATTACK",N12&lt;&gt;"",O12="",R12="ATTACK_RESOLUTION_AND_COMBAT_LOG",K12&lt;&gt;""),AND(G12="INSTANCE_VALUE",M12="PROFILE_SNAPSHOT",N12="",O12="instanceDamage",R12="NOT_APPLICABLE",K12="WEAPON_PROFILE_VERSION"),AND(G12="CONSTANT",M12="PROFILE_SNAPSHOT",N12="",O12="",R12="NOT_APPLICABLE",K12="ITEM_TEMPLATE")),IF(Q12="ATTACK_RESOLUTION_AND_COMBAT_LOG","PASS","FAIL"),"FAIL")</f>
        <v>PASS</v>
      </c>
      <c r="X12" s="15" t="s">
        <v>2338</v>
      </c>
      <c r="Y12" s="15" t="s">
        <v>2479</v>
      </c>
      <c r="Z12" s="15" t="s">
        <v>2485</v>
      </c>
    </row>
    <row r="13" customFormat="false" ht="34.5" hidden="false" customHeight="true" outlineLevel="0" collapsed="false">
      <c r="A13" s="10" t="s">
        <v>2714</v>
      </c>
      <c r="B13" s="10" t="s">
        <v>161</v>
      </c>
      <c r="C13" s="10" t="s">
        <v>163</v>
      </c>
      <c r="D13" s="10" t="s">
        <v>674</v>
      </c>
      <c r="E13" s="10" t="s">
        <v>2336</v>
      </c>
      <c r="F13" s="10" t="s">
        <v>491</v>
      </c>
      <c r="G13" s="10" t="s">
        <v>2323</v>
      </c>
      <c r="H13" s="10" t="s">
        <v>491</v>
      </c>
      <c r="I13" s="10" t="s">
        <v>491</v>
      </c>
      <c r="J13" s="10" t="s">
        <v>921</v>
      </c>
      <c r="K13" s="10" t="s">
        <v>2330</v>
      </c>
      <c r="L13" s="10"/>
      <c r="M13" s="10" t="s">
        <v>2364</v>
      </c>
      <c r="N13" s="10"/>
      <c r="O13" s="10"/>
      <c r="P13" s="10" t="s">
        <v>2692</v>
      </c>
      <c r="Q13" s="10" t="s">
        <v>2343</v>
      </c>
      <c r="R13" s="10" t="s">
        <v>2345</v>
      </c>
      <c r="S13" s="10" t="s">
        <v>2704</v>
      </c>
      <c r="T13" s="10" t="s">
        <v>162</v>
      </c>
      <c r="U13" s="10" t="s">
        <v>495</v>
      </c>
      <c r="V13" s="10" t="str">
        <f aca="false">IF(COUNTIF($A$5:$A$69,A13)=1,"PASS","DUPLICATE")</f>
        <v>PASS</v>
      </c>
      <c r="W13" s="10" t="str">
        <f aca="false">IF(OR(AND(G13="PER_ATTACK_ROLL",M13="EACH_RESOLVED_ATTACK",N13&lt;&gt;"",O13="",R13="ATTACK_RESOLUTION_AND_COMBAT_LOG",K13&lt;&gt;""),AND(G13="INSTANCE_VALUE",M13="PROFILE_SNAPSHOT",N13="",O13="instanceDamage",R13="NOT_APPLICABLE",K13="WEAPON_PROFILE_VERSION"),AND(G13="CONSTANT",M13="PROFILE_SNAPSHOT",N13="",O13="",R13="NOT_APPLICABLE",K13="ITEM_TEMPLATE")),IF(Q13="ATTACK_RESOLUTION_AND_COMBAT_LOG","PASS","FAIL"),"FAIL")</f>
        <v>PASS</v>
      </c>
      <c r="X13" s="15" t="s">
        <v>2336</v>
      </c>
      <c r="Y13" s="15" t="s">
        <v>921</v>
      </c>
      <c r="Z13" s="15" t="s">
        <v>2487</v>
      </c>
    </row>
    <row r="14" customFormat="false" ht="34.5" hidden="false" customHeight="true" outlineLevel="0" collapsed="false">
      <c r="A14" s="10" t="s">
        <v>2715</v>
      </c>
      <c r="B14" s="10" t="s">
        <v>161</v>
      </c>
      <c r="C14" s="10" t="s">
        <v>163</v>
      </c>
      <c r="D14" s="10" t="s">
        <v>674</v>
      </c>
      <c r="E14" s="10" t="s">
        <v>2338</v>
      </c>
      <c r="F14" s="10" t="s">
        <v>493</v>
      </c>
      <c r="G14" s="10" t="s">
        <v>2323</v>
      </c>
      <c r="H14" s="10" t="s">
        <v>493</v>
      </c>
      <c r="I14" s="10" t="s">
        <v>493</v>
      </c>
      <c r="J14" s="10" t="s">
        <v>921</v>
      </c>
      <c r="K14" s="10" t="s">
        <v>2330</v>
      </c>
      <c r="L14" s="10"/>
      <c r="M14" s="10" t="s">
        <v>2364</v>
      </c>
      <c r="N14" s="10"/>
      <c r="O14" s="10"/>
      <c r="P14" s="10" t="s">
        <v>2697</v>
      </c>
      <c r="Q14" s="10" t="s">
        <v>2343</v>
      </c>
      <c r="R14" s="10" t="s">
        <v>2345</v>
      </c>
      <c r="S14" s="10" t="s">
        <v>2704</v>
      </c>
      <c r="T14" s="10" t="s">
        <v>162</v>
      </c>
      <c r="U14" s="10" t="s">
        <v>495</v>
      </c>
      <c r="V14" s="10" t="str">
        <f aca="false">IF(COUNTIF($A$5:$A$69,A14)=1,"PASS","DUPLICATE")</f>
        <v>PASS</v>
      </c>
      <c r="W14" s="10" t="str">
        <f aca="false">IF(OR(AND(G14="PER_ATTACK_ROLL",M14="EACH_RESOLVED_ATTACK",N14&lt;&gt;"",O14="",R14="ATTACK_RESOLUTION_AND_COMBAT_LOG",K14&lt;&gt;""),AND(G14="INSTANCE_VALUE",M14="PROFILE_SNAPSHOT",N14="",O14="instanceDamage",R14="NOT_APPLICABLE",K14="WEAPON_PROFILE_VERSION"),AND(G14="CONSTANT",M14="PROFILE_SNAPSHOT",N14="",O14="",R14="NOT_APPLICABLE",K14="ITEM_TEMPLATE")),IF(Q14="ATTACK_RESOLUTION_AND_COMBAT_LOG","PASS","FAIL"),"FAIL")</f>
        <v>PASS</v>
      </c>
      <c r="X14" s="15" t="s">
        <v>2338</v>
      </c>
      <c r="Y14" s="15" t="s">
        <v>921</v>
      </c>
      <c r="Z14" s="15" t="s">
        <v>2487</v>
      </c>
    </row>
    <row r="15" customFormat="false" ht="34.5" hidden="false" customHeight="true" outlineLevel="0" collapsed="false">
      <c r="A15" s="10" t="s">
        <v>2716</v>
      </c>
      <c r="B15" s="10" t="s">
        <v>165</v>
      </c>
      <c r="C15" s="10" t="s">
        <v>167</v>
      </c>
      <c r="D15" s="10" t="s">
        <v>674</v>
      </c>
      <c r="E15" s="10" t="s">
        <v>2336</v>
      </c>
      <c r="F15" s="10" t="s">
        <v>497</v>
      </c>
      <c r="G15" s="10" t="s">
        <v>2325</v>
      </c>
      <c r="H15" s="10" t="s">
        <v>2717</v>
      </c>
      <c r="I15" s="10" t="s">
        <v>2717</v>
      </c>
      <c r="J15" s="10" t="s">
        <v>921</v>
      </c>
      <c r="K15" s="10" t="s">
        <v>2330</v>
      </c>
      <c r="L15" s="10"/>
      <c r="M15" s="10" t="s">
        <v>2333</v>
      </c>
      <c r="N15" s="10" t="s">
        <v>2718</v>
      </c>
      <c r="O15" s="10"/>
      <c r="P15" s="10" t="s">
        <v>2692</v>
      </c>
      <c r="Q15" s="10" t="s">
        <v>2343</v>
      </c>
      <c r="R15" s="10" t="s">
        <v>2343</v>
      </c>
      <c r="S15" s="10" t="s">
        <v>2698</v>
      </c>
      <c r="T15" s="10" t="s">
        <v>166</v>
      </c>
      <c r="U15" s="10" t="s">
        <v>495</v>
      </c>
      <c r="V15" s="10" t="str">
        <f aca="false">IF(COUNTIF($A$5:$A$69,A15)=1,"PASS","DUPLICATE")</f>
        <v>PASS</v>
      </c>
      <c r="W15" s="10" t="str">
        <f aca="false">IF(OR(AND(G15="PER_ATTACK_ROLL",M15="EACH_RESOLVED_ATTACK",N15&lt;&gt;"",O15="",R15="ATTACK_RESOLUTION_AND_COMBAT_LOG",K15&lt;&gt;""),AND(G15="INSTANCE_VALUE",M15="PROFILE_SNAPSHOT",N15="",O15="instanceDamage",R15="NOT_APPLICABLE",K15="WEAPON_PROFILE_VERSION"),AND(G15="CONSTANT",M15="PROFILE_SNAPSHOT",N15="",O15="",R15="NOT_APPLICABLE",K15="ITEM_TEMPLATE")),IF(Q15="ATTACK_RESOLUTION_AND_COMBAT_LOG","PASS","FAIL"),"FAIL")</f>
        <v>PASS</v>
      </c>
      <c r="X15" s="15" t="s">
        <v>2336</v>
      </c>
      <c r="Y15" s="15" t="s">
        <v>2479</v>
      </c>
      <c r="Z15" s="15" t="s">
        <v>2485</v>
      </c>
    </row>
    <row r="16" customFormat="false" ht="34.5" hidden="false" customHeight="true" outlineLevel="0" collapsed="false">
      <c r="A16" s="10" t="s">
        <v>2719</v>
      </c>
      <c r="B16" s="10" t="s">
        <v>165</v>
      </c>
      <c r="C16" s="10" t="s">
        <v>167</v>
      </c>
      <c r="D16" s="10" t="s">
        <v>674</v>
      </c>
      <c r="E16" s="10" t="s">
        <v>2338</v>
      </c>
      <c r="F16" s="10" t="s">
        <v>498</v>
      </c>
      <c r="G16" s="10" t="s">
        <v>2325</v>
      </c>
      <c r="H16" s="10" t="s">
        <v>2720</v>
      </c>
      <c r="I16" s="10" t="s">
        <v>2720</v>
      </c>
      <c r="J16" s="10" t="s">
        <v>921</v>
      </c>
      <c r="K16" s="10" t="s">
        <v>2330</v>
      </c>
      <c r="L16" s="10"/>
      <c r="M16" s="10" t="s">
        <v>2333</v>
      </c>
      <c r="N16" s="10" t="s">
        <v>2721</v>
      </c>
      <c r="O16" s="10"/>
      <c r="P16" s="10" t="s">
        <v>2697</v>
      </c>
      <c r="Q16" s="10" t="s">
        <v>2343</v>
      </c>
      <c r="R16" s="10" t="s">
        <v>2343</v>
      </c>
      <c r="S16" s="10" t="s">
        <v>2713</v>
      </c>
      <c r="T16" s="10" t="s">
        <v>166</v>
      </c>
      <c r="U16" s="10" t="s">
        <v>495</v>
      </c>
      <c r="V16" s="10" t="str">
        <f aca="false">IF(COUNTIF($A$5:$A$69,A16)=1,"PASS","DUPLICATE")</f>
        <v>PASS</v>
      </c>
      <c r="W16" s="10" t="str">
        <f aca="false">IF(OR(AND(G16="PER_ATTACK_ROLL",M16="EACH_RESOLVED_ATTACK",N16&lt;&gt;"",O16="",R16="ATTACK_RESOLUTION_AND_COMBAT_LOG",K16&lt;&gt;""),AND(G16="INSTANCE_VALUE",M16="PROFILE_SNAPSHOT",N16="",O16="instanceDamage",R16="NOT_APPLICABLE",K16="WEAPON_PROFILE_VERSION"),AND(G16="CONSTANT",M16="PROFILE_SNAPSHOT",N16="",O16="",R16="NOT_APPLICABLE",K16="ITEM_TEMPLATE")),IF(Q16="ATTACK_RESOLUTION_AND_COMBAT_LOG","PASS","FAIL"),"FAIL")</f>
        <v>PASS</v>
      </c>
      <c r="X16" s="15" t="s">
        <v>2338</v>
      </c>
      <c r="Y16" s="15" t="s">
        <v>2479</v>
      </c>
      <c r="Z16" s="15" t="s">
        <v>2485</v>
      </c>
    </row>
    <row r="17" customFormat="false" ht="34.5" hidden="false" customHeight="true" outlineLevel="0" collapsed="false">
      <c r="A17" s="10" t="s">
        <v>2722</v>
      </c>
      <c r="B17" s="10" t="s">
        <v>169</v>
      </c>
      <c r="C17" s="10" t="s">
        <v>171</v>
      </c>
      <c r="D17" s="10" t="s">
        <v>674</v>
      </c>
      <c r="E17" s="10" t="s">
        <v>2336</v>
      </c>
      <c r="F17" s="10" t="s">
        <v>474</v>
      </c>
      <c r="G17" s="10" t="s">
        <v>2321</v>
      </c>
      <c r="H17" s="10" t="s">
        <v>2690</v>
      </c>
      <c r="I17" s="10" t="s">
        <v>2690</v>
      </c>
      <c r="J17" s="10" t="s">
        <v>921</v>
      </c>
      <c r="K17" s="10" t="s">
        <v>2328</v>
      </c>
      <c r="L17" s="10"/>
      <c r="M17" s="10" t="s">
        <v>2364</v>
      </c>
      <c r="N17" s="10"/>
      <c r="O17" s="10" t="s">
        <v>2691</v>
      </c>
      <c r="P17" s="10" t="s">
        <v>2692</v>
      </c>
      <c r="Q17" s="10" t="s">
        <v>2343</v>
      </c>
      <c r="R17" s="10" t="s">
        <v>2345</v>
      </c>
      <c r="S17" s="10" t="s">
        <v>2693</v>
      </c>
      <c r="T17" s="10" t="s">
        <v>170</v>
      </c>
      <c r="U17" s="10" t="s">
        <v>503</v>
      </c>
      <c r="V17" s="10" t="str">
        <f aca="false">IF(COUNTIF($A$5:$A$69,A17)=1,"PASS","DUPLICATE")</f>
        <v>PASS</v>
      </c>
      <c r="W17" s="10" t="str">
        <f aca="false">IF(OR(AND(G17="PER_ATTACK_ROLL",M17="EACH_RESOLVED_ATTACK",N17&lt;&gt;"",O17="",R17="ATTACK_RESOLUTION_AND_COMBAT_LOG",K17&lt;&gt;""),AND(G17="INSTANCE_VALUE",M17="PROFILE_SNAPSHOT",N17="",O17="instanceDamage",R17="NOT_APPLICABLE",K17="WEAPON_PROFILE_VERSION"),AND(G17="CONSTANT",M17="PROFILE_SNAPSHOT",N17="",O17="",R17="NOT_APPLICABLE",K17="ITEM_TEMPLATE")),IF(Q17="ATTACK_RESOLUTION_AND_COMBAT_LOG","PASS","FAIL"),"FAIL")</f>
        <v>PASS</v>
      </c>
      <c r="X17" s="15" t="s">
        <v>2336</v>
      </c>
      <c r="Y17" s="15" t="s">
        <v>921</v>
      </c>
      <c r="Z17" s="15" t="s">
        <v>2487</v>
      </c>
    </row>
    <row r="18" customFormat="false" ht="34.5" hidden="false" customHeight="true" outlineLevel="0" collapsed="false">
      <c r="A18" s="10" t="s">
        <v>2723</v>
      </c>
      <c r="B18" s="10" t="s">
        <v>169</v>
      </c>
      <c r="C18" s="10" t="s">
        <v>171</v>
      </c>
      <c r="D18" s="10" t="s">
        <v>674</v>
      </c>
      <c r="E18" s="10" t="s">
        <v>2338</v>
      </c>
      <c r="F18" s="10" t="s">
        <v>475</v>
      </c>
      <c r="G18" s="10" t="s">
        <v>2325</v>
      </c>
      <c r="H18" s="10" t="s">
        <v>2695</v>
      </c>
      <c r="I18" s="10" t="s">
        <v>2695</v>
      </c>
      <c r="J18" s="10" t="s">
        <v>921</v>
      </c>
      <c r="K18" s="10" t="s">
        <v>2330</v>
      </c>
      <c r="L18" s="10"/>
      <c r="M18" s="10" t="s">
        <v>2333</v>
      </c>
      <c r="N18" s="10" t="s">
        <v>2724</v>
      </c>
      <c r="O18" s="10"/>
      <c r="P18" s="10" t="s">
        <v>2697</v>
      </c>
      <c r="Q18" s="10" t="s">
        <v>2343</v>
      </c>
      <c r="R18" s="10" t="s">
        <v>2343</v>
      </c>
      <c r="S18" s="10" t="s">
        <v>2698</v>
      </c>
      <c r="T18" s="10" t="s">
        <v>170</v>
      </c>
      <c r="U18" s="10" t="s">
        <v>503</v>
      </c>
      <c r="V18" s="10" t="str">
        <f aca="false">IF(COUNTIF($A$5:$A$69,A18)=1,"PASS","DUPLICATE")</f>
        <v>PASS</v>
      </c>
      <c r="W18" s="10" t="str">
        <f aca="false">IF(OR(AND(G18="PER_ATTACK_ROLL",M18="EACH_RESOLVED_ATTACK",N18&lt;&gt;"",O18="",R18="ATTACK_RESOLUTION_AND_COMBAT_LOG",K18&lt;&gt;""),AND(G18="INSTANCE_VALUE",M18="PROFILE_SNAPSHOT",N18="",O18="instanceDamage",R18="NOT_APPLICABLE",K18="WEAPON_PROFILE_VERSION"),AND(G18="CONSTANT",M18="PROFILE_SNAPSHOT",N18="",O18="",R18="NOT_APPLICABLE",K18="ITEM_TEMPLATE")),IF(Q18="ATTACK_RESOLUTION_AND_COMBAT_LOG","PASS","FAIL"),"FAIL")</f>
        <v>PASS</v>
      </c>
      <c r="X18" s="15" t="s">
        <v>2338</v>
      </c>
      <c r="Y18" s="15" t="s">
        <v>2481</v>
      </c>
      <c r="Z18" s="15" t="s">
        <v>2487</v>
      </c>
    </row>
    <row r="19" customFormat="false" ht="34.5" hidden="false" customHeight="true" outlineLevel="0" collapsed="false">
      <c r="A19" s="10" t="s">
        <v>2725</v>
      </c>
      <c r="B19" s="10" t="s">
        <v>175</v>
      </c>
      <c r="C19" s="10" t="s">
        <v>177</v>
      </c>
      <c r="D19" s="10" t="s">
        <v>674</v>
      </c>
      <c r="E19" s="10" t="s">
        <v>2336</v>
      </c>
      <c r="F19" s="10" t="s">
        <v>474</v>
      </c>
      <c r="G19" s="10" t="s">
        <v>2321</v>
      </c>
      <c r="H19" s="10" t="s">
        <v>2690</v>
      </c>
      <c r="I19" s="10" t="s">
        <v>2690</v>
      </c>
      <c r="J19" s="10" t="s">
        <v>921</v>
      </c>
      <c r="K19" s="10" t="s">
        <v>2328</v>
      </c>
      <c r="L19" s="10"/>
      <c r="M19" s="10" t="s">
        <v>2364</v>
      </c>
      <c r="N19" s="10"/>
      <c r="O19" s="10" t="s">
        <v>2691</v>
      </c>
      <c r="P19" s="10" t="s">
        <v>2692</v>
      </c>
      <c r="Q19" s="10" t="s">
        <v>2343</v>
      </c>
      <c r="R19" s="10" t="s">
        <v>2345</v>
      </c>
      <c r="S19" s="10" t="s">
        <v>2693</v>
      </c>
      <c r="T19" s="10" t="s">
        <v>176</v>
      </c>
      <c r="U19" s="10" t="s">
        <v>503</v>
      </c>
      <c r="V19" s="10" t="str">
        <f aca="false">IF(COUNTIF($A$5:$A$69,A19)=1,"PASS","DUPLICATE")</f>
        <v>PASS</v>
      </c>
      <c r="W19" s="10" t="str">
        <f aca="false">IF(OR(AND(G19="PER_ATTACK_ROLL",M19="EACH_RESOLVED_ATTACK",N19&lt;&gt;"",O19="",R19="ATTACK_RESOLUTION_AND_COMBAT_LOG",K19&lt;&gt;""),AND(G19="INSTANCE_VALUE",M19="PROFILE_SNAPSHOT",N19="",O19="instanceDamage",R19="NOT_APPLICABLE",K19="WEAPON_PROFILE_VERSION"),AND(G19="CONSTANT",M19="PROFILE_SNAPSHOT",N19="",O19="",R19="NOT_APPLICABLE",K19="ITEM_TEMPLATE")),IF(Q19="ATTACK_RESOLUTION_AND_COMBAT_LOG","PASS","FAIL"),"FAIL")</f>
        <v>PASS</v>
      </c>
      <c r="X19" s="15" t="s">
        <v>2336</v>
      </c>
      <c r="Y19" s="15" t="s">
        <v>921</v>
      </c>
      <c r="Z19" s="15" t="s">
        <v>2487</v>
      </c>
    </row>
    <row r="20" customFormat="false" ht="34.5" hidden="false" customHeight="true" outlineLevel="0" collapsed="false">
      <c r="A20" s="10" t="s">
        <v>2726</v>
      </c>
      <c r="B20" s="10" t="s">
        <v>175</v>
      </c>
      <c r="C20" s="10" t="s">
        <v>177</v>
      </c>
      <c r="D20" s="10" t="s">
        <v>674</v>
      </c>
      <c r="E20" s="10" t="s">
        <v>2338</v>
      </c>
      <c r="F20" s="10" t="s">
        <v>479</v>
      </c>
      <c r="G20" s="10" t="s">
        <v>2325</v>
      </c>
      <c r="H20" s="10" t="s">
        <v>2701</v>
      </c>
      <c r="I20" s="10" t="s">
        <v>2701</v>
      </c>
      <c r="J20" s="10" t="s">
        <v>921</v>
      </c>
      <c r="K20" s="10" t="s">
        <v>2330</v>
      </c>
      <c r="L20" s="10"/>
      <c r="M20" s="10" t="s">
        <v>2333</v>
      </c>
      <c r="N20" s="10" t="s">
        <v>2727</v>
      </c>
      <c r="O20" s="10"/>
      <c r="P20" s="10" t="s">
        <v>2697</v>
      </c>
      <c r="Q20" s="10" t="s">
        <v>2343</v>
      </c>
      <c r="R20" s="10" t="s">
        <v>2343</v>
      </c>
      <c r="S20" s="10" t="s">
        <v>2698</v>
      </c>
      <c r="T20" s="10" t="s">
        <v>176</v>
      </c>
      <c r="U20" s="10" t="s">
        <v>503</v>
      </c>
      <c r="V20" s="10" t="str">
        <f aca="false">IF(COUNTIF($A$5:$A$69,A20)=1,"PASS","DUPLICATE")</f>
        <v>PASS</v>
      </c>
      <c r="W20" s="10" t="str">
        <f aca="false">IF(OR(AND(G20="PER_ATTACK_ROLL",M20="EACH_RESOLVED_ATTACK",N20&lt;&gt;"",O20="",R20="ATTACK_RESOLUTION_AND_COMBAT_LOG",K20&lt;&gt;""),AND(G20="INSTANCE_VALUE",M20="PROFILE_SNAPSHOT",N20="",O20="instanceDamage",R20="NOT_APPLICABLE",K20="WEAPON_PROFILE_VERSION"),AND(G20="CONSTANT",M20="PROFILE_SNAPSHOT",N20="",O20="",R20="NOT_APPLICABLE",K20="ITEM_TEMPLATE")),IF(Q20="ATTACK_RESOLUTION_AND_COMBAT_LOG","PASS","FAIL"),"FAIL")</f>
        <v>PASS</v>
      </c>
      <c r="X20" s="15" t="s">
        <v>2338</v>
      </c>
      <c r="Y20" s="15" t="s">
        <v>2479</v>
      </c>
      <c r="Z20" s="15" t="s">
        <v>2485</v>
      </c>
    </row>
    <row r="21" customFormat="false" ht="34.5" hidden="false" customHeight="true" outlineLevel="0" collapsed="false">
      <c r="A21" s="10" t="s">
        <v>2728</v>
      </c>
      <c r="B21" s="10" t="s">
        <v>180</v>
      </c>
      <c r="C21" s="10" t="s">
        <v>182</v>
      </c>
      <c r="D21" s="10" t="s">
        <v>674</v>
      </c>
      <c r="E21" s="10" t="s">
        <v>2336</v>
      </c>
      <c r="F21" s="10" t="s">
        <v>474</v>
      </c>
      <c r="G21" s="10" t="s">
        <v>2321</v>
      </c>
      <c r="H21" s="10" t="s">
        <v>2690</v>
      </c>
      <c r="I21" s="10" t="s">
        <v>2690</v>
      </c>
      <c r="J21" s="10" t="s">
        <v>921</v>
      </c>
      <c r="K21" s="10" t="s">
        <v>2328</v>
      </c>
      <c r="L21" s="10"/>
      <c r="M21" s="10" t="s">
        <v>2364</v>
      </c>
      <c r="N21" s="10"/>
      <c r="O21" s="10" t="s">
        <v>2691</v>
      </c>
      <c r="P21" s="10" t="s">
        <v>2692</v>
      </c>
      <c r="Q21" s="10" t="s">
        <v>2343</v>
      </c>
      <c r="R21" s="10" t="s">
        <v>2345</v>
      </c>
      <c r="S21" s="10" t="s">
        <v>2693</v>
      </c>
      <c r="T21" s="10" t="s">
        <v>181</v>
      </c>
      <c r="U21" s="10" t="s">
        <v>505</v>
      </c>
      <c r="V21" s="10" t="str">
        <f aca="false">IF(COUNTIF($A$5:$A$69,A21)=1,"PASS","DUPLICATE")</f>
        <v>PASS</v>
      </c>
      <c r="W21" s="10" t="str">
        <f aca="false">IF(OR(AND(G21="PER_ATTACK_ROLL",M21="EACH_RESOLVED_ATTACK",N21&lt;&gt;"",O21="",R21="ATTACK_RESOLUTION_AND_COMBAT_LOG",K21&lt;&gt;""),AND(G21="INSTANCE_VALUE",M21="PROFILE_SNAPSHOT",N21="",O21="instanceDamage",R21="NOT_APPLICABLE",K21="WEAPON_PROFILE_VERSION"),AND(G21="CONSTANT",M21="PROFILE_SNAPSHOT",N21="",O21="",R21="NOT_APPLICABLE",K21="ITEM_TEMPLATE")),IF(Q21="ATTACK_RESOLUTION_AND_COMBAT_LOG","PASS","FAIL"),"FAIL")</f>
        <v>PASS</v>
      </c>
      <c r="X21" s="15" t="s">
        <v>2336</v>
      </c>
      <c r="Y21" s="15" t="s">
        <v>921</v>
      </c>
      <c r="Z21" s="15" t="s">
        <v>2487</v>
      </c>
    </row>
    <row r="22" customFormat="false" ht="34.5" hidden="false" customHeight="true" outlineLevel="0" collapsed="false">
      <c r="A22" s="10" t="s">
        <v>2729</v>
      </c>
      <c r="B22" s="10" t="s">
        <v>180</v>
      </c>
      <c r="C22" s="10" t="s">
        <v>182</v>
      </c>
      <c r="D22" s="10" t="s">
        <v>674</v>
      </c>
      <c r="E22" s="10" t="s">
        <v>2338</v>
      </c>
      <c r="F22" s="10" t="s">
        <v>475</v>
      </c>
      <c r="G22" s="10" t="s">
        <v>2325</v>
      </c>
      <c r="H22" s="10" t="s">
        <v>2695</v>
      </c>
      <c r="I22" s="10" t="s">
        <v>2695</v>
      </c>
      <c r="J22" s="10" t="s">
        <v>921</v>
      </c>
      <c r="K22" s="10" t="s">
        <v>2330</v>
      </c>
      <c r="L22" s="10"/>
      <c r="M22" s="10" t="s">
        <v>2333</v>
      </c>
      <c r="N22" s="10" t="s">
        <v>2730</v>
      </c>
      <c r="O22" s="10"/>
      <c r="P22" s="10" t="s">
        <v>2697</v>
      </c>
      <c r="Q22" s="10" t="s">
        <v>2343</v>
      </c>
      <c r="R22" s="10" t="s">
        <v>2343</v>
      </c>
      <c r="S22" s="10" t="s">
        <v>2698</v>
      </c>
      <c r="T22" s="10" t="s">
        <v>181</v>
      </c>
      <c r="U22" s="10" t="s">
        <v>505</v>
      </c>
      <c r="V22" s="10" t="str">
        <f aca="false">IF(COUNTIF($A$5:$A$69,A22)=1,"PASS","DUPLICATE")</f>
        <v>PASS</v>
      </c>
      <c r="W22" s="10" t="str">
        <f aca="false">IF(OR(AND(G22="PER_ATTACK_ROLL",M22="EACH_RESOLVED_ATTACK",N22&lt;&gt;"",O22="",R22="ATTACK_RESOLUTION_AND_COMBAT_LOG",K22&lt;&gt;""),AND(G22="INSTANCE_VALUE",M22="PROFILE_SNAPSHOT",N22="",O22="instanceDamage",R22="NOT_APPLICABLE",K22="WEAPON_PROFILE_VERSION"),AND(G22="CONSTANT",M22="PROFILE_SNAPSHOT",N22="",O22="",R22="NOT_APPLICABLE",K22="ITEM_TEMPLATE")),IF(Q22="ATTACK_RESOLUTION_AND_COMBAT_LOG","PASS","FAIL"),"FAIL")</f>
        <v>PASS</v>
      </c>
      <c r="X22" s="15" t="s">
        <v>2338</v>
      </c>
      <c r="Y22" s="15" t="s">
        <v>2481</v>
      </c>
      <c r="Z22" s="15" t="s">
        <v>2487</v>
      </c>
    </row>
    <row r="23" customFormat="false" ht="34.5" hidden="false" customHeight="true" outlineLevel="0" collapsed="false">
      <c r="A23" s="10" t="s">
        <v>2731</v>
      </c>
      <c r="B23" s="10" t="s">
        <v>185</v>
      </c>
      <c r="C23" s="10" t="s">
        <v>187</v>
      </c>
      <c r="D23" s="10" t="s">
        <v>674</v>
      </c>
      <c r="E23" s="10" t="s">
        <v>2336</v>
      </c>
      <c r="F23" s="10" t="s">
        <v>509</v>
      </c>
      <c r="G23" s="10" t="s">
        <v>2325</v>
      </c>
      <c r="H23" s="10" t="s">
        <v>2732</v>
      </c>
      <c r="I23" s="10" t="s">
        <v>2695</v>
      </c>
      <c r="J23" s="10" t="s">
        <v>2368</v>
      </c>
      <c r="K23" s="10" t="s">
        <v>2330</v>
      </c>
      <c r="L23" s="10"/>
      <c r="M23" s="10" t="s">
        <v>2333</v>
      </c>
      <c r="N23" s="10" t="s">
        <v>2733</v>
      </c>
      <c r="O23" s="10"/>
      <c r="P23" s="10" t="s">
        <v>2692</v>
      </c>
      <c r="Q23" s="10" t="s">
        <v>2343</v>
      </c>
      <c r="R23" s="10" t="s">
        <v>2343</v>
      </c>
      <c r="S23" s="10" t="s">
        <v>2698</v>
      </c>
      <c r="T23" s="10" t="s">
        <v>186</v>
      </c>
      <c r="U23" s="10" t="s">
        <v>511</v>
      </c>
      <c r="V23" s="10" t="str">
        <f aca="false">IF(COUNTIF($A$5:$A$69,A23)=1,"PASS","DUPLICATE")</f>
        <v>PASS</v>
      </c>
      <c r="W23" s="10" t="str">
        <f aca="false">IF(OR(AND(G23="PER_ATTACK_ROLL",M23="EACH_RESOLVED_ATTACK",N23&lt;&gt;"",O23="",R23="ATTACK_RESOLUTION_AND_COMBAT_LOG",K23&lt;&gt;""),AND(G23="INSTANCE_VALUE",M23="PROFILE_SNAPSHOT",N23="",O23="instanceDamage",R23="NOT_APPLICABLE",K23="WEAPON_PROFILE_VERSION"),AND(G23="CONSTANT",M23="PROFILE_SNAPSHOT",N23="",O23="",R23="NOT_APPLICABLE",K23="ITEM_TEMPLATE")),IF(Q23="ATTACK_RESOLUTION_AND_COMBAT_LOG","PASS","FAIL"),"FAIL")</f>
        <v>PASS</v>
      </c>
      <c r="X23" s="15" t="s">
        <v>2336</v>
      </c>
      <c r="Y23" s="15" t="s">
        <v>2481</v>
      </c>
      <c r="Z23" s="15" t="s">
        <v>2487</v>
      </c>
    </row>
    <row r="24" customFormat="false" ht="34.5" hidden="false" customHeight="true" outlineLevel="0" collapsed="false">
      <c r="A24" s="10" t="s">
        <v>2734</v>
      </c>
      <c r="B24" s="10" t="s">
        <v>185</v>
      </c>
      <c r="C24" s="10" t="s">
        <v>187</v>
      </c>
      <c r="D24" s="10" t="s">
        <v>674</v>
      </c>
      <c r="E24" s="10" t="s">
        <v>2338</v>
      </c>
      <c r="F24" s="10" t="s">
        <v>475</v>
      </c>
      <c r="G24" s="10" t="s">
        <v>2325</v>
      </c>
      <c r="H24" s="10" t="s">
        <v>2695</v>
      </c>
      <c r="I24" s="10" t="s">
        <v>2695</v>
      </c>
      <c r="J24" s="10" t="s">
        <v>921</v>
      </c>
      <c r="K24" s="10" t="s">
        <v>2330</v>
      </c>
      <c r="L24" s="10"/>
      <c r="M24" s="10" t="s">
        <v>2333</v>
      </c>
      <c r="N24" s="10" t="s">
        <v>2735</v>
      </c>
      <c r="O24" s="10"/>
      <c r="P24" s="10" t="s">
        <v>2697</v>
      </c>
      <c r="Q24" s="10" t="s">
        <v>2343</v>
      </c>
      <c r="R24" s="10" t="s">
        <v>2343</v>
      </c>
      <c r="S24" s="10" t="s">
        <v>2698</v>
      </c>
      <c r="T24" s="10" t="s">
        <v>186</v>
      </c>
      <c r="U24" s="10" t="s">
        <v>511</v>
      </c>
      <c r="V24" s="10" t="str">
        <f aca="false">IF(COUNTIF($A$5:$A$69,A24)=1,"PASS","DUPLICATE")</f>
        <v>PASS</v>
      </c>
      <c r="W24" s="10" t="str">
        <f aca="false">IF(OR(AND(G24="PER_ATTACK_ROLL",M24="EACH_RESOLVED_ATTACK",N24&lt;&gt;"",O24="",R24="ATTACK_RESOLUTION_AND_COMBAT_LOG",K24&lt;&gt;""),AND(G24="INSTANCE_VALUE",M24="PROFILE_SNAPSHOT",N24="",O24="instanceDamage",R24="NOT_APPLICABLE",K24="WEAPON_PROFILE_VERSION"),AND(G24="CONSTANT",M24="PROFILE_SNAPSHOT",N24="",O24="",R24="NOT_APPLICABLE",K24="ITEM_TEMPLATE")),IF(Q24="ATTACK_RESOLUTION_AND_COMBAT_LOG","PASS","FAIL"),"FAIL")</f>
        <v>PASS</v>
      </c>
      <c r="X24" s="15" t="s">
        <v>2338</v>
      </c>
      <c r="Y24" s="15" t="s">
        <v>2481</v>
      </c>
      <c r="Z24" s="15" t="s">
        <v>2487</v>
      </c>
    </row>
    <row r="25" customFormat="false" ht="34.5" hidden="false" customHeight="true" outlineLevel="0" collapsed="false">
      <c r="A25" s="10" t="s">
        <v>2736</v>
      </c>
      <c r="B25" s="10" t="s">
        <v>192</v>
      </c>
      <c r="C25" s="10" t="s">
        <v>194</v>
      </c>
      <c r="D25" s="10" t="s">
        <v>674</v>
      </c>
      <c r="E25" s="10" t="s">
        <v>2336</v>
      </c>
      <c r="F25" s="10" t="s">
        <v>513</v>
      </c>
      <c r="G25" s="10" t="s">
        <v>2325</v>
      </c>
      <c r="H25" s="10" t="s">
        <v>2737</v>
      </c>
      <c r="I25" s="10" t="s">
        <v>2701</v>
      </c>
      <c r="J25" s="10" t="s">
        <v>2368</v>
      </c>
      <c r="K25" s="10" t="s">
        <v>2330</v>
      </c>
      <c r="L25" s="10"/>
      <c r="M25" s="10" t="s">
        <v>2333</v>
      </c>
      <c r="N25" s="10" t="s">
        <v>2738</v>
      </c>
      <c r="O25" s="10"/>
      <c r="P25" s="10" t="s">
        <v>2692</v>
      </c>
      <c r="Q25" s="10" t="s">
        <v>2343</v>
      </c>
      <c r="R25" s="10" t="s">
        <v>2343</v>
      </c>
      <c r="S25" s="10" t="s">
        <v>2698</v>
      </c>
      <c r="T25" s="10" t="s">
        <v>193</v>
      </c>
      <c r="U25" s="10" t="s">
        <v>511</v>
      </c>
      <c r="V25" s="10" t="str">
        <f aca="false">IF(COUNTIF($A$5:$A$69,A25)=1,"PASS","DUPLICATE")</f>
        <v>PASS</v>
      </c>
      <c r="W25" s="10" t="str">
        <f aca="false">IF(OR(AND(G25="PER_ATTACK_ROLL",M25="EACH_RESOLVED_ATTACK",N25&lt;&gt;"",O25="",R25="ATTACK_RESOLUTION_AND_COMBAT_LOG",K25&lt;&gt;""),AND(G25="INSTANCE_VALUE",M25="PROFILE_SNAPSHOT",N25="",O25="instanceDamage",R25="NOT_APPLICABLE",K25="WEAPON_PROFILE_VERSION"),AND(G25="CONSTANT",M25="PROFILE_SNAPSHOT",N25="",O25="",R25="NOT_APPLICABLE",K25="ITEM_TEMPLATE")),IF(Q25="ATTACK_RESOLUTION_AND_COMBAT_LOG","PASS","FAIL"),"FAIL")</f>
        <v>PASS</v>
      </c>
      <c r="X25" s="15" t="s">
        <v>2336</v>
      </c>
      <c r="Y25" s="15" t="s">
        <v>2479</v>
      </c>
      <c r="Z25" s="15" t="s">
        <v>2485</v>
      </c>
    </row>
    <row r="26" customFormat="false" ht="34.5" hidden="false" customHeight="true" outlineLevel="0" collapsed="false">
      <c r="A26" s="10" t="s">
        <v>2739</v>
      </c>
      <c r="B26" s="10" t="s">
        <v>192</v>
      </c>
      <c r="C26" s="10" t="s">
        <v>194</v>
      </c>
      <c r="D26" s="10" t="s">
        <v>674</v>
      </c>
      <c r="E26" s="10" t="s">
        <v>2338</v>
      </c>
      <c r="F26" s="10" t="s">
        <v>475</v>
      </c>
      <c r="G26" s="10" t="s">
        <v>2325</v>
      </c>
      <c r="H26" s="10" t="s">
        <v>2695</v>
      </c>
      <c r="I26" s="10" t="s">
        <v>2695</v>
      </c>
      <c r="J26" s="10" t="s">
        <v>921</v>
      </c>
      <c r="K26" s="10" t="s">
        <v>2330</v>
      </c>
      <c r="L26" s="10"/>
      <c r="M26" s="10" t="s">
        <v>2333</v>
      </c>
      <c r="N26" s="10" t="s">
        <v>2740</v>
      </c>
      <c r="O26" s="10"/>
      <c r="P26" s="10" t="s">
        <v>2697</v>
      </c>
      <c r="Q26" s="10" t="s">
        <v>2343</v>
      </c>
      <c r="R26" s="10" t="s">
        <v>2343</v>
      </c>
      <c r="S26" s="10" t="s">
        <v>2698</v>
      </c>
      <c r="T26" s="10" t="s">
        <v>193</v>
      </c>
      <c r="U26" s="10" t="s">
        <v>511</v>
      </c>
      <c r="V26" s="10" t="str">
        <f aca="false">IF(COUNTIF($A$5:$A$69,A26)=1,"PASS","DUPLICATE")</f>
        <v>PASS</v>
      </c>
      <c r="W26" s="10" t="str">
        <f aca="false">IF(OR(AND(G26="PER_ATTACK_ROLL",M26="EACH_RESOLVED_ATTACK",N26&lt;&gt;"",O26="",R26="ATTACK_RESOLUTION_AND_COMBAT_LOG",K26&lt;&gt;""),AND(G26="INSTANCE_VALUE",M26="PROFILE_SNAPSHOT",N26="",O26="instanceDamage",R26="NOT_APPLICABLE",K26="WEAPON_PROFILE_VERSION"),AND(G26="CONSTANT",M26="PROFILE_SNAPSHOT",N26="",O26="",R26="NOT_APPLICABLE",K26="ITEM_TEMPLATE")),IF(Q26="ATTACK_RESOLUTION_AND_COMBAT_LOG","PASS","FAIL"),"FAIL")</f>
        <v>PASS</v>
      </c>
      <c r="X26" s="15" t="s">
        <v>2338</v>
      </c>
      <c r="Y26" s="15" t="s">
        <v>2481</v>
      </c>
      <c r="Z26" s="15" t="s">
        <v>2487</v>
      </c>
    </row>
    <row r="27" customFormat="false" ht="34.5" hidden="false" customHeight="true" outlineLevel="0" collapsed="false">
      <c r="A27" s="10" t="s">
        <v>2741</v>
      </c>
      <c r="B27" s="10" t="s">
        <v>197</v>
      </c>
      <c r="C27" s="10" t="s">
        <v>199</v>
      </c>
      <c r="D27" s="10" t="s">
        <v>709</v>
      </c>
      <c r="E27" s="10" t="s">
        <v>2336</v>
      </c>
      <c r="F27" s="10" t="s">
        <v>513</v>
      </c>
      <c r="G27" s="10" t="s">
        <v>2325</v>
      </c>
      <c r="H27" s="10" t="s">
        <v>2737</v>
      </c>
      <c r="I27" s="10" t="s">
        <v>2701</v>
      </c>
      <c r="J27" s="10" t="s">
        <v>2368</v>
      </c>
      <c r="K27" s="10" t="s">
        <v>2330</v>
      </c>
      <c r="L27" s="10"/>
      <c r="M27" s="10" t="s">
        <v>2333</v>
      </c>
      <c r="N27" s="10" t="s">
        <v>2742</v>
      </c>
      <c r="O27" s="10"/>
      <c r="P27" s="10" t="s">
        <v>2692</v>
      </c>
      <c r="Q27" s="10" t="s">
        <v>2343</v>
      </c>
      <c r="R27" s="10" t="s">
        <v>2343</v>
      </c>
      <c r="S27" s="10" t="s">
        <v>2743</v>
      </c>
      <c r="T27" s="10" t="s">
        <v>198</v>
      </c>
      <c r="U27" s="10" t="s">
        <v>511</v>
      </c>
      <c r="V27" s="10" t="str">
        <f aca="false">IF(COUNTIF($A$5:$A$69,A27)=1,"PASS","DUPLICATE")</f>
        <v>PASS</v>
      </c>
      <c r="W27" s="10" t="str">
        <f aca="false">IF(OR(AND(G27="PER_ATTACK_ROLL",M27="EACH_RESOLVED_ATTACK",N27&lt;&gt;"",O27="",R27="ATTACK_RESOLUTION_AND_COMBAT_LOG",K27&lt;&gt;""),AND(G27="INSTANCE_VALUE",M27="PROFILE_SNAPSHOT",N27="",O27="instanceDamage",R27="NOT_APPLICABLE",K27="WEAPON_PROFILE_VERSION"),AND(G27="CONSTANT",M27="PROFILE_SNAPSHOT",N27="",O27="",R27="NOT_APPLICABLE",K27="ITEM_TEMPLATE")),IF(Q27="ATTACK_RESOLUTION_AND_COMBAT_LOG","PASS","FAIL"),"FAIL")</f>
        <v>PASS</v>
      </c>
      <c r="X27" s="15" t="s">
        <v>2336</v>
      </c>
      <c r="Y27" s="15" t="s">
        <v>2479</v>
      </c>
      <c r="Z27" s="15" t="s">
        <v>2485</v>
      </c>
    </row>
    <row r="28" customFormat="false" ht="34.5" hidden="false" customHeight="true" outlineLevel="0" collapsed="false">
      <c r="A28" s="10" t="s">
        <v>2744</v>
      </c>
      <c r="B28" s="10" t="s">
        <v>197</v>
      </c>
      <c r="C28" s="10" t="s">
        <v>199</v>
      </c>
      <c r="D28" s="10" t="s">
        <v>709</v>
      </c>
      <c r="E28" s="10" t="s">
        <v>2338</v>
      </c>
      <c r="F28" s="10" t="s">
        <v>479</v>
      </c>
      <c r="G28" s="10" t="s">
        <v>2325</v>
      </c>
      <c r="H28" s="10" t="s">
        <v>2701</v>
      </c>
      <c r="I28" s="10" t="s">
        <v>2701</v>
      </c>
      <c r="J28" s="10" t="s">
        <v>921</v>
      </c>
      <c r="K28" s="10" t="s">
        <v>2330</v>
      </c>
      <c r="L28" s="10"/>
      <c r="M28" s="10" t="s">
        <v>2333</v>
      </c>
      <c r="N28" s="10" t="s">
        <v>2745</v>
      </c>
      <c r="O28" s="10"/>
      <c r="P28" s="10" t="s">
        <v>2697</v>
      </c>
      <c r="Q28" s="10" t="s">
        <v>2343</v>
      </c>
      <c r="R28" s="10" t="s">
        <v>2343</v>
      </c>
      <c r="S28" s="10" t="s">
        <v>2743</v>
      </c>
      <c r="T28" s="10" t="s">
        <v>198</v>
      </c>
      <c r="U28" s="10" t="s">
        <v>511</v>
      </c>
      <c r="V28" s="10" t="str">
        <f aca="false">IF(COUNTIF($A$5:$A$69,A28)=1,"PASS","DUPLICATE")</f>
        <v>PASS</v>
      </c>
      <c r="W28" s="10" t="str">
        <f aca="false">IF(OR(AND(G28="PER_ATTACK_ROLL",M28="EACH_RESOLVED_ATTACK",N28&lt;&gt;"",O28="",R28="ATTACK_RESOLUTION_AND_COMBAT_LOG",K28&lt;&gt;""),AND(G28="INSTANCE_VALUE",M28="PROFILE_SNAPSHOT",N28="",O28="instanceDamage",R28="NOT_APPLICABLE",K28="WEAPON_PROFILE_VERSION"),AND(G28="CONSTANT",M28="PROFILE_SNAPSHOT",N28="",O28="",R28="NOT_APPLICABLE",K28="ITEM_TEMPLATE")),IF(Q28="ATTACK_RESOLUTION_AND_COMBAT_LOG","PASS","FAIL"),"FAIL")</f>
        <v>PASS</v>
      </c>
      <c r="X28" s="15" t="s">
        <v>2338</v>
      </c>
      <c r="Y28" s="15" t="s">
        <v>2479</v>
      </c>
      <c r="Z28" s="15" t="s">
        <v>2485</v>
      </c>
    </row>
    <row r="29" customFormat="false" ht="34.5" hidden="false" customHeight="true" outlineLevel="0" collapsed="false">
      <c r="A29" s="10" t="s">
        <v>2746</v>
      </c>
      <c r="B29" s="10" t="s">
        <v>203</v>
      </c>
      <c r="C29" s="10" t="s">
        <v>205</v>
      </c>
      <c r="D29" s="10" t="s">
        <v>674</v>
      </c>
      <c r="E29" s="10" t="s">
        <v>2336</v>
      </c>
      <c r="F29" s="10" t="s">
        <v>517</v>
      </c>
      <c r="G29" s="10" t="s">
        <v>2325</v>
      </c>
      <c r="H29" s="10" t="s">
        <v>2747</v>
      </c>
      <c r="I29" s="10" t="s">
        <v>2748</v>
      </c>
      <c r="J29" s="10" t="s">
        <v>2368</v>
      </c>
      <c r="K29" s="10" t="s">
        <v>2330</v>
      </c>
      <c r="L29" s="10"/>
      <c r="M29" s="10" t="s">
        <v>2333</v>
      </c>
      <c r="N29" s="10" t="s">
        <v>2749</v>
      </c>
      <c r="O29" s="10"/>
      <c r="P29" s="10" t="s">
        <v>2692</v>
      </c>
      <c r="Q29" s="10" t="s">
        <v>2343</v>
      </c>
      <c r="R29" s="10" t="s">
        <v>2343</v>
      </c>
      <c r="S29" s="10" t="s">
        <v>2698</v>
      </c>
      <c r="T29" s="10" t="s">
        <v>204</v>
      </c>
      <c r="U29" s="10" t="s">
        <v>520</v>
      </c>
      <c r="V29" s="10" t="str">
        <f aca="false">IF(COUNTIF($A$5:$A$69,A29)=1,"PASS","DUPLICATE")</f>
        <v>PASS</v>
      </c>
      <c r="W29" s="10" t="str">
        <f aca="false">IF(OR(AND(G29="PER_ATTACK_ROLL",M29="EACH_RESOLVED_ATTACK",N29&lt;&gt;"",O29="",R29="ATTACK_RESOLUTION_AND_COMBAT_LOG",K29&lt;&gt;""),AND(G29="INSTANCE_VALUE",M29="PROFILE_SNAPSHOT",N29="",O29="instanceDamage",R29="NOT_APPLICABLE",K29="WEAPON_PROFILE_VERSION"),AND(G29="CONSTANT",M29="PROFILE_SNAPSHOT",N29="",O29="",R29="NOT_APPLICABLE",K29="ITEM_TEMPLATE")),IF(Q29="ATTACK_RESOLUTION_AND_COMBAT_LOG","PASS","FAIL"),"FAIL")</f>
        <v>PASS</v>
      </c>
      <c r="X29" s="15" t="s">
        <v>2336</v>
      </c>
      <c r="Y29" s="15" t="s">
        <v>2479</v>
      </c>
      <c r="Z29" s="15" t="s">
        <v>2485</v>
      </c>
    </row>
    <row r="30" customFormat="false" ht="34.5" hidden="false" customHeight="true" outlineLevel="0" collapsed="false">
      <c r="A30" s="10" t="s">
        <v>2750</v>
      </c>
      <c r="B30" s="10" t="s">
        <v>203</v>
      </c>
      <c r="C30" s="10" t="s">
        <v>205</v>
      </c>
      <c r="D30" s="10" t="s">
        <v>674</v>
      </c>
      <c r="E30" s="10" t="s">
        <v>2338</v>
      </c>
      <c r="F30" s="10" t="s">
        <v>518</v>
      </c>
      <c r="G30" s="10" t="s">
        <v>2325</v>
      </c>
      <c r="H30" s="10" t="s">
        <v>2748</v>
      </c>
      <c r="I30" s="10" t="s">
        <v>2748</v>
      </c>
      <c r="J30" s="10" t="s">
        <v>921</v>
      </c>
      <c r="K30" s="10" t="s">
        <v>2330</v>
      </c>
      <c r="L30" s="10"/>
      <c r="M30" s="10" t="s">
        <v>2333</v>
      </c>
      <c r="N30" s="10" t="s">
        <v>2751</v>
      </c>
      <c r="O30" s="10"/>
      <c r="P30" s="10" t="s">
        <v>2697</v>
      </c>
      <c r="Q30" s="10" t="s">
        <v>2343</v>
      </c>
      <c r="R30" s="10" t="s">
        <v>2343</v>
      </c>
      <c r="S30" s="10" t="s">
        <v>2698</v>
      </c>
      <c r="T30" s="10" t="s">
        <v>204</v>
      </c>
      <c r="U30" s="10" t="s">
        <v>520</v>
      </c>
      <c r="V30" s="10" t="str">
        <f aca="false">IF(COUNTIF($A$5:$A$69,A30)=1,"PASS","DUPLICATE")</f>
        <v>PASS</v>
      </c>
      <c r="W30" s="10" t="str">
        <f aca="false">IF(OR(AND(G30="PER_ATTACK_ROLL",M30="EACH_RESOLVED_ATTACK",N30&lt;&gt;"",O30="",R30="ATTACK_RESOLUTION_AND_COMBAT_LOG",K30&lt;&gt;""),AND(G30="INSTANCE_VALUE",M30="PROFILE_SNAPSHOT",N30="",O30="instanceDamage",R30="NOT_APPLICABLE",K30="WEAPON_PROFILE_VERSION"),AND(G30="CONSTANT",M30="PROFILE_SNAPSHOT",N30="",O30="",R30="NOT_APPLICABLE",K30="ITEM_TEMPLATE")),IF(Q30="ATTACK_RESOLUTION_AND_COMBAT_LOG","PASS","FAIL"),"FAIL")</f>
        <v>PASS</v>
      </c>
      <c r="X30" s="15" t="s">
        <v>2338</v>
      </c>
      <c r="Y30" s="15" t="s">
        <v>2479</v>
      </c>
      <c r="Z30" s="15" t="s">
        <v>2485</v>
      </c>
    </row>
    <row r="31" customFormat="false" ht="34.5" hidden="false" customHeight="true" outlineLevel="0" collapsed="false">
      <c r="A31" s="10" t="s">
        <v>2752</v>
      </c>
      <c r="B31" s="10" t="s">
        <v>208</v>
      </c>
      <c r="C31" s="10" t="s">
        <v>210</v>
      </c>
      <c r="D31" s="10" t="s">
        <v>674</v>
      </c>
      <c r="E31" s="10" t="s">
        <v>2336</v>
      </c>
      <c r="F31" s="10" t="s">
        <v>521</v>
      </c>
      <c r="G31" s="10" t="s">
        <v>2325</v>
      </c>
      <c r="H31" s="10" t="s">
        <v>2753</v>
      </c>
      <c r="I31" s="10" t="s">
        <v>2695</v>
      </c>
      <c r="J31" s="10" t="s">
        <v>471</v>
      </c>
      <c r="K31" s="10" t="s">
        <v>2330</v>
      </c>
      <c r="L31" s="10"/>
      <c r="M31" s="10" t="s">
        <v>2333</v>
      </c>
      <c r="N31" s="10" t="s">
        <v>2754</v>
      </c>
      <c r="O31" s="10"/>
      <c r="P31" s="10" t="s">
        <v>2692</v>
      </c>
      <c r="Q31" s="10" t="s">
        <v>2343</v>
      </c>
      <c r="R31" s="10" t="s">
        <v>2343</v>
      </c>
      <c r="S31" s="10" t="s">
        <v>2698</v>
      </c>
      <c r="T31" s="10" t="s">
        <v>209</v>
      </c>
      <c r="U31" s="10" t="s">
        <v>520</v>
      </c>
      <c r="V31" s="10" t="str">
        <f aca="false">IF(COUNTIF($A$5:$A$69,A31)=1,"PASS","DUPLICATE")</f>
        <v>PASS</v>
      </c>
      <c r="W31" s="10" t="str">
        <f aca="false">IF(OR(AND(G31="PER_ATTACK_ROLL",M31="EACH_RESOLVED_ATTACK",N31&lt;&gt;"",O31="",R31="ATTACK_RESOLUTION_AND_COMBAT_LOG",K31&lt;&gt;""),AND(G31="INSTANCE_VALUE",M31="PROFILE_SNAPSHOT",N31="",O31="instanceDamage",R31="NOT_APPLICABLE",K31="WEAPON_PROFILE_VERSION"),AND(G31="CONSTANT",M31="PROFILE_SNAPSHOT",N31="",O31="",R31="NOT_APPLICABLE",K31="ITEM_TEMPLATE")),IF(Q31="ATTACK_RESOLUTION_AND_COMBAT_LOG","PASS","FAIL"),"FAIL")</f>
        <v>PASS</v>
      </c>
      <c r="X31" s="15" t="s">
        <v>2336</v>
      </c>
      <c r="Y31" s="15" t="s">
        <v>2481</v>
      </c>
      <c r="Z31" s="15" t="s">
        <v>2487</v>
      </c>
    </row>
    <row r="32" customFormat="false" ht="34.5" hidden="false" customHeight="true" outlineLevel="0" collapsed="false">
      <c r="A32" s="10" t="s">
        <v>2755</v>
      </c>
      <c r="B32" s="10" t="s">
        <v>208</v>
      </c>
      <c r="C32" s="10" t="s">
        <v>210</v>
      </c>
      <c r="D32" s="10" t="s">
        <v>674</v>
      </c>
      <c r="E32" s="10" t="s">
        <v>2338</v>
      </c>
      <c r="F32" s="10" t="s">
        <v>475</v>
      </c>
      <c r="G32" s="10" t="s">
        <v>2325</v>
      </c>
      <c r="H32" s="10" t="s">
        <v>2695</v>
      </c>
      <c r="I32" s="10" t="s">
        <v>2695</v>
      </c>
      <c r="J32" s="10" t="s">
        <v>921</v>
      </c>
      <c r="K32" s="10" t="s">
        <v>2330</v>
      </c>
      <c r="L32" s="10"/>
      <c r="M32" s="10" t="s">
        <v>2333</v>
      </c>
      <c r="N32" s="10" t="s">
        <v>2756</v>
      </c>
      <c r="O32" s="10"/>
      <c r="P32" s="10" t="s">
        <v>2697</v>
      </c>
      <c r="Q32" s="10" t="s">
        <v>2343</v>
      </c>
      <c r="R32" s="10" t="s">
        <v>2343</v>
      </c>
      <c r="S32" s="10" t="s">
        <v>2698</v>
      </c>
      <c r="T32" s="10" t="s">
        <v>209</v>
      </c>
      <c r="U32" s="10" t="s">
        <v>520</v>
      </c>
      <c r="V32" s="10" t="str">
        <f aca="false">IF(COUNTIF($A$5:$A$69,A32)=1,"PASS","DUPLICATE")</f>
        <v>PASS</v>
      </c>
      <c r="W32" s="10" t="str">
        <f aca="false">IF(OR(AND(G32="PER_ATTACK_ROLL",M32="EACH_RESOLVED_ATTACK",N32&lt;&gt;"",O32="",R32="ATTACK_RESOLUTION_AND_COMBAT_LOG",K32&lt;&gt;""),AND(G32="INSTANCE_VALUE",M32="PROFILE_SNAPSHOT",N32="",O32="instanceDamage",R32="NOT_APPLICABLE",K32="WEAPON_PROFILE_VERSION"),AND(G32="CONSTANT",M32="PROFILE_SNAPSHOT",N32="",O32="",R32="NOT_APPLICABLE",K32="ITEM_TEMPLATE")),IF(Q32="ATTACK_RESOLUTION_AND_COMBAT_LOG","PASS","FAIL"),"FAIL")</f>
        <v>PASS</v>
      </c>
      <c r="X32" s="15" t="s">
        <v>2338</v>
      </c>
      <c r="Y32" s="15" t="s">
        <v>2481</v>
      </c>
      <c r="Z32" s="15" t="s">
        <v>2487</v>
      </c>
    </row>
    <row r="33" customFormat="false" ht="34.5" hidden="false" customHeight="true" outlineLevel="0" collapsed="false">
      <c r="A33" s="10" t="s">
        <v>2757</v>
      </c>
      <c r="B33" s="10" t="s">
        <v>213</v>
      </c>
      <c r="C33" s="10" t="s">
        <v>215</v>
      </c>
      <c r="D33" s="10" t="s">
        <v>674</v>
      </c>
      <c r="E33" s="10" t="s">
        <v>2336</v>
      </c>
      <c r="F33" s="10" t="s">
        <v>524</v>
      </c>
      <c r="G33" s="10" t="s">
        <v>2325</v>
      </c>
      <c r="H33" s="10" t="s">
        <v>2732</v>
      </c>
      <c r="I33" s="10" t="s">
        <v>2695</v>
      </c>
      <c r="J33" s="10" t="s">
        <v>2368</v>
      </c>
      <c r="K33" s="10" t="s">
        <v>2330</v>
      </c>
      <c r="L33" s="10"/>
      <c r="M33" s="10" t="s">
        <v>2333</v>
      </c>
      <c r="N33" s="10" t="s">
        <v>2758</v>
      </c>
      <c r="O33" s="10"/>
      <c r="P33" s="10" t="s">
        <v>2692</v>
      </c>
      <c r="Q33" s="10" t="s">
        <v>2343</v>
      </c>
      <c r="R33" s="10" t="s">
        <v>2343</v>
      </c>
      <c r="S33" s="10" t="s">
        <v>2698</v>
      </c>
      <c r="T33" s="10" t="s">
        <v>214</v>
      </c>
      <c r="U33" s="10" t="s">
        <v>520</v>
      </c>
      <c r="V33" s="10" t="str">
        <f aca="false">IF(COUNTIF($A$5:$A$69,A33)=1,"PASS","DUPLICATE")</f>
        <v>PASS</v>
      </c>
      <c r="W33" s="10" t="str">
        <f aca="false">IF(OR(AND(G33="PER_ATTACK_ROLL",M33="EACH_RESOLVED_ATTACK",N33&lt;&gt;"",O33="",R33="ATTACK_RESOLUTION_AND_COMBAT_LOG",K33&lt;&gt;""),AND(G33="INSTANCE_VALUE",M33="PROFILE_SNAPSHOT",N33="",O33="instanceDamage",R33="NOT_APPLICABLE",K33="WEAPON_PROFILE_VERSION"),AND(G33="CONSTANT",M33="PROFILE_SNAPSHOT",N33="",O33="",R33="NOT_APPLICABLE",K33="ITEM_TEMPLATE")),IF(Q33="ATTACK_RESOLUTION_AND_COMBAT_LOG","PASS","FAIL"),"FAIL")</f>
        <v>PASS</v>
      </c>
      <c r="X33" s="15" t="s">
        <v>2336</v>
      </c>
      <c r="Y33" s="15" t="s">
        <v>2481</v>
      </c>
      <c r="Z33" s="15" t="s">
        <v>2487</v>
      </c>
    </row>
    <row r="34" customFormat="false" ht="34.5" hidden="false" customHeight="true" outlineLevel="0" collapsed="false">
      <c r="A34" s="10" t="s">
        <v>2759</v>
      </c>
      <c r="B34" s="10" t="s">
        <v>213</v>
      </c>
      <c r="C34" s="10" t="s">
        <v>215</v>
      </c>
      <c r="D34" s="10" t="s">
        <v>674</v>
      </c>
      <c r="E34" s="10" t="s">
        <v>2338</v>
      </c>
      <c r="F34" s="10" t="s">
        <v>475</v>
      </c>
      <c r="G34" s="10" t="s">
        <v>2325</v>
      </c>
      <c r="H34" s="10" t="s">
        <v>2695</v>
      </c>
      <c r="I34" s="10" t="s">
        <v>2695</v>
      </c>
      <c r="J34" s="10" t="s">
        <v>921</v>
      </c>
      <c r="K34" s="10" t="s">
        <v>2330</v>
      </c>
      <c r="L34" s="10"/>
      <c r="M34" s="10" t="s">
        <v>2333</v>
      </c>
      <c r="N34" s="10" t="s">
        <v>2760</v>
      </c>
      <c r="O34" s="10"/>
      <c r="P34" s="10" t="s">
        <v>2697</v>
      </c>
      <c r="Q34" s="10" t="s">
        <v>2343</v>
      </c>
      <c r="R34" s="10" t="s">
        <v>2343</v>
      </c>
      <c r="S34" s="10" t="s">
        <v>2698</v>
      </c>
      <c r="T34" s="10" t="s">
        <v>214</v>
      </c>
      <c r="U34" s="10" t="s">
        <v>520</v>
      </c>
      <c r="V34" s="10" t="str">
        <f aca="false">IF(COUNTIF($A$5:$A$69,A34)=1,"PASS","DUPLICATE")</f>
        <v>PASS</v>
      </c>
      <c r="W34" s="10" t="str">
        <f aca="false">IF(OR(AND(G34="PER_ATTACK_ROLL",M34="EACH_RESOLVED_ATTACK",N34&lt;&gt;"",O34="",R34="ATTACK_RESOLUTION_AND_COMBAT_LOG",K34&lt;&gt;""),AND(G34="INSTANCE_VALUE",M34="PROFILE_SNAPSHOT",N34="",O34="instanceDamage",R34="NOT_APPLICABLE",K34="WEAPON_PROFILE_VERSION"),AND(G34="CONSTANT",M34="PROFILE_SNAPSHOT",N34="",O34="",R34="NOT_APPLICABLE",K34="ITEM_TEMPLATE")),IF(Q34="ATTACK_RESOLUTION_AND_COMBAT_LOG","PASS","FAIL"),"FAIL")</f>
        <v>PASS</v>
      </c>
      <c r="X34" s="15" t="s">
        <v>2338</v>
      </c>
      <c r="Y34" s="15" t="s">
        <v>2481</v>
      </c>
      <c r="Z34" s="15" t="s">
        <v>2487</v>
      </c>
    </row>
    <row r="35" customFormat="false" ht="34.5" hidden="false" customHeight="true" outlineLevel="0" collapsed="false">
      <c r="A35" s="10" t="s">
        <v>2761</v>
      </c>
      <c r="B35" s="10" t="s">
        <v>218</v>
      </c>
      <c r="C35" s="10" t="s">
        <v>220</v>
      </c>
      <c r="D35" s="10" t="s">
        <v>674</v>
      </c>
      <c r="E35" s="10" t="s">
        <v>2336</v>
      </c>
      <c r="F35" s="10" t="s">
        <v>527</v>
      </c>
      <c r="G35" s="10" t="s">
        <v>2325</v>
      </c>
      <c r="H35" s="10" t="s">
        <v>2753</v>
      </c>
      <c r="I35" s="10" t="s">
        <v>2695</v>
      </c>
      <c r="J35" s="10" t="s">
        <v>471</v>
      </c>
      <c r="K35" s="10" t="s">
        <v>2330</v>
      </c>
      <c r="L35" s="10" t="s">
        <v>2762</v>
      </c>
      <c r="M35" s="10" t="s">
        <v>2333</v>
      </c>
      <c r="N35" s="10" t="s">
        <v>2763</v>
      </c>
      <c r="O35" s="10"/>
      <c r="P35" s="10" t="s">
        <v>2692</v>
      </c>
      <c r="Q35" s="10" t="s">
        <v>2343</v>
      </c>
      <c r="R35" s="10" t="s">
        <v>2343</v>
      </c>
      <c r="S35" s="10" t="s">
        <v>2764</v>
      </c>
      <c r="T35" s="10" t="s">
        <v>219</v>
      </c>
      <c r="U35" s="10" t="s">
        <v>520</v>
      </c>
      <c r="V35" s="10" t="str">
        <f aca="false">IF(COUNTIF($A$5:$A$69,A35)=1,"PASS","DUPLICATE")</f>
        <v>PASS</v>
      </c>
      <c r="W35" s="10" t="str">
        <f aca="false">IF(OR(AND(G35="PER_ATTACK_ROLL",M35="EACH_RESOLVED_ATTACK",N35&lt;&gt;"",O35="",R35="ATTACK_RESOLUTION_AND_COMBAT_LOG",K35&lt;&gt;""),AND(G35="INSTANCE_VALUE",M35="PROFILE_SNAPSHOT",N35="",O35="instanceDamage",R35="NOT_APPLICABLE",K35="WEAPON_PROFILE_VERSION"),AND(G35="CONSTANT",M35="PROFILE_SNAPSHOT",N35="",O35="",R35="NOT_APPLICABLE",K35="ITEM_TEMPLATE")),IF(Q35="ATTACK_RESOLUTION_AND_COMBAT_LOG","PASS","FAIL"),"FAIL")</f>
        <v>PASS</v>
      </c>
      <c r="X35" s="15" t="s">
        <v>2336</v>
      </c>
      <c r="Y35" s="15" t="s">
        <v>2481</v>
      </c>
      <c r="Z35" s="15" t="s">
        <v>2487</v>
      </c>
    </row>
    <row r="36" customFormat="false" ht="34.5" hidden="false" customHeight="true" outlineLevel="0" collapsed="false">
      <c r="A36" s="10" t="s">
        <v>2765</v>
      </c>
      <c r="B36" s="10" t="s">
        <v>218</v>
      </c>
      <c r="C36" s="10" t="s">
        <v>220</v>
      </c>
      <c r="D36" s="10" t="s">
        <v>674</v>
      </c>
      <c r="E36" s="10" t="s">
        <v>2338</v>
      </c>
      <c r="F36" s="10" t="s">
        <v>528</v>
      </c>
      <c r="G36" s="10" t="s">
        <v>2325</v>
      </c>
      <c r="H36" s="10" t="s">
        <v>2766</v>
      </c>
      <c r="I36" s="10" t="s">
        <v>2766</v>
      </c>
      <c r="J36" s="10" t="s">
        <v>921</v>
      </c>
      <c r="K36" s="10" t="s">
        <v>2330</v>
      </c>
      <c r="L36" s="10"/>
      <c r="M36" s="10" t="s">
        <v>2333</v>
      </c>
      <c r="N36" s="10" t="s">
        <v>2767</v>
      </c>
      <c r="O36" s="10"/>
      <c r="P36" s="10" t="s">
        <v>2697</v>
      </c>
      <c r="Q36" s="10" t="s">
        <v>2343</v>
      </c>
      <c r="R36" s="10" t="s">
        <v>2343</v>
      </c>
      <c r="S36" s="10" t="s">
        <v>2698</v>
      </c>
      <c r="T36" s="10" t="s">
        <v>219</v>
      </c>
      <c r="U36" s="10" t="s">
        <v>520</v>
      </c>
      <c r="V36" s="10" t="str">
        <f aca="false">IF(COUNTIF($A$5:$A$69,A36)=1,"PASS","DUPLICATE")</f>
        <v>PASS</v>
      </c>
      <c r="W36" s="10" t="str">
        <f aca="false">IF(OR(AND(G36="PER_ATTACK_ROLL",M36="EACH_RESOLVED_ATTACK",N36&lt;&gt;"",O36="",R36="ATTACK_RESOLUTION_AND_COMBAT_LOG",K36&lt;&gt;""),AND(G36="INSTANCE_VALUE",M36="PROFILE_SNAPSHOT",N36="",O36="instanceDamage",R36="NOT_APPLICABLE",K36="WEAPON_PROFILE_VERSION"),AND(G36="CONSTANT",M36="PROFILE_SNAPSHOT",N36="",O36="",R36="NOT_APPLICABLE",K36="ITEM_TEMPLATE")),IF(Q36="ATTACK_RESOLUTION_AND_COMBAT_LOG","PASS","FAIL"),"FAIL")</f>
        <v>PASS</v>
      </c>
      <c r="X36" s="15" t="s">
        <v>2338</v>
      </c>
      <c r="Y36" s="15" t="s">
        <v>2481</v>
      </c>
      <c r="Z36" s="15" t="s">
        <v>2487</v>
      </c>
    </row>
    <row r="37" customFormat="false" ht="34.5" hidden="false" customHeight="true" outlineLevel="0" collapsed="false">
      <c r="A37" s="10" t="s">
        <v>2768</v>
      </c>
      <c r="B37" s="10" t="s">
        <v>223</v>
      </c>
      <c r="C37" s="10" t="s">
        <v>225</v>
      </c>
      <c r="D37" s="10" t="s">
        <v>674</v>
      </c>
      <c r="E37" s="10" t="s">
        <v>2336</v>
      </c>
      <c r="F37" s="10" t="s">
        <v>530</v>
      </c>
      <c r="G37" s="10" t="s">
        <v>2325</v>
      </c>
      <c r="H37" s="10" t="s">
        <v>2769</v>
      </c>
      <c r="I37" s="10" t="s">
        <v>2766</v>
      </c>
      <c r="J37" s="10" t="s">
        <v>471</v>
      </c>
      <c r="K37" s="10" t="s">
        <v>2330</v>
      </c>
      <c r="L37" s="10" t="s">
        <v>2770</v>
      </c>
      <c r="M37" s="10" t="s">
        <v>2333</v>
      </c>
      <c r="N37" s="10" t="s">
        <v>2771</v>
      </c>
      <c r="O37" s="10"/>
      <c r="P37" s="10" t="s">
        <v>2692</v>
      </c>
      <c r="Q37" s="10" t="s">
        <v>2343</v>
      </c>
      <c r="R37" s="10" t="s">
        <v>2343</v>
      </c>
      <c r="S37" s="10" t="s">
        <v>2764</v>
      </c>
      <c r="T37" s="10" t="s">
        <v>224</v>
      </c>
      <c r="U37" s="10" t="s">
        <v>532</v>
      </c>
      <c r="V37" s="10" t="str">
        <f aca="false">IF(COUNTIF($A$5:$A$69,A37)=1,"PASS","DUPLICATE")</f>
        <v>PASS</v>
      </c>
      <c r="W37" s="10" t="str">
        <f aca="false">IF(OR(AND(G37="PER_ATTACK_ROLL",M37="EACH_RESOLVED_ATTACK",N37&lt;&gt;"",O37="",R37="ATTACK_RESOLUTION_AND_COMBAT_LOG",K37&lt;&gt;""),AND(G37="INSTANCE_VALUE",M37="PROFILE_SNAPSHOT",N37="",O37="instanceDamage",R37="NOT_APPLICABLE",K37="WEAPON_PROFILE_VERSION"),AND(G37="CONSTANT",M37="PROFILE_SNAPSHOT",N37="",O37="",R37="NOT_APPLICABLE",K37="ITEM_TEMPLATE")),IF(Q37="ATTACK_RESOLUTION_AND_COMBAT_LOG","PASS","FAIL"),"FAIL")</f>
        <v>PASS</v>
      </c>
      <c r="X37" s="15" t="s">
        <v>2336</v>
      </c>
      <c r="Y37" s="15" t="s">
        <v>2481</v>
      </c>
      <c r="Z37" s="15" t="s">
        <v>2487</v>
      </c>
    </row>
    <row r="38" customFormat="false" ht="34.5" hidden="false" customHeight="true" outlineLevel="0" collapsed="false">
      <c r="A38" s="10" t="s">
        <v>2772</v>
      </c>
      <c r="B38" s="10" t="s">
        <v>223</v>
      </c>
      <c r="C38" s="10" t="s">
        <v>225</v>
      </c>
      <c r="D38" s="10" t="s">
        <v>674</v>
      </c>
      <c r="E38" s="10" t="s">
        <v>2338</v>
      </c>
      <c r="F38" s="10" t="s">
        <v>479</v>
      </c>
      <c r="G38" s="10" t="s">
        <v>2325</v>
      </c>
      <c r="H38" s="10" t="s">
        <v>2701</v>
      </c>
      <c r="I38" s="10" t="s">
        <v>2701</v>
      </c>
      <c r="J38" s="10" t="s">
        <v>921</v>
      </c>
      <c r="K38" s="10" t="s">
        <v>2330</v>
      </c>
      <c r="L38" s="10"/>
      <c r="M38" s="10" t="s">
        <v>2333</v>
      </c>
      <c r="N38" s="10" t="s">
        <v>2773</v>
      </c>
      <c r="O38" s="10"/>
      <c r="P38" s="10" t="s">
        <v>2697</v>
      </c>
      <c r="Q38" s="10" t="s">
        <v>2343</v>
      </c>
      <c r="R38" s="10" t="s">
        <v>2343</v>
      </c>
      <c r="S38" s="10" t="s">
        <v>2698</v>
      </c>
      <c r="T38" s="10" t="s">
        <v>224</v>
      </c>
      <c r="U38" s="10" t="s">
        <v>532</v>
      </c>
      <c r="V38" s="10" t="str">
        <f aca="false">IF(COUNTIF($A$5:$A$69,A38)=1,"PASS","DUPLICATE")</f>
        <v>PASS</v>
      </c>
      <c r="W38" s="10" t="str">
        <f aca="false">IF(OR(AND(G38="PER_ATTACK_ROLL",M38="EACH_RESOLVED_ATTACK",N38&lt;&gt;"",O38="",R38="ATTACK_RESOLUTION_AND_COMBAT_LOG",K38&lt;&gt;""),AND(G38="INSTANCE_VALUE",M38="PROFILE_SNAPSHOT",N38="",O38="instanceDamage",R38="NOT_APPLICABLE",K38="WEAPON_PROFILE_VERSION"),AND(G38="CONSTANT",M38="PROFILE_SNAPSHOT",N38="",O38="",R38="NOT_APPLICABLE",K38="ITEM_TEMPLATE")),IF(Q38="ATTACK_RESOLUTION_AND_COMBAT_LOG","PASS","FAIL"),"FAIL")</f>
        <v>PASS</v>
      </c>
      <c r="X38" s="15" t="s">
        <v>2338</v>
      </c>
      <c r="Y38" s="15" t="s">
        <v>2479</v>
      </c>
      <c r="Z38" s="15" t="s">
        <v>2485</v>
      </c>
    </row>
    <row r="39" customFormat="false" ht="34.5" hidden="false" customHeight="true" outlineLevel="0" collapsed="false">
      <c r="A39" s="10" t="s">
        <v>2774</v>
      </c>
      <c r="B39" s="10" t="s">
        <v>228</v>
      </c>
      <c r="C39" s="10" t="s">
        <v>230</v>
      </c>
      <c r="D39" s="10" t="s">
        <v>674</v>
      </c>
      <c r="E39" s="10" t="s">
        <v>2336</v>
      </c>
      <c r="F39" s="10" t="s">
        <v>534</v>
      </c>
      <c r="G39" s="10" t="s">
        <v>2325</v>
      </c>
      <c r="H39" s="10" t="s">
        <v>2732</v>
      </c>
      <c r="I39" s="10" t="s">
        <v>2695</v>
      </c>
      <c r="J39" s="10" t="s">
        <v>2368</v>
      </c>
      <c r="K39" s="10" t="s">
        <v>2330</v>
      </c>
      <c r="L39" s="10" t="s">
        <v>2775</v>
      </c>
      <c r="M39" s="10" t="s">
        <v>2333</v>
      </c>
      <c r="N39" s="10" t="s">
        <v>2776</v>
      </c>
      <c r="O39" s="10"/>
      <c r="P39" s="10" t="s">
        <v>2692</v>
      </c>
      <c r="Q39" s="10" t="s">
        <v>2343</v>
      </c>
      <c r="R39" s="10" t="s">
        <v>2343</v>
      </c>
      <c r="S39" s="10" t="s">
        <v>2764</v>
      </c>
      <c r="T39" s="10" t="s">
        <v>229</v>
      </c>
      <c r="U39" s="10" t="s">
        <v>532</v>
      </c>
      <c r="V39" s="10" t="str">
        <f aca="false">IF(COUNTIF($A$5:$A$69,A39)=1,"PASS","DUPLICATE")</f>
        <v>PASS</v>
      </c>
      <c r="W39" s="10" t="str">
        <f aca="false">IF(OR(AND(G39="PER_ATTACK_ROLL",M39="EACH_RESOLVED_ATTACK",N39&lt;&gt;"",O39="",R39="ATTACK_RESOLUTION_AND_COMBAT_LOG",K39&lt;&gt;""),AND(G39="INSTANCE_VALUE",M39="PROFILE_SNAPSHOT",N39="",O39="instanceDamage",R39="NOT_APPLICABLE",K39="WEAPON_PROFILE_VERSION"),AND(G39="CONSTANT",M39="PROFILE_SNAPSHOT",N39="",O39="",R39="NOT_APPLICABLE",K39="ITEM_TEMPLATE")),IF(Q39="ATTACK_RESOLUTION_AND_COMBAT_LOG","PASS","FAIL"),"FAIL")</f>
        <v>PASS</v>
      </c>
      <c r="X39" s="15" t="s">
        <v>2336</v>
      </c>
      <c r="Y39" s="15" t="s">
        <v>2481</v>
      </c>
      <c r="Z39" s="15" t="s">
        <v>2487</v>
      </c>
    </row>
    <row r="40" customFormat="false" ht="34.5" hidden="false" customHeight="true" outlineLevel="0" collapsed="false">
      <c r="A40" s="10" t="s">
        <v>2777</v>
      </c>
      <c r="B40" s="10" t="s">
        <v>228</v>
      </c>
      <c r="C40" s="10" t="s">
        <v>230</v>
      </c>
      <c r="D40" s="10" t="s">
        <v>674</v>
      </c>
      <c r="E40" s="10" t="s">
        <v>2338</v>
      </c>
      <c r="F40" s="10" t="s">
        <v>479</v>
      </c>
      <c r="G40" s="10" t="s">
        <v>2325</v>
      </c>
      <c r="H40" s="10" t="s">
        <v>2701</v>
      </c>
      <c r="I40" s="10" t="s">
        <v>2701</v>
      </c>
      <c r="J40" s="10" t="s">
        <v>921</v>
      </c>
      <c r="K40" s="10" t="s">
        <v>2330</v>
      </c>
      <c r="L40" s="10"/>
      <c r="M40" s="10" t="s">
        <v>2333</v>
      </c>
      <c r="N40" s="10" t="s">
        <v>2778</v>
      </c>
      <c r="O40" s="10"/>
      <c r="P40" s="10" t="s">
        <v>2697</v>
      </c>
      <c r="Q40" s="10" t="s">
        <v>2343</v>
      </c>
      <c r="R40" s="10" t="s">
        <v>2343</v>
      </c>
      <c r="S40" s="10" t="s">
        <v>2698</v>
      </c>
      <c r="T40" s="10" t="s">
        <v>229</v>
      </c>
      <c r="U40" s="10" t="s">
        <v>532</v>
      </c>
      <c r="V40" s="10" t="str">
        <f aca="false">IF(COUNTIF($A$5:$A$69,A40)=1,"PASS","DUPLICATE")</f>
        <v>PASS</v>
      </c>
      <c r="W40" s="10" t="str">
        <f aca="false">IF(OR(AND(G40="PER_ATTACK_ROLL",M40="EACH_RESOLVED_ATTACK",N40&lt;&gt;"",O40="",R40="ATTACK_RESOLUTION_AND_COMBAT_LOG",K40&lt;&gt;""),AND(G40="INSTANCE_VALUE",M40="PROFILE_SNAPSHOT",N40="",O40="instanceDamage",R40="NOT_APPLICABLE",K40="WEAPON_PROFILE_VERSION"),AND(G40="CONSTANT",M40="PROFILE_SNAPSHOT",N40="",O40="",R40="NOT_APPLICABLE",K40="ITEM_TEMPLATE")),IF(Q40="ATTACK_RESOLUTION_AND_COMBAT_LOG","PASS","FAIL"),"FAIL")</f>
        <v>PASS</v>
      </c>
      <c r="X40" s="15" t="s">
        <v>2338</v>
      </c>
      <c r="Y40" s="15" t="s">
        <v>2479</v>
      </c>
      <c r="Z40" s="15" t="s">
        <v>2485</v>
      </c>
    </row>
    <row r="41" customFormat="false" ht="34.5" hidden="false" customHeight="true" outlineLevel="0" collapsed="false">
      <c r="A41" s="10" t="s">
        <v>2779</v>
      </c>
      <c r="B41" s="10" t="s">
        <v>233</v>
      </c>
      <c r="C41" s="10" t="s">
        <v>235</v>
      </c>
      <c r="D41" s="10" t="s">
        <v>674</v>
      </c>
      <c r="E41" s="10" t="s">
        <v>2336</v>
      </c>
      <c r="F41" s="10" t="s">
        <v>536</v>
      </c>
      <c r="G41" s="10" t="s">
        <v>2325</v>
      </c>
      <c r="H41" s="10" t="s">
        <v>2780</v>
      </c>
      <c r="I41" s="10" t="s">
        <v>2766</v>
      </c>
      <c r="J41" s="10" t="s">
        <v>2368</v>
      </c>
      <c r="K41" s="10" t="s">
        <v>2330</v>
      </c>
      <c r="L41" s="10" t="s">
        <v>2781</v>
      </c>
      <c r="M41" s="10" t="s">
        <v>2333</v>
      </c>
      <c r="N41" s="10" t="s">
        <v>2782</v>
      </c>
      <c r="O41" s="10"/>
      <c r="P41" s="10" t="s">
        <v>2692</v>
      </c>
      <c r="Q41" s="10" t="s">
        <v>2343</v>
      </c>
      <c r="R41" s="10" t="s">
        <v>2343</v>
      </c>
      <c r="S41" s="10" t="s">
        <v>2764</v>
      </c>
      <c r="T41" s="10" t="s">
        <v>234</v>
      </c>
      <c r="U41" s="10" t="s">
        <v>532</v>
      </c>
      <c r="V41" s="10" t="str">
        <f aca="false">IF(COUNTIF($A$5:$A$69,A41)=1,"PASS","DUPLICATE")</f>
        <v>PASS</v>
      </c>
      <c r="W41" s="10" t="str">
        <f aca="false">IF(OR(AND(G41="PER_ATTACK_ROLL",M41="EACH_RESOLVED_ATTACK",N41&lt;&gt;"",O41="",R41="ATTACK_RESOLUTION_AND_COMBAT_LOG",K41&lt;&gt;""),AND(G41="INSTANCE_VALUE",M41="PROFILE_SNAPSHOT",N41="",O41="instanceDamage",R41="NOT_APPLICABLE",K41="WEAPON_PROFILE_VERSION"),AND(G41="CONSTANT",M41="PROFILE_SNAPSHOT",N41="",O41="",R41="NOT_APPLICABLE",K41="ITEM_TEMPLATE")),IF(Q41="ATTACK_RESOLUTION_AND_COMBAT_LOG","PASS","FAIL"),"FAIL")</f>
        <v>PASS</v>
      </c>
      <c r="X41" s="15" t="s">
        <v>2336</v>
      </c>
      <c r="Y41" s="15" t="s">
        <v>2481</v>
      </c>
      <c r="Z41" s="15" t="s">
        <v>2487</v>
      </c>
    </row>
    <row r="42" customFormat="false" ht="34.5" hidden="false" customHeight="true" outlineLevel="0" collapsed="false">
      <c r="A42" s="10" t="s">
        <v>2783</v>
      </c>
      <c r="B42" s="10" t="s">
        <v>233</v>
      </c>
      <c r="C42" s="10" t="s">
        <v>235</v>
      </c>
      <c r="D42" s="10" t="s">
        <v>674</v>
      </c>
      <c r="E42" s="10" t="s">
        <v>2338</v>
      </c>
      <c r="F42" s="10" t="s">
        <v>518</v>
      </c>
      <c r="G42" s="10" t="s">
        <v>2325</v>
      </c>
      <c r="H42" s="10" t="s">
        <v>2748</v>
      </c>
      <c r="I42" s="10" t="s">
        <v>2748</v>
      </c>
      <c r="J42" s="10" t="s">
        <v>921</v>
      </c>
      <c r="K42" s="10" t="s">
        <v>2330</v>
      </c>
      <c r="L42" s="10"/>
      <c r="M42" s="10" t="s">
        <v>2333</v>
      </c>
      <c r="N42" s="10" t="s">
        <v>2784</v>
      </c>
      <c r="O42" s="10"/>
      <c r="P42" s="10" t="s">
        <v>2697</v>
      </c>
      <c r="Q42" s="10" t="s">
        <v>2343</v>
      </c>
      <c r="R42" s="10" t="s">
        <v>2343</v>
      </c>
      <c r="S42" s="10" t="s">
        <v>2698</v>
      </c>
      <c r="T42" s="10" t="s">
        <v>234</v>
      </c>
      <c r="U42" s="10" t="s">
        <v>532</v>
      </c>
      <c r="V42" s="10" t="str">
        <f aca="false">IF(COUNTIF($A$5:$A$69,A42)=1,"PASS","DUPLICATE")</f>
        <v>PASS</v>
      </c>
      <c r="W42" s="10" t="str">
        <f aca="false">IF(OR(AND(G42="PER_ATTACK_ROLL",M42="EACH_RESOLVED_ATTACK",N42&lt;&gt;"",O42="",R42="ATTACK_RESOLUTION_AND_COMBAT_LOG",K42&lt;&gt;""),AND(G42="INSTANCE_VALUE",M42="PROFILE_SNAPSHOT",N42="",O42="instanceDamage",R42="NOT_APPLICABLE",K42="WEAPON_PROFILE_VERSION"),AND(G42="CONSTANT",M42="PROFILE_SNAPSHOT",N42="",O42="",R42="NOT_APPLICABLE",K42="ITEM_TEMPLATE")),IF(Q42="ATTACK_RESOLUTION_AND_COMBAT_LOG","PASS","FAIL"),"FAIL")</f>
        <v>PASS</v>
      </c>
      <c r="X42" s="15" t="s">
        <v>2338</v>
      </c>
      <c r="Y42" s="15" t="s">
        <v>2479</v>
      </c>
      <c r="Z42" s="15" t="s">
        <v>2485</v>
      </c>
    </row>
    <row r="43" customFormat="false" ht="34.5" hidden="false" customHeight="true" outlineLevel="0" collapsed="false">
      <c r="A43" s="10" t="s">
        <v>2785</v>
      </c>
      <c r="B43" s="10" t="s">
        <v>238</v>
      </c>
      <c r="C43" s="10" t="s">
        <v>240</v>
      </c>
      <c r="D43" s="10" t="s">
        <v>674</v>
      </c>
      <c r="E43" s="10" t="s">
        <v>2336</v>
      </c>
      <c r="F43" s="10" t="s">
        <v>538</v>
      </c>
      <c r="G43" s="10" t="s">
        <v>2325</v>
      </c>
      <c r="H43" s="10" t="s">
        <v>2737</v>
      </c>
      <c r="I43" s="10" t="s">
        <v>2701</v>
      </c>
      <c r="J43" s="10" t="s">
        <v>2368</v>
      </c>
      <c r="K43" s="10" t="s">
        <v>2330</v>
      </c>
      <c r="L43" s="10" t="s">
        <v>2786</v>
      </c>
      <c r="M43" s="10" t="s">
        <v>2333</v>
      </c>
      <c r="N43" s="10" t="s">
        <v>2787</v>
      </c>
      <c r="O43" s="10"/>
      <c r="P43" s="10" t="s">
        <v>2692</v>
      </c>
      <c r="Q43" s="10" t="s">
        <v>2343</v>
      </c>
      <c r="R43" s="10" t="s">
        <v>2343</v>
      </c>
      <c r="S43" s="10" t="s">
        <v>2764</v>
      </c>
      <c r="T43" s="10" t="s">
        <v>239</v>
      </c>
      <c r="U43" s="10" t="s">
        <v>532</v>
      </c>
      <c r="V43" s="10" t="str">
        <f aca="false">IF(COUNTIF($A$5:$A$69,A43)=1,"PASS","DUPLICATE")</f>
        <v>PASS</v>
      </c>
      <c r="W43" s="10" t="str">
        <f aca="false">IF(OR(AND(G43="PER_ATTACK_ROLL",M43="EACH_RESOLVED_ATTACK",N43&lt;&gt;"",O43="",R43="ATTACK_RESOLUTION_AND_COMBAT_LOG",K43&lt;&gt;""),AND(G43="INSTANCE_VALUE",M43="PROFILE_SNAPSHOT",N43="",O43="instanceDamage",R43="NOT_APPLICABLE",K43="WEAPON_PROFILE_VERSION"),AND(G43="CONSTANT",M43="PROFILE_SNAPSHOT",N43="",O43="",R43="NOT_APPLICABLE",K43="ITEM_TEMPLATE")),IF(Q43="ATTACK_RESOLUTION_AND_COMBAT_LOG","PASS","FAIL"),"FAIL")</f>
        <v>PASS</v>
      </c>
      <c r="X43" s="15" t="s">
        <v>2336</v>
      </c>
      <c r="Y43" s="15" t="s">
        <v>2479</v>
      </c>
      <c r="Z43" s="15" t="s">
        <v>2485</v>
      </c>
    </row>
    <row r="44" customFormat="false" ht="34.5" hidden="false" customHeight="true" outlineLevel="0" collapsed="false">
      <c r="A44" s="10" t="s">
        <v>2788</v>
      </c>
      <c r="B44" s="10" t="s">
        <v>238</v>
      </c>
      <c r="C44" s="10" t="s">
        <v>240</v>
      </c>
      <c r="D44" s="10" t="s">
        <v>674</v>
      </c>
      <c r="E44" s="10" t="s">
        <v>2338</v>
      </c>
      <c r="F44" s="10" t="s">
        <v>539</v>
      </c>
      <c r="G44" s="10" t="s">
        <v>2325</v>
      </c>
      <c r="H44" s="10" t="s">
        <v>2789</v>
      </c>
      <c r="I44" s="10" t="s">
        <v>2789</v>
      </c>
      <c r="J44" s="10" t="s">
        <v>921</v>
      </c>
      <c r="K44" s="10" t="s">
        <v>2330</v>
      </c>
      <c r="L44" s="10"/>
      <c r="M44" s="10" t="s">
        <v>2333</v>
      </c>
      <c r="N44" s="10" t="s">
        <v>2790</v>
      </c>
      <c r="O44" s="10"/>
      <c r="P44" s="10" t="s">
        <v>2697</v>
      </c>
      <c r="Q44" s="10" t="s">
        <v>2343</v>
      </c>
      <c r="R44" s="10" t="s">
        <v>2343</v>
      </c>
      <c r="S44" s="10" t="s">
        <v>2698</v>
      </c>
      <c r="T44" s="10" t="s">
        <v>239</v>
      </c>
      <c r="U44" s="10" t="s">
        <v>532</v>
      </c>
      <c r="V44" s="10" t="str">
        <f aca="false">IF(COUNTIF($A$5:$A$69,A44)=1,"PASS","DUPLICATE")</f>
        <v>PASS</v>
      </c>
      <c r="W44" s="10" t="str">
        <f aca="false">IF(OR(AND(G44="PER_ATTACK_ROLL",M44="EACH_RESOLVED_ATTACK",N44&lt;&gt;"",O44="",R44="ATTACK_RESOLUTION_AND_COMBAT_LOG",K44&lt;&gt;""),AND(G44="INSTANCE_VALUE",M44="PROFILE_SNAPSHOT",N44="",O44="instanceDamage",R44="NOT_APPLICABLE",K44="WEAPON_PROFILE_VERSION"),AND(G44="CONSTANT",M44="PROFILE_SNAPSHOT",N44="",O44="",R44="NOT_APPLICABLE",K44="ITEM_TEMPLATE")),IF(Q44="ATTACK_RESOLUTION_AND_COMBAT_LOG","PASS","FAIL"),"FAIL")</f>
        <v>PASS</v>
      </c>
      <c r="X44" s="15" t="s">
        <v>2338</v>
      </c>
      <c r="Y44" s="15" t="s">
        <v>2479</v>
      </c>
      <c r="Z44" s="15" t="s">
        <v>2485</v>
      </c>
    </row>
    <row r="45" customFormat="false" ht="34.5" hidden="false" customHeight="true" outlineLevel="0" collapsed="false">
      <c r="A45" s="10" t="s">
        <v>2791</v>
      </c>
      <c r="B45" s="10" t="s">
        <v>243</v>
      </c>
      <c r="C45" s="10" t="s">
        <v>245</v>
      </c>
      <c r="D45" s="10" t="s">
        <v>674</v>
      </c>
      <c r="E45" s="10" t="s">
        <v>2336</v>
      </c>
      <c r="F45" s="10" t="s">
        <v>543</v>
      </c>
      <c r="G45" s="10" t="s">
        <v>2325</v>
      </c>
      <c r="H45" s="10" t="s">
        <v>2780</v>
      </c>
      <c r="I45" s="10" t="s">
        <v>2766</v>
      </c>
      <c r="J45" s="10" t="s">
        <v>2368</v>
      </c>
      <c r="K45" s="10" t="s">
        <v>2330</v>
      </c>
      <c r="L45" s="10"/>
      <c r="M45" s="10" t="s">
        <v>2333</v>
      </c>
      <c r="N45" s="10" t="s">
        <v>2792</v>
      </c>
      <c r="O45" s="10"/>
      <c r="P45" s="10" t="s">
        <v>2692</v>
      </c>
      <c r="Q45" s="10" t="s">
        <v>2343</v>
      </c>
      <c r="R45" s="10" t="s">
        <v>2343</v>
      </c>
      <c r="S45" s="10" t="s">
        <v>2698</v>
      </c>
      <c r="T45" s="10" t="s">
        <v>244</v>
      </c>
      <c r="U45" s="10" t="s">
        <v>545</v>
      </c>
      <c r="V45" s="10" t="str">
        <f aca="false">IF(COUNTIF($A$5:$A$69,A45)=1,"PASS","DUPLICATE")</f>
        <v>PASS</v>
      </c>
      <c r="W45" s="10" t="str">
        <f aca="false">IF(OR(AND(G45="PER_ATTACK_ROLL",M45="EACH_RESOLVED_ATTACK",N45&lt;&gt;"",O45="",R45="ATTACK_RESOLUTION_AND_COMBAT_LOG",K45&lt;&gt;""),AND(G45="INSTANCE_VALUE",M45="PROFILE_SNAPSHOT",N45="",O45="instanceDamage",R45="NOT_APPLICABLE",K45="WEAPON_PROFILE_VERSION"),AND(G45="CONSTANT",M45="PROFILE_SNAPSHOT",N45="",O45="",R45="NOT_APPLICABLE",K45="ITEM_TEMPLATE")),IF(Q45="ATTACK_RESOLUTION_AND_COMBAT_LOG","PASS","FAIL"),"FAIL")</f>
        <v>PASS</v>
      </c>
      <c r="X45" s="15" t="s">
        <v>2336</v>
      </c>
      <c r="Y45" s="15" t="s">
        <v>2481</v>
      </c>
      <c r="Z45" s="15" t="s">
        <v>2487</v>
      </c>
    </row>
    <row r="46" customFormat="false" ht="34.5" hidden="false" customHeight="true" outlineLevel="0" collapsed="false">
      <c r="A46" s="10" t="s">
        <v>2793</v>
      </c>
      <c r="B46" s="10" t="s">
        <v>243</v>
      </c>
      <c r="C46" s="10" t="s">
        <v>245</v>
      </c>
      <c r="D46" s="10" t="s">
        <v>674</v>
      </c>
      <c r="E46" s="10" t="s">
        <v>2338</v>
      </c>
      <c r="F46" s="10" t="s">
        <v>528</v>
      </c>
      <c r="G46" s="10" t="s">
        <v>2325</v>
      </c>
      <c r="H46" s="10" t="s">
        <v>2766</v>
      </c>
      <c r="I46" s="10" t="s">
        <v>2766</v>
      </c>
      <c r="J46" s="10" t="s">
        <v>921</v>
      </c>
      <c r="K46" s="10" t="s">
        <v>2330</v>
      </c>
      <c r="L46" s="10"/>
      <c r="M46" s="10" t="s">
        <v>2333</v>
      </c>
      <c r="N46" s="10" t="s">
        <v>2794</v>
      </c>
      <c r="O46" s="10"/>
      <c r="P46" s="10" t="s">
        <v>2697</v>
      </c>
      <c r="Q46" s="10" t="s">
        <v>2343</v>
      </c>
      <c r="R46" s="10" t="s">
        <v>2343</v>
      </c>
      <c r="S46" s="10" t="s">
        <v>2698</v>
      </c>
      <c r="T46" s="10" t="s">
        <v>244</v>
      </c>
      <c r="U46" s="10" t="s">
        <v>545</v>
      </c>
      <c r="V46" s="10" t="str">
        <f aca="false">IF(COUNTIF($A$5:$A$69,A46)=1,"PASS","DUPLICATE")</f>
        <v>PASS</v>
      </c>
      <c r="W46" s="10" t="str">
        <f aca="false">IF(OR(AND(G46="PER_ATTACK_ROLL",M46="EACH_RESOLVED_ATTACK",N46&lt;&gt;"",O46="",R46="ATTACK_RESOLUTION_AND_COMBAT_LOG",K46&lt;&gt;""),AND(G46="INSTANCE_VALUE",M46="PROFILE_SNAPSHOT",N46="",O46="instanceDamage",R46="NOT_APPLICABLE",K46="WEAPON_PROFILE_VERSION"),AND(G46="CONSTANT",M46="PROFILE_SNAPSHOT",N46="",O46="",R46="NOT_APPLICABLE",K46="ITEM_TEMPLATE")),IF(Q46="ATTACK_RESOLUTION_AND_COMBAT_LOG","PASS","FAIL"),"FAIL")</f>
        <v>PASS</v>
      </c>
      <c r="X46" s="15" t="s">
        <v>2338</v>
      </c>
      <c r="Y46" s="15" t="s">
        <v>2481</v>
      </c>
      <c r="Z46" s="15" t="s">
        <v>2487</v>
      </c>
    </row>
    <row r="47" customFormat="false" ht="34.5" hidden="false" customHeight="true" outlineLevel="0" collapsed="false">
      <c r="A47" s="10" t="s">
        <v>2795</v>
      </c>
      <c r="B47" s="10" t="s">
        <v>248</v>
      </c>
      <c r="C47" s="10" t="s">
        <v>250</v>
      </c>
      <c r="D47" s="10" t="s">
        <v>674</v>
      </c>
      <c r="E47" s="10" t="s">
        <v>2336</v>
      </c>
      <c r="F47" s="10" t="s">
        <v>543</v>
      </c>
      <c r="G47" s="10" t="s">
        <v>2325</v>
      </c>
      <c r="H47" s="10" t="s">
        <v>2780</v>
      </c>
      <c r="I47" s="10" t="s">
        <v>2766</v>
      </c>
      <c r="J47" s="10" t="s">
        <v>2368</v>
      </c>
      <c r="K47" s="10" t="s">
        <v>2330</v>
      </c>
      <c r="L47" s="10"/>
      <c r="M47" s="10" t="s">
        <v>2333</v>
      </c>
      <c r="N47" s="10" t="s">
        <v>2796</v>
      </c>
      <c r="O47" s="10"/>
      <c r="P47" s="10" t="s">
        <v>2692</v>
      </c>
      <c r="Q47" s="10" t="s">
        <v>2343</v>
      </c>
      <c r="R47" s="10" t="s">
        <v>2343</v>
      </c>
      <c r="S47" s="10" t="s">
        <v>2698</v>
      </c>
      <c r="T47" s="10" t="s">
        <v>249</v>
      </c>
      <c r="U47" s="10" t="s">
        <v>549</v>
      </c>
      <c r="V47" s="10" t="str">
        <f aca="false">IF(COUNTIF($A$5:$A$69,A47)=1,"PASS","DUPLICATE")</f>
        <v>PASS</v>
      </c>
      <c r="W47" s="10" t="str">
        <f aca="false">IF(OR(AND(G47="PER_ATTACK_ROLL",M47="EACH_RESOLVED_ATTACK",N47&lt;&gt;"",O47="",R47="ATTACK_RESOLUTION_AND_COMBAT_LOG",K47&lt;&gt;""),AND(G47="INSTANCE_VALUE",M47="PROFILE_SNAPSHOT",N47="",O47="instanceDamage",R47="NOT_APPLICABLE",K47="WEAPON_PROFILE_VERSION"),AND(G47="CONSTANT",M47="PROFILE_SNAPSHOT",N47="",O47="",R47="NOT_APPLICABLE",K47="ITEM_TEMPLATE")),IF(Q47="ATTACK_RESOLUTION_AND_COMBAT_LOG","PASS","FAIL"),"FAIL")</f>
        <v>PASS</v>
      </c>
      <c r="X47" s="15" t="s">
        <v>2336</v>
      </c>
      <c r="Y47" s="15" t="s">
        <v>2481</v>
      </c>
      <c r="Z47" s="15" t="s">
        <v>2487</v>
      </c>
    </row>
    <row r="48" customFormat="false" ht="34.5" hidden="false" customHeight="true" outlineLevel="0" collapsed="false">
      <c r="A48" s="10" t="s">
        <v>2797</v>
      </c>
      <c r="B48" s="10" t="s">
        <v>248</v>
      </c>
      <c r="C48" s="10" t="s">
        <v>250</v>
      </c>
      <c r="D48" s="10" t="s">
        <v>674</v>
      </c>
      <c r="E48" s="10" t="s">
        <v>2338</v>
      </c>
      <c r="F48" s="10" t="s">
        <v>528</v>
      </c>
      <c r="G48" s="10" t="s">
        <v>2325</v>
      </c>
      <c r="H48" s="10" t="s">
        <v>2766</v>
      </c>
      <c r="I48" s="10" t="s">
        <v>2766</v>
      </c>
      <c r="J48" s="10" t="s">
        <v>921</v>
      </c>
      <c r="K48" s="10" t="s">
        <v>2330</v>
      </c>
      <c r="L48" s="10"/>
      <c r="M48" s="10" t="s">
        <v>2333</v>
      </c>
      <c r="N48" s="10" t="s">
        <v>2798</v>
      </c>
      <c r="O48" s="10"/>
      <c r="P48" s="10" t="s">
        <v>2697</v>
      </c>
      <c r="Q48" s="10" t="s">
        <v>2343</v>
      </c>
      <c r="R48" s="10" t="s">
        <v>2343</v>
      </c>
      <c r="S48" s="10" t="s">
        <v>2698</v>
      </c>
      <c r="T48" s="10" t="s">
        <v>249</v>
      </c>
      <c r="U48" s="10" t="s">
        <v>549</v>
      </c>
      <c r="V48" s="10" t="str">
        <f aca="false">IF(COUNTIF($A$5:$A$69,A48)=1,"PASS","DUPLICATE")</f>
        <v>PASS</v>
      </c>
      <c r="W48" s="10" t="str">
        <f aca="false">IF(OR(AND(G48="PER_ATTACK_ROLL",M48="EACH_RESOLVED_ATTACK",N48&lt;&gt;"",O48="",R48="ATTACK_RESOLUTION_AND_COMBAT_LOG",K48&lt;&gt;""),AND(G48="INSTANCE_VALUE",M48="PROFILE_SNAPSHOT",N48="",O48="instanceDamage",R48="NOT_APPLICABLE",K48="WEAPON_PROFILE_VERSION"),AND(G48="CONSTANT",M48="PROFILE_SNAPSHOT",N48="",O48="",R48="NOT_APPLICABLE",K48="ITEM_TEMPLATE")),IF(Q48="ATTACK_RESOLUTION_AND_COMBAT_LOG","PASS","FAIL"),"FAIL")</f>
        <v>PASS</v>
      </c>
      <c r="X48" s="15" t="s">
        <v>2338</v>
      </c>
      <c r="Y48" s="15" t="s">
        <v>2481</v>
      </c>
      <c r="Z48" s="15" t="s">
        <v>2487</v>
      </c>
    </row>
    <row r="49" customFormat="false" ht="34.5" hidden="false" customHeight="true" outlineLevel="0" collapsed="false">
      <c r="A49" s="10" t="s">
        <v>2799</v>
      </c>
      <c r="B49" s="10" t="s">
        <v>254</v>
      </c>
      <c r="C49" s="10" t="s">
        <v>256</v>
      </c>
      <c r="D49" s="10" t="s">
        <v>674</v>
      </c>
      <c r="E49" s="10" t="s">
        <v>2336</v>
      </c>
      <c r="F49" s="10" t="s">
        <v>543</v>
      </c>
      <c r="G49" s="10" t="s">
        <v>2325</v>
      </c>
      <c r="H49" s="10" t="s">
        <v>2780</v>
      </c>
      <c r="I49" s="10" t="s">
        <v>2766</v>
      </c>
      <c r="J49" s="10" t="s">
        <v>2368</v>
      </c>
      <c r="K49" s="10" t="s">
        <v>2330</v>
      </c>
      <c r="L49" s="10"/>
      <c r="M49" s="10" t="s">
        <v>2333</v>
      </c>
      <c r="N49" s="10" t="s">
        <v>2800</v>
      </c>
      <c r="O49" s="10"/>
      <c r="P49" s="10" t="s">
        <v>2692</v>
      </c>
      <c r="Q49" s="10" t="s">
        <v>2343</v>
      </c>
      <c r="R49" s="10" t="s">
        <v>2343</v>
      </c>
      <c r="S49" s="10" t="s">
        <v>2698</v>
      </c>
      <c r="T49" s="10" t="s">
        <v>255</v>
      </c>
      <c r="U49" s="10" t="s">
        <v>549</v>
      </c>
      <c r="V49" s="10" t="str">
        <f aca="false">IF(COUNTIF($A$5:$A$69,A49)=1,"PASS","DUPLICATE")</f>
        <v>PASS</v>
      </c>
      <c r="W49" s="10" t="str">
        <f aca="false">IF(OR(AND(G49="PER_ATTACK_ROLL",M49="EACH_RESOLVED_ATTACK",N49&lt;&gt;"",O49="",R49="ATTACK_RESOLUTION_AND_COMBAT_LOG",K49&lt;&gt;""),AND(G49="INSTANCE_VALUE",M49="PROFILE_SNAPSHOT",N49="",O49="instanceDamage",R49="NOT_APPLICABLE",K49="WEAPON_PROFILE_VERSION"),AND(G49="CONSTANT",M49="PROFILE_SNAPSHOT",N49="",O49="",R49="NOT_APPLICABLE",K49="ITEM_TEMPLATE")),IF(Q49="ATTACK_RESOLUTION_AND_COMBAT_LOG","PASS","FAIL"),"FAIL")</f>
        <v>PASS</v>
      </c>
      <c r="X49" s="15" t="s">
        <v>2336</v>
      </c>
      <c r="Y49" s="15" t="s">
        <v>2481</v>
      </c>
      <c r="Z49" s="15" t="s">
        <v>2487</v>
      </c>
    </row>
    <row r="50" customFormat="false" ht="34.5" hidden="false" customHeight="true" outlineLevel="0" collapsed="false">
      <c r="A50" s="10" t="s">
        <v>2801</v>
      </c>
      <c r="B50" s="10" t="s">
        <v>254</v>
      </c>
      <c r="C50" s="10" t="s">
        <v>256</v>
      </c>
      <c r="D50" s="10" t="s">
        <v>674</v>
      </c>
      <c r="E50" s="10" t="s">
        <v>2338</v>
      </c>
      <c r="F50" s="10" t="s">
        <v>528</v>
      </c>
      <c r="G50" s="10" t="s">
        <v>2325</v>
      </c>
      <c r="H50" s="10" t="s">
        <v>2766</v>
      </c>
      <c r="I50" s="10" t="s">
        <v>2766</v>
      </c>
      <c r="J50" s="10" t="s">
        <v>921</v>
      </c>
      <c r="K50" s="10" t="s">
        <v>2330</v>
      </c>
      <c r="L50" s="10"/>
      <c r="M50" s="10" t="s">
        <v>2333</v>
      </c>
      <c r="N50" s="10" t="s">
        <v>2802</v>
      </c>
      <c r="O50" s="10"/>
      <c r="P50" s="10" t="s">
        <v>2697</v>
      </c>
      <c r="Q50" s="10" t="s">
        <v>2343</v>
      </c>
      <c r="R50" s="10" t="s">
        <v>2343</v>
      </c>
      <c r="S50" s="10" t="s">
        <v>2698</v>
      </c>
      <c r="T50" s="10" t="s">
        <v>255</v>
      </c>
      <c r="U50" s="10" t="s">
        <v>549</v>
      </c>
      <c r="V50" s="10" t="str">
        <f aca="false">IF(COUNTIF($A$5:$A$69,A50)=1,"PASS","DUPLICATE")</f>
        <v>PASS</v>
      </c>
      <c r="W50" s="10" t="str">
        <f aca="false">IF(OR(AND(G50="PER_ATTACK_ROLL",M50="EACH_RESOLVED_ATTACK",N50&lt;&gt;"",O50="",R50="ATTACK_RESOLUTION_AND_COMBAT_LOG",K50&lt;&gt;""),AND(G50="INSTANCE_VALUE",M50="PROFILE_SNAPSHOT",N50="",O50="instanceDamage",R50="NOT_APPLICABLE",K50="WEAPON_PROFILE_VERSION"),AND(G50="CONSTANT",M50="PROFILE_SNAPSHOT",N50="",O50="",R50="NOT_APPLICABLE",K50="ITEM_TEMPLATE")),IF(Q50="ATTACK_RESOLUTION_AND_COMBAT_LOG","PASS","FAIL"),"FAIL")</f>
        <v>PASS</v>
      </c>
      <c r="X50" s="15" t="s">
        <v>2338</v>
      </c>
      <c r="Y50" s="15" t="s">
        <v>2481</v>
      </c>
      <c r="Z50" s="15" t="s">
        <v>2487</v>
      </c>
    </row>
    <row r="51" customFormat="false" ht="34.5" hidden="false" customHeight="true" outlineLevel="0" collapsed="false">
      <c r="A51" s="10" t="s">
        <v>2803</v>
      </c>
      <c r="B51" s="10" t="s">
        <v>259</v>
      </c>
      <c r="C51" s="10" t="s">
        <v>261</v>
      </c>
      <c r="D51" s="10" t="s">
        <v>674</v>
      </c>
      <c r="E51" s="10" t="s">
        <v>2336</v>
      </c>
      <c r="F51" s="10" t="s">
        <v>550</v>
      </c>
      <c r="G51" s="10" t="s">
        <v>2325</v>
      </c>
      <c r="H51" s="10" t="s">
        <v>2804</v>
      </c>
      <c r="I51" s="10" t="s">
        <v>2805</v>
      </c>
      <c r="J51" s="10" t="s">
        <v>2368</v>
      </c>
      <c r="K51" s="10" t="s">
        <v>2330</v>
      </c>
      <c r="L51" s="10"/>
      <c r="M51" s="10" t="s">
        <v>2333</v>
      </c>
      <c r="N51" s="10" t="s">
        <v>2806</v>
      </c>
      <c r="O51" s="10"/>
      <c r="P51" s="10" t="s">
        <v>2692</v>
      </c>
      <c r="Q51" s="10" t="s">
        <v>2343</v>
      </c>
      <c r="R51" s="10" t="s">
        <v>2343</v>
      </c>
      <c r="S51" s="10" t="s">
        <v>2698</v>
      </c>
      <c r="T51" s="10" t="s">
        <v>260</v>
      </c>
      <c r="U51" s="10" t="s">
        <v>552</v>
      </c>
      <c r="V51" s="10" t="str">
        <f aca="false">IF(COUNTIF($A$5:$A$69,A51)=1,"PASS","DUPLICATE")</f>
        <v>PASS</v>
      </c>
      <c r="W51" s="10" t="str">
        <f aca="false">IF(OR(AND(G51="PER_ATTACK_ROLL",M51="EACH_RESOLVED_ATTACK",N51&lt;&gt;"",O51="",R51="ATTACK_RESOLUTION_AND_COMBAT_LOG",K51&lt;&gt;""),AND(G51="INSTANCE_VALUE",M51="PROFILE_SNAPSHOT",N51="",O51="instanceDamage",R51="NOT_APPLICABLE",K51="WEAPON_PROFILE_VERSION"),AND(G51="CONSTANT",M51="PROFILE_SNAPSHOT",N51="",O51="",R51="NOT_APPLICABLE",K51="ITEM_TEMPLATE")),IF(Q51="ATTACK_RESOLUTION_AND_COMBAT_LOG","PASS","FAIL"),"FAIL")</f>
        <v>PASS</v>
      </c>
      <c r="X51" s="15" t="s">
        <v>2336</v>
      </c>
      <c r="Y51" s="15" t="s">
        <v>2481</v>
      </c>
      <c r="Z51" s="15" t="s">
        <v>2487</v>
      </c>
    </row>
    <row r="52" customFormat="false" ht="34.5" hidden="false" customHeight="true" outlineLevel="0" collapsed="false">
      <c r="A52" s="10" t="s">
        <v>2807</v>
      </c>
      <c r="B52" s="10" t="s">
        <v>259</v>
      </c>
      <c r="C52" s="10" t="s">
        <v>261</v>
      </c>
      <c r="D52" s="10" t="s">
        <v>674</v>
      </c>
      <c r="E52" s="10" t="s">
        <v>2338</v>
      </c>
      <c r="F52" s="10" t="s">
        <v>528</v>
      </c>
      <c r="G52" s="10" t="s">
        <v>2325</v>
      </c>
      <c r="H52" s="10" t="s">
        <v>2766</v>
      </c>
      <c r="I52" s="10" t="s">
        <v>2766</v>
      </c>
      <c r="J52" s="10" t="s">
        <v>921</v>
      </c>
      <c r="K52" s="10" t="s">
        <v>2330</v>
      </c>
      <c r="L52" s="10"/>
      <c r="M52" s="10" t="s">
        <v>2333</v>
      </c>
      <c r="N52" s="10" t="s">
        <v>2808</v>
      </c>
      <c r="O52" s="10"/>
      <c r="P52" s="10" t="s">
        <v>2697</v>
      </c>
      <c r="Q52" s="10" t="s">
        <v>2343</v>
      </c>
      <c r="R52" s="10" t="s">
        <v>2343</v>
      </c>
      <c r="S52" s="10" t="s">
        <v>2698</v>
      </c>
      <c r="T52" s="10" t="s">
        <v>260</v>
      </c>
      <c r="U52" s="10" t="s">
        <v>552</v>
      </c>
      <c r="V52" s="10" t="str">
        <f aca="false">IF(COUNTIF($A$5:$A$69,A52)=1,"PASS","DUPLICATE")</f>
        <v>PASS</v>
      </c>
      <c r="W52" s="10" t="str">
        <f aca="false">IF(OR(AND(G52="PER_ATTACK_ROLL",M52="EACH_RESOLVED_ATTACK",N52&lt;&gt;"",O52="",R52="ATTACK_RESOLUTION_AND_COMBAT_LOG",K52&lt;&gt;""),AND(G52="INSTANCE_VALUE",M52="PROFILE_SNAPSHOT",N52="",O52="instanceDamage",R52="NOT_APPLICABLE",K52="WEAPON_PROFILE_VERSION"),AND(G52="CONSTANT",M52="PROFILE_SNAPSHOT",N52="",O52="",R52="NOT_APPLICABLE",K52="ITEM_TEMPLATE")),IF(Q52="ATTACK_RESOLUTION_AND_COMBAT_LOG","PASS","FAIL"),"FAIL")</f>
        <v>PASS</v>
      </c>
      <c r="X52" s="15" t="s">
        <v>2338</v>
      </c>
      <c r="Y52" s="15" t="s">
        <v>2481</v>
      </c>
      <c r="Z52" s="15" t="s">
        <v>2487</v>
      </c>
    </row>
    <row r="53" customFormat="false" ht="34.5" hidden="false" customHeight="true" outlineLevel="0" collapsed="false">
      <c r="A53" s="10" t="s">
        <v>2809</v>
      </c>
      <c r="B53" s="10" t="s">
        <v>264</v>
      </c>
      <c r="C53" s="10" t="s">
        <v>266</v>
      </c>
      <c r="D53" s="10" t="s">
        <v>674</v>
      </c>
      <c r="E53" s="10" t="s">
        <v>2336</v>
      </c>
      <c r="F53" s="10" t="s">
        <v>550</v>
      </c>
      <c r="G53" s="10" t="s">
        <v>2325</v>
      </c>
      <c r="H53" s="10" t="s">
        <v>2804</v>
      </c>
      <c r="I53" s="10" t="s">
        <v>2805</v>
      </c>
      <c r="J53" s="10" t="s">
        <v>2368</v>
      </c>
      <c r="K53" s="10" t="s">
        <v>2330</v>
      </c>
      <c r="L53" s="10"/>
      <c r="M53" s="10" t="s">
        <v>2333</v>
      </c>
      <c r="N53" s="10" t="s">
        <v>2810</v>
      </c>
      <c r="O53" s="10"/>
      <c r="P53" s="10" t="s">
        <v>2692</v>
      </c>
      <c r="Q53" s="10" t="s">
        <v>2343</v>
      </c>
      <c r="R53" s="10" t="s">
        <v>2343</v>
      </c>
      <c r="S53" s="10" t="s">
        <v>2698</v>
      </c>
      <c r="T53" s="10" t="s">
        <v>265</v>
      </c>
      <c r="U53" s="10" t="s">
        <v>552</v>
      </c>
      <c r="V53" s="10" t="str">
        <f aca="false">IF(COUNTIF($A$5:$A$69,A53)=1,"PASS","DUPLICATE")</f>
        <v>PASS</v>
      </c>
      <c r="W53" s="10" t="str">
        <f aca="false">IF(OR(AND(G53="PER_ATTACK_ROLL",M53="EACH_RESOLVED_ATTACK",N53&lt;&gt;"",O53="",R53="ATTACK_RESOLUTION_AND_COMBAT_LOG",K53&lt;&gt;""),AND(G53="INSTANCE_VALUE",M53="PROFILE_SNAPSHOT",N53="",O53="instanceDamage",R53="NOT_APPLICABLE",K53="WEAPON_PROFILE_VERSION"),AND(G53="CONSTANT",M53="PROFILE_SNAPSHOT",N53="",O53="",R53="NOT_APPLICABLE",K53="ITEM_TEMPLATE")),IF(Q53="ATTACK_RESOLUTION_AND_COMBAT_LOG","PASS","FAIL"),"FAIL")</f>
        <v>PASS</v>
      </c>
      <c r="X53" s="15" t="s">
        <v>2336</v>
      </c>
      <c r="Y53" s="15" t="s">
        <v>2481</v>
      </c>
      <c r="Z53" s="15" t="s">
        <v>2487</v>
      </c>
    </row>
    <row r="54" customFormat="false" ht="34.5" hidden="false" customHeight="true" outlineLevel="0" collapsed="false">
      <c r="A54" s="10" t="s">
        <v>2811</v>
      </c>
      <c r="B54" s="10" t="s">
        <v>264</v>
      </c>
      <c r="C54" s="10" t="s">
        <v>266</v>
      </c>
      <c r="D54" s="10" t="s">
        <v>674</v>
      </c>
      <c r="E54" s="10" t="s">
        <v>2338</v>
      </c>
      <c r="F54" s="10" t="s">
        <v>528</v>
      </c>
      <c r="G54" s="10" t="s">
        <v>2325</v>
      </c>
      <c r="H54" s="10" t="s">
        <v>2766</v>
      </c>
      <c r="I54" s="10" t="s">
        <v>2766</v>
      </c>
      <c r="J54" s="10" t="s">
        <v>921</v>
      </c>
      <c r="K54" s="10" t="s">
        <v>2330</v>
      </c>
      <c r="L54" s="10"/>
      <c r="M54" s="10" t="s">
        <v>2333</v>
      </c>
      <c r="N54" s="10" t="s">
        <v>2812</v>
      </c>
      <c r="O54" s="10"/>
      <c r="P54" s="10" t="s">
        <v>2697</v>
      </c>
      <c r="Q54" s="10" t="s">
        <v>2343</v>
      </c>
      <c r="R54" s="10" t="s">
        <v>2343</v>
      </c>
      <c r="S54" s="10" t="s">
        <v>2698</v>
      </c>
      <c r="T54" s="10" t="s">
        <v>265</v>
      </c>
      <c r="U54" s="10" t="s">
        <v>552</v>
      </c>
      <c r="V54" s="10" t="str">
        <f aca="false">IF(COUNTIF($A$5:$A$69,A54)=1,"PASS","DUPLICATE")</f>
        <v>PASS</v>
      </c>
      <c r="W54" s="10" t="str">
        <f aca="false">IF(OR(AND(G54="PER_ATTACK_ROLL",M54="EACH_RESOLVED_ATTACK",N54&lt;&gt;"",O54="",R54="ATTACK_RESOLUTION_AND_COMBAT_LOG",K54&lt;&gt;""),AND(G54="INSTANCE_VALUE",M54="PROFILE_SNAPSHOT",N54="",O54="instanceDamage",R54="NOT_APPLICABLE",K54="WEAPON_PROFILE_VERSION"),AND(G54="CONSTANT",M54="PROFILE_SNAPSHOT",N54="",O54="",R54="NOT_APPLICABLE",K54="ITEM_TEMPLATE")),IF(Q54="ATTACK_RESOLUTION_AND_COMBAT_LOG","PASS","FAIL"),"FAIL")</f>
        <v>PASS</v>
      </c>
      <c r="X54" s="15" t="s">
        <v>2338</v>
      </c>
      <c r="Y54" s="15" t="s">
        <v>2481</v>
      </c>
      <c r="Z54" s="15" t="s">
        <v>2487</v>
      </c>
    </row>
    <row r="55" customFormat="false" ht="34.5" hidden="false" customHeight="true" outlineLevel="0" collapsed="false">
      <c r="A55" s="10" t="s">
        <v>2813</v>
      </c>
      <c r="B55" s="10" t="s">
        <v>269</v>
      </c>
      <c r="C55" s="10" t="s">
        <v>271</v>
      </c>
      <c r="D55" s="10" t="s">
        <v>2356</v>
      </c>
      <c r="E55" s="10" t="s">
        <v>2336</v>
      </c>
      <c r="F55" s="10" t="s">
        <v>557</v>
      </c>
      <c r="G55" s="10" t="s">
        <v>2325</v>
      </c>
      <c r="H55" s="10" t="s">
        <v>2737</v>
      </c>
      <c r="I55" s="10" t="s">
        <v>2701</v>
      </c>
      <c r="J55" s="10" t="s">
        <v>2368</v>
      </c>
      <c r="K55" s="10" t="s">
        <v>2330</v>
      </c>
      <c r="L55" s="10"/>
      <c r="M55" s="10" t="s">
        <v>2333</v>
      </c>
      <c r="N55" s="10" t="s">
        <v>2814</v>
      </c>
      <c r="O55" s="10"/>
      <c r="P55" s="10" t="s">
        <v>2692</v>
      </c>
      <c r="Q55" s="10" t="s">
        <v>2343</v>
      </c>
      <c r="R55" s="10" t="s">
        <v>2343</v>
      </c>
      <c r="S55" s="10" t="s">
        <v>2815</v>
      </c>
      <c r="T55" s="10" t="s">
        <v>270</v>
      </c>
      <c r="U55" s="10" t="s">
        <v>561</v>
      </c>
      <c r="V55" s="10" t="str">
        <f aca="false">IF(COUNTIF($A$5:$A$69,A55)=1,"PASS","DUPLICATE")</f>
        <v>PASS</v>
      </c>
      <c r="W55" s="10" t="str">
        <f aca="false">IF(OR(AND(G55="PER_ATTACK_ROLL",M55="EACH_RESOLVED_ATTACK",N55&lt;&gt;"",O55="",R55="ATTACK_RESOLUTION_AND_COMBAT_LOG",K55&lt;&gt;""),AND(G55="INSTANCE_VALUE",M55="PROFILE_SNAPSHOT",N55="",O55="instanceDamage",R55="NOT_APPLICABLE",K55="WEAPON_PROFILE_VERSION"),AND(G55="CONSTANT",M55="PROFILE_SNAPSHOT",N55="",O55="",R55="NOT_APPLICABLE",K55="ITEM_TEMPLATE")),IF(Q55="ATTACK_RESOLUTION_AND_COMBAT_LOG","PASS","FAIL"),"FAIL")</f>
        <v>PASS</v>
      </c>
      <c r="X55" s="15" t="s">
        <v>2336</v>
      </c>
      <c r="Y55" s="15" t="s">
        <v>2479</v>
      </c>
      <c r="Z55" s="15" t="s">
        <v>2485</v>
      </c>
    </row>
    <row r="56" customFormat="false" ht="34.5" hidden="false" customHeight="true" outlineLevel="0" collapsed="false">
      <c r="A56" s="10" t="s">
        <v>2816</v>
      </c>
      <c r="B56" s="10" t="s">
        <v>269</v>
      </c>
      <c r="C56" s="10" t="s">
        <v>271</v>
      </c>
      <c r="D56" s="10" t="s">
        <v>2356</v>
      </c>
      <c r="E56" s="10" t="s">
        <v>2338</v>
      </c>
      <c r="F56" s="10" t="s">
        <v>558</v>
      </c>
      <c r="G56" s="10" t="s">
        <v>2325</v>
      </c>
      <c r="H56" s="10" t="s">
        <v>2701</v>
      </c>
      <c r="I56" s="10" t="s">
        <v>2701</v>
      </c>
      <c r="J56" s="10" t="s">
        <v>921</v>
      </c>
      <c r="K56" s="10" t="s">
        <v>2330</v>
      </c>
      <c r="L56" s="10"/>
      <c r="M56" s="10" t="s">
        <v>2333</v>
      </c>
      <c r="N56" s="10" t="s">
        <v>2817</v>
      </c>
      <c r="O56" s="10"/>
      <c r="P56" s="10" t="s">
        <v>2697</v>
      </c>
      <c r="Q56" s="10" t="s">
        <v>2343</v>
      </c>
      <c r="R56" s="10" t="s">
        <v>2343</v>
      </c>
      <c r="S56" s="10" t="s">
        <v>2815</v>
      </c>
      <c r="T56" s="10" t="s">
        <v>270</v>
      </c>
      <c r="U56" s="10" t="s">
        <v>561</v>
      </c>
      <c r="V56" s="10" t="str">
        <f aca="false">IF(COUNTIF($A$5:$A$69,A56)=1,"PASS","DUPLICATE")</f>
        <v>PASS</v>
      </c>
      <c r="W56" s="10" t="str">
        <f aca="false">IF(OR(AND(G56="PER_ATTACK_ROLL",M56="EACH_RESOLVED_ATTACK",N56&lt;&gt;"",O56="",R56="ATTACK_RESOLUTION_AND_COMBAT_LOG",K56&lt;&gt;""),AND(G56="INSTANCE_VALUE",M56="PROFILE_SNAPSHOT",N56="",O56="instanceDamage",R56="NOT_APPLICABLE",K56="WEAPON_PROFILE_VERSION"),AND(G56="CONSTANT",M56="PROFILE_SNAPSHOT",N56="",O56="",R56="NOT_APPLICABLE",K56="ITEM_TEMPLATE")),IF(Q56="ATTACK_RESOLUTION_AND_COMBAT_LOG","PASS","FAIL"),"FAIL")</f>
        <v>PASS</v>
      </c>
      <c r="X56" s="15" t="s">
        <v>2338</v>
      </c>
      <c r="Y56" s="15" t="s">
        <v>2479</v>
      </c>
      <c r="Z56" s="15" t="s">
        <v>2485</v>
      </c>
    </row>
    <row r="57" customFormat="false" ht="34.5" hidden="false" customHeight="true" outlineLevel="0" collapsed="false">
      <c r="A57" s="10" t="s">
        <v>2818</v>
      </c>
      <c r="B57" s="10" t="s">
        <v>275</v>
      </c>
      <c r="C57" s="10" t="s">
        <v>277</v>
      </c>
      <c r="D57" s="10" t="s">
        <v>2358</v>
      </c>
      <c r="E57" s="10" t="s">
        <v>2336</v>
      </c>
      <c r="F57" s="10" t="s">
        <v>2819</v>
      </c>
      <c r="G57" s="10" t="s">
        <v>2325</v>
      </c>
      <c r="H57" s="10" t="s">
        <v>2732</v>
      </c>
      <c r="I57" s="10" t="s">
        <v>2695</v>
      </c>
      <c r="J57" s="10" t="s">
        <v>2368</v>
      </c>
      <c r="K57" s="10" t="s">
        <v>2330</v>
      </c>
      <c r="L57" s="10"/>
      <c r="M57" s="10" t="s">
        <v>2333</v>
      </c>
      <c r="N57" s="10" t="s">
        <v>2820</v>
      </c>
      <c r="O57" s="10"/>
      <c r="P57" s="10" t="s">
        <v>2692</v>
      </c>
      <c r="Q57" s="10" t="s">
        <v>2343</v>
      </c>
      <c r="R57" s="10" t="s">
        <v>2343</v>
      </c>
      <c r="S57" s="10" t="s">
        <v>2821</v>
      </c>
      <c r="T57" s="10" t="s">
        <v>276</v>
      </c>
      <c r="U57" s="10" t="s">
        <v>551</v>
      </c>
      <c r="V57" s="10" t="str">
        <f aca="false">IF(COUNTIF($A$5:$A$69,A57)=1,"PASS","DUPLICATE")</f>
        <v>PASS</v>
      </c>
      <c r="W57" s="10" t="str">
        <f aca="false">IF(OR(AND(G57="PER_ATTACK_ROLL",M57="EACH_RESOLVED_ATTACK",N57&lt;&gt;"",O57="",R57="ATTACK_RESOLUTION_AND_COMBAT_LOG",K57&lt;&gt;""),AND(G57="INSTANCE_VALUE",M57="PROFILE_SNAPSHOT",N57="",O57="instanceDamage",R57="NOT_APPLICABLE",K57="WEAPON_PROFILE_VERSION"),AND(G57="CONSTANT",M57="PROFILE_SNAPSHOT",N57="",O57="",R57="NOT_APPLICABLE",K57="ITEM_TEMPLATE")),IF(Q57="ATTACK_RESOLUTION_AND_COMBAT_LOG","PASS","FAIL"),"FAIL")</f>
        <v>PASS</v>
      </c>
      <c r="X57" s="15" t="s">
        <v>2336</v>
      </c>
      <c r="Y57" s="15" t="s">
        <v>2481</v>
      </c>
      <c r="Z57" s="15" t="s">
        <v>2487</v>
      </c>
    </row>
    <row r="58" customFormat="false" ht="34.5" hidden="false" customHeight="true" outlineLevel="0" collapsed="false">
      <c r="A58" s="10" t="s">
        <v>2822</v>
      </c>
      <c r="B58" s="10" t="s">
        <v>275</v>
      </c>
      <c r="C58" s="10" t="s">
        <v>277</v>
      </c>
      <c r="D58" s="10" t="s">
        <v>2358</v>
      </c>
      <c r="E58" s="10" t="s">
        <v>2338</v>
      </c>
      <c r="F58" s="10" t="s">
        <v>2823</v>
      </c>
      <c r="G58" s="10" t="s">
        <v>2325</v>
      </c>
      <c r="H58" s="10" t="s">
        <v>2695</v>
      </c>
      <c r="I58" s="10" t="s">
        <v>2695</v>
      </c>
      <c r="J58" s="10" t="s">
        <v>921</v>
      </c>
      <c r="K58" s="10" t="s">
        <v>2330</v>
      </c>
      <c r="L58" s="10"/>
      <c r="M58" s="10" t="s">
        <v>2333</v>
      </c>
      <c r="N58" s="10" t="s">
        <v>2824</v>
      </c>
      <c r="O58" s="10"/>
      <c r="P58" s="10" t="s">
        <v>2697</v>
      </c>
      <c r="Q58" s="10" t="s">
        <v>2343</v>
      </c>
      <c r="R58" s="10" t="s">
        <v>2343</v>
      </c>
      <c r="S58" s="10" t="s">
        <v>2821</v>
      </c>
      <c r="T58" s="10" t="s">
        <v>276</v>
      </c>
      <c r="U58" s="10" t="s">
        <v>551</v>
      </c>
      <c r="V58" s="10" t="str">
        <f aca="false">IF(COUNTIF($A$5:$A$69,A58)=1,"PASS","DUPLICATE")</f>
        <v>PASS</v>
      </c>
      <c r="W58" s="10" t="str">
        <f aca="false">IF(OR(AND(G58="PER_ATTACK_ROLL",M58="EACH_RESOLVED_ATTACK",N58&lt;&gt;"",O58="",R58="ATTACK_RESOLUTION_AND_COMBAT_LOG",K58&lt;&gt;""),AND(G58="INSTANCE_VALUE",M58="PROFILE_SNAPSHOT",N58="",O58="instanceDamage",R58="NOT_APPLICABLE",K58="WEAPON_PROFILE_VERSION"),AND(G58="CONSTANT",M58="PROFILE_SNAPSHOT",N58="",O58="",R58="NOT_APPLICABLE",K58="ITEM_TEMPLATE")),IF(Q58="ATTACK_RESOLUTION_AND_COMBAT_LOG","PASS","FAIL"),"FAIL")</f>
        <v>PASS</v>
      </c>
      <c r="X58" s="15" t="s">
        <v>2338</v>
      </c>
      <c r="Y58" s="15" t="s">
        <v>2481</v>
      </c>
      <c r="Z58" s="15" t="s">
        <v>2487</v>
      </c>
    </row>
    <row r="59" customFormat="false" ht="34.5" hidden="false" customHeight="true" outlineLevel="0" collapsed="false">
      <c r="A59" s="10" t="s">
        <v>2825</v>
      </c>
      <c r="B59" s="10" t="s">
        <v>275</v>
      </c>
      <c r="C59" s="10" t="s">
        <v>277</v>
      </c>
      <c r="D59" s="10" t="s">
        <v>2360</v>
      </c>
      <c r="E59" s="10" t="s">
        <v>2336</v>
      </c>
      <c r="F59" s="10" t="s">
        <v>2826</v>
      </c>
      <c r="G59" s="10" t="s">
        <v>2325</v>
      </c>
      <c r="H59" s="10" t="s">
        <v>2753</v>
      </c>
      <c r="I59" s="10" t="s">
        <v>2695</v>
      </c>
      <c r="J59" s="10" t="s">
        <v>471</v>
      </c>
      <c r="K59" s="10" t="s">
        <v>2330</v>
      </c>
      <c r="L59" s="10"/>
      <c r="M59" s="10" t="s">
        <v>2333</v>
      </c>
      <c r="N59" s="10" t="s">
        <v>2827</v>
      </c>
      <c r="O59" s="10"/>
      <c r="P59" s="10" t="s">
        <v>2692</v>
      </c>
      <c r="Q59" s="10" t="s">
        <v>2343</v>
      </c>
      <c r="R59" s="10" t="s">
        <v>2343</v>
      </c>
      <c r="S59" s="10" t="s">
        <v>2828</v>
      </c>
      <c r="T59" s="10" t="s">
        <v>276</v>
      </c>
      <c r="U59" s="10" t="s">
        <v>551</v>
      </c>
      <c r="V59" s="10" t="str">
        <f aca="false">IF(COUNTIF($A$5:$A$69,A59)=1,"PASS","DUPLICATE")</f>
        <v>PASS</v>
      </c>
      <c r="W59" s="10" t="str">
        <f aca="false">IF(OR(AND(G59="PER_ATTACK_ROLL",M59="EACH_RESOLVED_ATTACK",N59&lt;&gt;"",O59="",R59="ATTACK_RESOLUTION_AND_COMBAT_LOG",K59&lt;&gt;""),AND(G59="INSTANCE_VALUE",M59="PROFILE_SNAPSHOT",N59="",O59="instanceDamage",R59="NOT_APPLICABLE",K59="WEAPON_PROFILE_VERSION"),AND(G59="CONSTANT",M59="PROFILE_SNAPSHOT",N59="",O59="",R59="NOT_APPLICABLE",K59="ITEM_TEMPLATE")),IF(Q59="ATTACK_RESOLUTION_AND_COMBAT_LOG","PASS","FAIL"),"FAIL")</f>
        <v>PASS</v>
      </c>
      <c r="X59" s="15" t="s">
        <v>2336</v>
      </c>
      <c r="Y59" s="15" t="s">
        <v>2481</v>
      </c>
      <c r="Z59" s="15" t="s">
        <v>2487</v>
      </c>
    </row>
    <row r="60" customFormat="false" ht="34.5" hidden="false" customHeight="true" outlineLevel="0" collapsed="false">
      <c r="A60" s="10" t="s">
        <v>2829</v>
      </c>
      <c r="B60" s="10" t="s">
        <v>275</v>
      </c>
      <c r="C60" s="10" t="s">
        <v>277</v>
      </c>
      <c r="D60" s="10" t="s">
        <v>2360</v>
      </c>
      <c r="E60" s="10" t="s">
        <v>2338</v>
      </c>
      <c r="F60" s="10" t="s">
        <v>2830</v>
      </c>
      <c r="G60" s="10" t="s">
        <v>2325</v>
      </c>
      <c r="H60" s="10" t="s">
        <v>2701</v>
      </c>
      <c r="I60" s="10" t="s">
        <v>2701</v>
      </c>
      <c r="J60" s="10" t="s">
        <v>921</v>
      </c>
      <c r="K60" s="10" t="s">
        <v>2330</v>
      </c>
      <c r="L60" s="10"/>
      <c r="M60" s="10" t="s">
        <v>2333</v>
      </c>
      <c r="N60" s="10" t="s">
        <v>2831</v>
      </c>
      <c r="O60" s="10"/>
      <c r="P60" s="10" t="s">
        <v>2697</v>
      </c>
      <c r="Q60" s="10" t="s">
        <v>2343</v>
      </c>
      <c r="R60" s="10" t="s">
        <v>2343</v>
      </c>
      <c r="S60" s="10" t="s">
        <v>2828</v>
      </c>
      <c r="T60" s="10" t="s">
        <v>276</v>
      </c>
      <c r="U60" s="10" t="s">
        <v>551</v>
      </c>
      <c r="V60" s="10" t="str">
        <f aca="false">IF(COUNTIF($A$5:$A$69,A60)=1,"PASS","DUPLICATE")</f>
        <v>PASS</v>
      </c>
      <c r="W60" s="10" t="str">
        <f aca="false">IF(OR(AND(G60="PER_ATTACK_ROLL",M60="EACH_RESOLVED_ATTACK",N60&lt;&gt;"",O60="",R60="ATTACK_RESOLUTION_AND_COMBAT_LOG",K60&lt;&gt;""),AND(G60="INSTANCE_VALUE",M60="PROFILE_SNAPSHOT",N60="",O60="instanceDamage",R60="NOT_APPLICABLE",K60="WEAPON_PROFILE_VERSION"),AND(G60="CONSTANT",M60="PROFILE_SNAPSHOT",N60="",O60="",R60="NOT_APPLICABLE",K60="ITEM_TEMPLATE")),IF(Q60="ATTACK_RESOLUTION_AND_COMBAT_LOG","PASS","FAIL"),"FAIL")</f>
        <v>PASS</v>
      </c>
      <c r="X60" s="15" t="s">
        <v>2338</v>
      </c>
      <c r="Y60" s="15" t="s">
        <v>2479</v>
      </c>
      <c r="Z60" s="15" t="s">
        <v>2485</v>
      </c>
    </row>
    <row r="61" customFormat="false" ht="34.5" hidden="false" customHeight="true" outlineLevel="0" collapsed="false">
      <c r="A61" s="10" t="s">
        <v>2832</v>
      </c>
      <c r="B61" s="10" t="s">
        <v>280</v>
      </c>
      <c r="C61" s="10" t="s">
        <v>282</v>
      </c>
      <c r="D61" s="10" t="s">
        <v>674</v>
      </c>
      <c r="E61" s="10" t="s">
        <v>2340</v>
      </c>
      <c r="F61" s="10" t="s">
        <v>528</v>
      </c>
      <c r="G61" s="10" t="s">
        <v>2325</v>
      </c>
      <c r="H61" s="10" t="s">
        <v>2766</v>
      </c>
      <c r="I61" s="10" t="s">
        <v>2766</v>
      </c>
      <c r="J61" s="10" t="s">
        <v>921</v>
      </c>
      <c r="K61" s="10" t="s">
        <v>2330</v>
      </c>
      <c r="L61" s="10"/>
      <c r="M61" s="10" t="s">
        <v>2333</v>
      </c>
      <c r="N61" s="10" t="s">
        <v>2833</v>
      </c>
      <c r="O61" s="10"/>
      <c r="P61" s="10" t="s">
        <v>2834</v>
      </c>
      <c r="Q61" s="10" t="s">
        <v>2343</v>
      </c>
      <c r="R61" s="10" t="s">
        <v>2343</v>
      </c>
      <c r="S61" s="10" t="s">
        <v>2698</v>
      </c>
      <c r="T61" s="10" t="s">
        <v>281</v>
      </c>
      <c r="U61" s="10" t="s">
        <v>587</v>
      </c>
      <c r="V61" s="10" t="str">
        <f aca="false">IF(COUNTIF($A$5:$A$69,A61)=1,"PASS","DUPLICATE")</f>
        <v>PASS</v>
      </c>
      <c r="W61" s="10" t="str">
        <f aca="false">IF(OR(AND(G61="PER_ATTACK_ROLL",M61="EACH_RESOLVED_ATTACK",N61&lt;&gt;"",O61="",R61="ATTACK_RESOLUTION_AND_COMBAT_LOG",K61&lt;&gt;""),AND(G61="INSTANCE_VALUE",M61="PROFILE_SNAPSHOT",N61="",O61="instanceDamage",R61="NOT_APPLICABLE",K61="WEAPON_PROFILE_VERSION"),AND(G61="CONSTANT",M61="PROFILE_SNAPSHOT",N61="",O61="",R61="NOT_APPLICABLE",K61="ITEM_TEMPLATE")),IF(Q61="ATTACK_RESOLUTION_AND_COMBAT_LOG","PASS","FAIL"),"FAIL")</f>
        <v>PASS</v>
      </c>
      <c r="X61" s="15" t="s">
        <v>2340</v>
      </c>
      <c r="Y61" s="15" t="s">
        <v>2481</v>
      </c>
      <c r="Z61" s="15" t="s">
        <v>2487</v>
      </c>
    </row>
    <row r="62" customFormat="false" ht="34.5" hidden="false" customHeight="true" outlineLevel="0" collapsed="false">
      <c r="A62" s="10" t="s">
        <v>2835</v>
      </c>
      <c r="B62" s="10" t="s">
        <v>286</v>
      </c>
      <c r="C62" s="10" t="s">
        <v>288</v>
      </c>
      <c r="D62" s="10" t="s">
        <v>674</v>
      </c>
      <c r="E62" s="10" t="s">
        <v>2340</v>
      </c>
      <c r="F62" s="10" t="s">
        <v>475</v>
      </c>
      <c r="G62" s="10" t="s">
        <v>2325</v>
      </c>
      <c r="H62" s="10" t="s">
        <v>2695</v>
      </c>
      <c r="I62" s="10" t="s">
        <v>2695</v>
      </c>
      <c r="J62" s="10" t="s">
        <v>921</v>
      </c>
      <c r="K62" s="10" t="s">
        <v>2330</v>
      </c>
      <c r="L62" s="10"/>
      <c r="M62" s="10" t="s">
        <v>2333</v>
      </c>
      <c r="N62" s="10" t="s">
        <v>2836</v>
      </c>
      <c r="O62" s="10"/>
      <c r="P62" s="10" t="s">
        <v>2834</v>
      </c>
      <c r="Q62" s="10" t="s">
        <v>2343</v>
      </c>
      <c r="R62" s="10" t="s">
        <v>2343</v>
      </c>
      <c r="S62" s="10" t="s">
        <v>2698</v>
      </c>
      <c r="T62" s="10" t="s">
        <v>287</v>
      </c>
      <c r="U62" s="10" t="s">
        <v>587</v>
      </c>
      <c r="V62" s="10" t="str">
        <f aca="false">IF(COUNTIF($A$5:$A$69,A62)=1,"PASS","DUPLICATE")</f>
        <v>PASS</v>
      </c>
      <c r="W62" s="10" t="str">
        <f aca="false">IF(OR(AND(G62="PER_ATTACK_ROLL",M62="EACH_RESOLVED_ATTACK",N62&lt;&gt;"",O62="",R62="ATTACK_RESOLUTION_AND_COMBAT_LOG",K62&lt;&gt;""),AND(G62="INSTANCE_VALUE",M62="PROFILE_SNAPSHOT",N62="",O62="instanceDamage",R62="NOT_APPLICABLE",K62="WEAPON_PROFILE_VERSION"),AND(G62="CONSTANT",M62="PROFILE_SNAPSHOT",N62="",O62="",R62="NOT_APPLICABLE",K62="ITEM_TEMPLATE")),IF(Q62="ATTACK_RESOLUTION_AND_COMBAT_LOG","PASS","FAIL"),"FAIL")</f>
        <v>PASS</v>
      </c>
      <c r="X62" s="15" t="s">
        <v>2340</v>
      </c>
      <c r="Y62" s="15" t="s">
        <v>2481</v>
      </c>
      <c r="Z62" s="15" t="s">
        <v>2487</v>
      </c>
    </row>
    <row r="63" customFormat="false" ht="34.5" hidden="false" customHeight="true" outlineLevel="0" collapsed="false">
      <c r="A63" s="10" t="s">
        <v>2837</v>
      </c>
      <c r="B63" s="10" t="s">
        <v>290</v>
      </c>
      <c r="C63" s="10" t="s">
        <v>292</v>
      </c>
      <c r="D63" s="10" t="s">
        <v>674</v>
      </c>
      <c r="E63" s="10" t="s">
        <v>2340</v>
      </c>
      <c r="F63" s="10" t="s">
        <v>475</v>
      </c>
      <c r="G63" s="10" t="s">
        <v>2325</v>
      </c>
      <c r="H63" s="10" t="s">
        <v>2695</v>
      </c>
      <c r="I63" s="10" t="s">
        <v>2695</v>
      </c>
      <c r="J63" s="10" t="s">
        <v>921</v>
      </c>
      <c r="K63" s="10" t="s">
        <v>2330</v>
      </c>
      <c r="L63" s="10"/>
      <c r="M63" s="10" t="s">
        <v>2333</v>
      </c>
      <c r="N63" s="10" t="s">
        <v>2838</v>
      </c>
      <c r="O63" s="10"/>
      <c r="P63" s="10" t="s">
        <v>2834</v>
      </c>
      <c r="Q63" s="10" t="s">
        <v>2343</v>
      </c>
      <c r="R63" s="10" t="s">
        <v>2343</v>
      </c>
      <c r="S63" s="10" t="s">
        <v>2698</v>
      </c>
      <c r="T63" s="10" t="s">
        <v>291</v>
      </c>
      <c r="U63" s="10" t="s">
        <v>587</v>
      </c>
      <c r="V63" s="10" t="str">
        <f aca="false">IF(COUNTIF($A$5:$A$69,A63)=1,"PASS","DUPLICATE")</f>
        <v>PASS</v>
      </c>
      <c r="W63" s="10" t="str">
        <f aca="false">IF(OR(AND(G63="PER_ATTACK_ROLL",M63="EACH_RESOLVED_ATTACK",N63&lt;&gt;"",O63="",R63="ATTACK_RESOLUTION_AND_COMBAT_LOG",K63&lt;&gt;""),AND(G63="INSTANCE_VALUE",M63="PROFILE_SNAPSHOT",N63="",O63="instanceDamage",R63="NOT_APPLICABLE",K63="WEAPON_PROFILE_VERSION"),AND(G63="CONSTANT",M63="PROFILE_SNAPSHOT",N63="",O63="",R63="NOT_APPLICABLE",K63="ITEM_TEMPLATE")),IF(Q63="ATTACK_RESOLUTION_AND_COMBAT_LOG","PASS","FAIL"),"FAIL")</f>
        <v>PASS</v>
      </c>
      <c r="X63" s="15" t="s">
        <v>2340</v>
      </c>
      <c r="Y63" s="15" t="s">
        <v>2481</v>
      </c>
      <c r="Z63" s="15" t="s">
        <v>2487</v>
      </c>
    </row>
    <row r="64" customFormat="false" ht="34.5" hidden="false" customHeight="true" outlineLevel="0" collapsed="false">
      <c r="A64" s="10" t="s">
        <v>2839</v>
      </c>
      <c r="B64" s="10" t="s">
        <v>294</v>
      </c>
      <c r="C64" s="10" t="s">
        <v>296</v>
      </c>
      <c r="D64" s="10" t="s">
        <v>674</v>
      </c>
      <c r="E64" s="10" t="s">
        <v>2340</v>
      </c>
      <c r="F64" s="10" t="s">
        <v>479</v>
      </c>
      <c r="G64" s="10" t="s">
        <v>2325</v>
      </c>
      <c r="H64" s="10" t="s">
        <v>2701</v>
      </c>
      <c r="I64" s="10" t="s">
        <v>2701</v>
      </c>
      <c r="J64" s="10" t="s">
        <v>921</v>
      </c>
      <c r="K64" s="10" t="s">
        <v>2330</v>
      </c>
      <c r="L64" s="10"/>
      <c r="M64" s="10" t="s">
        <v>2333</v>
      </c>
      <c r="N64" s="10" t="s">
        <v>2840</v>
      </c>
      <c r="O64" s="10"/>
      <c r="P64" s="10" t="s">
        <v>2834</v>
      </c>
      <c r="Q64" s="10" t="s">
        <v>2343</v>
      </c>
      <c r="R64" s="10" t="s">
        <v>2343</v>
      </c>
      <c r="S64" s="10" t="s">
        <v>2698</v>
      </c>
      <c r="T64" s="10" t="s">
        <v>295</v>
      </c>
      <c r="U64" s="10" t="s">
        <v>597</v>
      </c>
      <c r="V64" s="10" t="str">
        <f aca="false">IF(COUNTIF($A$5:$A$69,A64)=1,"PASS","DUPLICATE")</f>
        <v>PASS</v>
      </c>
      <c r="W64" s="10" t="str">
        <f aca="false">IF(OR(AND(G64="PER_ATTACK_ROLL",M64="EACH_RESOLVED_ATTACK",N64&lt;&gt;"",O64="",R64="ATTACK_RESOLUTION_AND_COMBAT_LOG",K64&lt;&gt;""),AND(G64="INSTANCE_VALUE",M64="PROFILE_SNAPSHOT",N64="",O64="instanceDamage",R64="NOT_APPLICABLE",K64="WEAPON_PROFILE_VERSION"),AND(G64="CONSTANT",M64="PROFILE_SNAPSHOT",N64="",O64="",R64="NOT_APPLICABLE",K64="ITEM_TEMPLATE")),IF(Q64="ATTACK_RESOLUTION_AND_COMBAT_LOG","PASS","FAIL"),"FAIL")</f>
        <v>PASS</v>
      </c>
      <c r="X64" s="15" t="s">
        <v>2340</v>
      </c>
      <c r="Y64" s="15" t="s">
        <v>2479</v>
      </c>
      <c r="Z64" s="15" t="s">
        <v>2485</v>
      </c>
    </row>
    <row r="65" customFormat="false" ht="34.5" hidden="false" customHeight="true" outlineLevel="0" collapsed="false">
      <c r="A65" s="10" t="s">
        <v>2841</v>
      </c>
      <c r="B65" s="10" t="s">
        <v>302</v>
      </c>
      <c r="C65" s="10" t="s">
        <v>304</v>
      </c>
      <c r="D65" s="10" t="s">
        <v>674</v>
      </c>
      <c r="E65" s="10" t="s">
        <v>2340</v>
      </c>
      <c r="F65" s="10" t="s">
        <v>479</v>
      </c>
      <c r="G65" s="10" t="s">
        <v>2325</v>
      </c>
      <c r="H65" s="10" t="s">
        <v>2701</v>
      </c>
      <c r="I65" s="10" t="s">
        <v>2701</v>
      </c>
      <c r="J65" s="10" t="s">
        <v>921</v>
      </c>
      <c r="K65" s="10" t="s">
        <v>2330</v>
      </c>
      <c r="L65" s="10"/>
      <c r="M65" s="10" t="s">
        <v>2333</v>
      </c>
      <c r="N65" s="10" t="s">
        <v>2842</v>
      </c>
      <c r="O65" s="10"/>
      <c r="P65" s="10" t="s">
        <v>2834</v>
      </c>
      <c r="Q65" s="10" t="s">
        <v>2343</v>
      </c>
      <c r="R65" s="10" t="s">
        <v>2343</v>
      </c>
      <c r="S65" s="10" t="s">
        <v>2698</v>
      </c>
      <c r="T65" s="10" t="s">
        <v>303</v>
      </c>
      <c r="U65" s="10" t="s">
        <v>597</v>
      </c>
      <c r="V65" s="10" t="str">
        <f aca="false">IF(COUNTIF($A$5:$A$69,A65)=1,"PASS","DUPLICATE")</f>
        <v>PASS</v>
      </c>
      <c r="W65" s="10" t="str">
        <f aca="false">IF(OR(AND(G65="PER_ATTACK_ROLL",M65="EACH_RESOLVED_ATTACK",N65&lt;&gt;"",O65="",R65="ATTACK_RESOLUTION_AND_COMBAT_LOG",K65&lt;&gt;""),AND(G65="INSTANCE_VALUE",M65="PROFILE_SNAPSHOT",N65="",O65="instanceDamage",R65="NOT_APPLICABLE",K65="WEAPON_PROFILE_VERSION"),AND(G65="CONSTANT",M65="PROFILE_SNAPSHOT",N65="",O65="",R65="NOT_APPLICABLE",K65="ITEM_TEMPLATE")),IF(Q65="ATTACK_RESOLUTION_AND_COMBAT_LOG","PASS","FAIL"),"FAIL")</f>
        <v>PASS</v>
      </c>
      <c r="X65" s="15" t="s">
        <v>2340</v>
      </c>
      <c r="Y65" s="15" t="s">
        <v>2479</v>
      </c>
      <c r="Z65" s="15" t="s">
        <v>2485</v>
      </c>
    </row>
    <row r="66" customFormat="false" ht="34.5" hidden="false" customHeight="true" outlineLevel="0" collapsed="false">
      <c r="A66" s="10" t="s">
        <v>2843</v>
      </c>
      <c r="B66" s="10" t="s">
        <v>307</v>
      </c>
      <c r="C66" s="10" t="s">
        <v>309</v>
      </c>
      <c r="D66" s="10" t="s">
        <v>674</v>
      </c>
      <c r="E66" s="10" t="s">
        <v>2340</v>
      </c>
      <c r="F66" s="10" t="s">
        <v>479</v>
      </c>
      <c r="G66" s="10" t="s">
        <v>2325</v>
      </c>
      <c r="H66" s="10" t="s">
        <v>2701</v>
      </c>
      <c r="I66" s="10" t="s">
        <v>2701</v>
      </c>
      <c r="J66" s="10" t="s">
        <v>921</v>
      </c>
      <c r="K66" s="10" t="s">
        <v>2330</v>
      </c>
      <c r="L66" s="10"/>
      <c r="M66" s="10" t="s">
        <v>2333</v>
      </c>
      <c r="N66" s="10" t="s">
        <v>2844</v>
      </c>
      <c r="O66" s="10"/>
      <c r="P66" s="10" t="s">
        <v>2834</v>
      </c>
      <c r="Q66" s="10" t="s">
        <v>2343</v>
      </c>
      <c r="R66" s="10" t="s">
        <v>2343</v>
      </c>
      <c r="S66" s="10" t="s">
        <v>2698</v>
      </c>
      <c r="T66" s="10" t="s">
        <v>308</v>
      </c>
      <c r="U66" s="10" t="s">
        <v>597</v>
      </c>
      <c r="V66" s="10" t="str">
        <f aca="false">IF(COUNTIF($A$5:$A$69,A66)=1,"PASS","DUPLICATE")</f>
        <v>PASS</v>
      </c>
      <c r="W66" s="10" t="str">
        <f aca="false">IF(OR(AND(G66="PER_ATTACK_ROLL",M66="EACH_RESOLVED_ATTACK",N66&lt;&gt;"",O66="",R66="ATTACK_RESOLUTION_AND_COMBAT_LOG",K66&lt;&gt;""),AND(G66="INSTANCE_VALUE",M66="PROFILE_SNAPSHOT",N66="",O66="instanceDamage",R66="NOT_APPLICABLE",K66="WEAPON_PROFILE_VERSION"),AND(G66="CONSTANT",M66="PROFILE_SNAPSHOT",N66="",O66="",R66="NOT_APPLICABLE",K66="ITEM_TEMPLATE")),IF(Q66="ATTACK_RESOLUTION_AND_COMBAT_LOG","PASS","FAIL"),"FAIL")</f>
        <v>PASS</v>
      </c>
      <c r="X66" s="15" t="s">
        <v>2340</v>
      </c>
      <c r="Y66" s="15" t="s">
        <v>2479</v>
      </c>
      <c r="Z66" s="15" t="s">
        <v>2485</v>
      </c>
    </row>
    <row r="67" customFormat="false" ht="34.5" hidden="false" customHeight="true" outlineLevel="0" collapsed="false">
      <c r="A67" s="10" t="s">
        <v>2845</v>
      </c>
      <c r="B67" s="10" t="s">
        <v>311</v>
      </c>
      <c r="C67" s="10" t="s">
        <v>313</v>
      </c>
      <c r="D67" s="10" t="s">
        <v>674</v>
      </c>
      <c r="E67" s="10" t="s">
        <v>2340</v>
      </c>
      <c r="F67" s="10" t="s">
        <v>609</v>
      </c>
      <c r="G67" s="10" t="s">
        <v>2325</v>
      </c>
      <c r="H67" s="10" t="s">
        <v>2846</v>
      </c>
      <c r="I67" s="10" t="s">
        <v>2846</v>
      </c>
      <c r="J67" s="10" t="s">
        <v>921</v>
      </c>
      <c r="K67" s="10" t="s">
        <v>2330</v>
      </c>
      <c r="L67" s="10"/>
      <c r="M67" s="10" t="s">
        <v>2333</v>
      </c>
      <c r="N67" s="10" t="s">
        <v>2847</v>
      </c>
      <c r="O67" s="10"/>
      <c r="P67" s="10" t="s">
        <v>2834</v>
      </c>
      <c r="Q67" s="10" t="s">
        <v>2343</v>
      </c>
      <c r="R67" s="10" t="s">
        <v>2343</v>
      </c>
      <c r="S67" s="10" t="s">
        <v>2710</v>
      </c>
      <c r="T67" s="10" t="s">
        <v>312</v>
      </c>
      <c r="U67" s="10" t="s">
        <v>613</v>
      </c>
      <c r="V67" s="10" t="str">
        <f aca="false">IF(COUNTIF($A$5:$A$69,A67)=1,"PASS","DUPLICATE")</f>
        <v>PASS</v>
      </c>
      <c r="W67" s="10" t="str">
        <f aca="false">IF(OR(AND(G67="PER_ATTACK_ROLL",M67="EACH_RESOLVED_ATTACK",N67&lt;&gt;"",O67="",R67="ATTACK_RESOLUTION_AND_COMBAT_LOG",K67&lt;&gt;""),AND(G67="INSTANCE_VALUE",M67="PROFILE_SNAPSHOT",N67="",O67="instanceDamage",R67="NOT_APPLICABLE",K67="WEAPON_PROFILE_VERSION"),AND(G67="CONSTANT",M67="PROFILE_SNAPSHOT",N67="",O67="",R67="NOT_APPLICABLE",K67="ITEM_TEMPLATE")),IF(Q67="ATTACK_RESOLUTION_AND_COMBAT_LOG","PASS","FAIL"),"FAIL")</f>
        <v>PASS</v>
      </c>
      <c r="X67" s="15" t="s">
        <v>2340</v>
      </c>
      <c r="Y67" s="15" t="s">
        <v>2479</v>
      </c>
      <c r="Z67" s="15" t="s">
        <v>2485</v>
      </c>
    </row>
    <row r="68" customFormat="false" ht="36" hidden="false" customHeight="true" outlineLevel="0" collapsed="false">
      <c r="A68" s="5" t="s">
        <v>2848</v>
      </c>
      <c r="B68" s="5" t="s">
        <v>197</v>
      </c>
      <c r="C68" s="5" t="s">
        <v>199</v>
      </c>
      <c r="D68" s="5" t="s">
        <v>714</v>
      </c>
      <c r="E68" s="5" t="s">
        <v>2336</v>
      </c>
      <c r="F68" s="5" t="s">
        <v>513</v>
      </c>
      <c r="G68" s="5" t="s">
        <v>2325</v>
      </c>
      <c r="H68" s="5" t="s">
        <v>2737</v>
      </c>
      <c r="I68" s="5" t="s">
        <v>2701</v>
      </c>
      <c r="J68" s="5" t="s">
        <v>2368</v>
      </c>
      <c r="K68" s="5" t="s">
        <v>2330</v>
      </c>
      <c r="L68" s="5"/>
      <c r="M68" s="5" t="s">
        <v>2333</v>
      </c>
      <c r="N68" s="5" t="s">
        <v>2849</v>
      </c>
      <c r="O68" s="5"/>
      <c r="P68" s="5" t="s">
        <v>2692</v>
      </c>
      <c r="Q68" s="5" t="s">
        <v>2343</v>
      </c>
      <c r="R68" s="5" t="s">
        <v>2343</v>
      </c>
      <c r="S68" s="5" t="s">
        <v>2850</v>
      </c>
      <c r="T68" s="5" t="s">
        <v>198</v>
      </c>
      <c r="U68" s="5" t="s">
        <v>511</v>
      </c>
      <c r="V68" s="5" t="str">
        <f aca="false">IF(COUNTIF($A$5:$A$69,A68)=1,"PASS","DUPLICATE")</f>
        <v>PASS</v>
      </c>
      <c r="W68" s="5" t="str">
        <f aca="false">IF(OR(AND(G68="PER_ATTACK_ROLL",M68="EACH_RESOLVED_ATTACK",N68&lt;&gt;"",O68="",R68="ATTACK_RESOLUTION_AND_COMBAT_LOG",K68&lt;&gt;""),AND(G68="INSTANCE_VALUE",M68="PROFILE_SNAPSHOT",N68="",O68="instanceDamage",R68="NOT_APPLICABLE",K68="WEAPON_PROFILE_VERSION"),AND(G68="CONSTANT",M68="PROFILE_SNAPSHOT",N68="",O68="",R68="NOT_APPLICABLE",K68="ITEM_TEMPLATE")),IF(Q68="ATTACK_RESOLUTION_AND_COMBAT_LOG","PASS","FAIL"),"FAIL")</f>
        <v>PASS</v>
      </c>
      <c r="X68" s="15" t="s">
        <v>2336</v>
      </c>
      <c r="Y68" s="15" t="s">
        <v>2479</v>
      </c>
      <c r="Z68" s="15" t="s">
        <v>2485</v>
      </c>
    </row>
    <row r="69" customFormat="false" ht="36" hidden="false" customHeight="true" outlineLevel="0" collapsed="false">
      <c r="A69" s="5" t="s">
        <v>2851</v>
      </c>
      <c r="B69" s="5" t="s">
        <v>197</v>
      </c>
      <c r="C69" s="5" t="s">
        <v>199</v>
      </c>
      <c r="D69" s="5" t="s">
        <v>714</v>
      </c>
      <c r="E69" s="5" t="s">
        <v>2338</v>
      </c>
      <c r="F69" s="5" t="s">
        <v>479</v>
      </c>
      <c r="G69" s="5" t="s">
        <v>2325</v>
      </c>
      <c r="H69" s="5" t="s">
        <v>2701</v>
      </c>
      <c r="I69" s="5" t="s">
        <v>2701</v>
      </c>
      <c r="J69" s="5" t="s">
        <v>921</v>
      </c>
      <c r="K69" s="5" t="s">
        <v>2330</v>
      </c>
      <c r="L69" s="5"/>
      <c r="M69" s="5" t="s">
        <v>2333</v>
      </c>
      <c r="N69" s="5" t="s">
        <v>2852</v>
      </c>
      <c r="O69" s="5"/>
      <c r="P69" s="5" t="s">
        <v>2697</v>
      </c>
      <c r="Q69" s="5" t="s">
        <v>2343</v>
      </c>
      <c r="R69" s="5" t="s">
        <v>2343</v>
      </c>
      <c r="S69" s="5" t="s">
        <v>2850</v>
      </c>
      <c r="T69" s="5" t="s">
        <v>198</v>
      </c>
      <c r="U69" s="5" t="s">
        <v>511</v>
      </c>
      <c r="V69" s="5" t="str">
        <f aca="false">IF(COUNTIF($A$5:$A$69,A69)=1,"PASS","DUPLICATE")</f>
        <v>PASS</v>
      </c>
      <c r="W69" s="5" t="str">
        <f aca="false">IF(OR(AND(G69="PER_ATTACK_ROLL",M69="EACH_RESOLVED_ATTACK",N69&lt;&gt;"",O69="",R69="ATTACK_RESOLUTION_AND_COMBAT_LOG",K69&lt;&gt;""),AND(G69="INSTANCE_VALUE",M69="PROFILE_SNAPSHOT",N69="",O69="instanceDamage",R69="NOT_APPLICABLE",K69="WEAPON_PROFILE_VERSION"),AND(G69="CONSTANT",M69="PROFILE_SNAPSHOT",N69="",O69="",R69="NOT_APPLICABLE",K69="ITEM_TEMPLATE")),IF(Q69="ATTACK_RESOLUTION_AND_COMBAT_LOG","PASS","FAIL"),"FAIL")</f>
        <v>PASS</v>
      </c>
      <c r="X69" s="15" t="s">
        <v>2338</v>
      </c>
      <c r="Y69" s="15" t="s">
        <v>2479</v>
      </c>
      <c r="Z69" s="15" t="s">
        <v>2485</v>
      </c>
    </row>
  </sheetData>
  <mergeCells count="2">
    <mergeCell ref="A1:T1"/>
    <mergeCell ref="A2:T2"/>
  </mergeCells>
  <conditionalFormatting sqref="S5:S67">
    <cfRule type="containsText" priority="2" operator="containsText" aboveAverage="0" equalAverage="0" bottom="0" percent="0" rank="0" text="PASS" dxfId="18">
      <formula>NOT(ISERROR(SEARCH("PASS",S5)))</formula>
    </cfRule>
    <cfRule type="containsText" priority="3" operator="containsText" aboveAverage="0" equalAverage="0" bottom="0" percent="0" rank="0" text="FAIL" dxfId="19">
      <formula>NOT(ISERROR(SEARCH("FAIL",S5)))</formula>
    </cfRule>
    <cfRule type="containsText" priority="4" operator="containsText" aboveAverage="0" equalAverage="0" bottom="0" percent="0" rank="0" text="DUPLICATE" dxfId="20">
      <formula>NOT(ISERROR(SEARCH("DUPLICATE",S5)))</formula>
    </cfRule>
  </conditionalFormatting>
  <conditionalFormatting sqref="T5:T67">
    <cfRule type="containsText" priority="5" operator="containsText" aboveAverage="0" equalAverage="0" bottom="0" percent="0" rank="0" text="PASS" dxfId="21">
      <formula>NOT(ISERROR(SEARCH("PASS",T5)))</formula>
    </cfRule>
    <cfRule type="containsText" priority="6" operator="containsText" aboveAverage="0" equalAverage="0" bottom="0" percent="0" rank="0" text="FAIL" dxfId="22">
      <formula>NOT(ISERROR(SEARCH("FAIL",T5)))</formula>
    </cfRule>
    <cfRule type="containsText" priority="7" operator="containsText" aboveAverage="0" equalAverage="0" bottom="0" percent="0" rank="0" text="DUPLICATE" dxfId="23">
      <formula>NOT(ISERROR(SEARCH("DUPLICATE",T5)))</formula>
    </cfRule>
  </conditionalFormatting>
  <dataValidations count="6">
    <dataValidation allowBlank="false" errorStyle="stop" operator="between" showDropDown="false" showErrorMessage="false" showInputMessage="false" sqref="D5:D67" type="list">
      <formula1>"DEFAULT,SWORD,SHIELD,RAPIER"</formula1>
      <formula2>0</formula2>
    </dataValidation>
    <dataValidation allowBlank="false" errorStyle="stop" operator="between" showDropDown="false" showErrorMessage="false" showInputMessage="false" sqref="E5:E67" type="list">
      <formula1>"DAMAGE,PENETRATION,ARMOR"</formula1>
      <formula2>0</formula2>
    </dataValidation>
    <dataValidation allowBlank="false" errorStyle="stop" operator="between" showDropDown="false" showErrorMessage="false" showInputMessage="false" sqref="G5:G67" type="list">
      <formula1>"INSTANCE_VALUE,CONSTANT,PER_ATTACK_ROLL"</formula1>
      <formula2>0</formula2>
    </dataValidation>
    <dataValidation allowBlank="false" errorStyle="stop" operator="between" showDropDown="false" showErrorMessage="false" showInputMessage="false" sqref="J5:J67" type="list">
      <formula1>"ITEM_INSTANCE,ITEM_TEMPLATE,EACH_SEPARATELY_RESOLVED_ATTACK"</formula1>
      <formula2>0</formula2>
    </dataValidation>
    <dataValidation allowBlank="false" errorStyle="stop" operator="between" showDropDown="false" showErrorMessage="false" showInputMessage="false" sqref="N5:N67" type="list">
      <formula1>"ATTACK_RESOLUTION_AND_COMBAT_LOG"</formula1>
      <formula2>0</formula2>
    </dataValidation>
    <dataValidation allowBlank="false" errorStyle="stop" operator="between" showDropDown="false" showErrorMessage="false" showInputMessage="false" sqref="O5:O67" type="list">
      <formula1>"ATTACK_RESOLUTION_AND_COMBAT_LOG,NOT_APPLICABLE"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3" min="2" style="0" width="24"/>
    <col collapsed="false" customWidth="true" hidden="false" outlineLevel="0" max="4" min="4" style="0" width="14"/>
    <col collapsed="false" customWidth="true" hidden="false" outlineLevel="0" max="5" min="5" style="0" width="16"/>
    <col collapsed="false" customWidth="true" hidden="false" outlineLevel="0" max="6" min="6" style="0" width="78"/>
    <col collapsed="false" customWidth="true" hidden="false" outlineLevel="0" max="7" min="7" style="0" width="42"/>
  </cols>
  <sheetData>
    <row r="1" customFormat="false" ht="26" hidden="false" customHeight="true" outlineLevel="0" collapsed="false">
      <c r="A1" s="12" t="s">
        <v>2853</v>
      </c>
      <c r="B1" s="12"/>
      <c r="C1" s="12"/>
      <c r="D1" s="12"/>
      <c r="E1" s="12"/>
      <c r="F1" s="12"/>
      <c r="G1" s="12"/>
    </row>
    <row r="2" customFormat="false" ht="33" hidden="false" customHeight="true" outlineLevel="0" collapsed="false">
      <c r="A2" s="13" t="s">
        <v>2854</v>
      </c>
      <c r="B2" s="13"/>
      <c r="C2" s="13"/>
      <c r="D2" s="13"/>
      <c r="E2" s="13"/>
      <c r="F2" s="13"/>
      <c r="G2" s="13"/>
    </row>
    <row r="4" customFormat="false" ht="28.5" hidden="false" customHeight="true" outlineLevel="0" collapsed="false">
      <c r="A4" s="9" t="s">
        <v>754</v>
      </c>
      <c r="B4" s="9" t="s">
        <v>755</v>
      </c>
      <c r="C4" s="9" t="s">
        <v>756</v>
      </c>
      <c r="D4" s="9" t="s">
        <v>757</v>
      </c>
      <c r="E4" s="9" t="s">
        <v>758</v>
      </c>
      <c r="F4" s="9" t="s">
        <v>759</v>
      </c>
      <c r="G4" s="9" t="s">
        <v>760</v>
      </c>
    </row>
    <row r="5" customFormat="false" ht="34.5" hidden="false" customHeight="true" outlineLevel="0" collapsed="false">
      <c r="A5" s="10" t="s">
        <v>2855</v>
      </c>
      <c r="B5" s="10" t="s">
        <v>2856</v>
      </c>
      <c r="C5" s="10" t="s">
        <v>763</v>
      </c>
      <c r="D5" s="10" t="b">
        <f aca="false">TRUE()</f>
        <v>1</v>
      </c>
      <c r="E5" s="10" t="s">
        <v>600</v>
      </c>
      <c r="F5" s="10" t="s">
        <v>764</v>
      </c>
      <c r="G5" s="10" t="s">
        <v>2857</v>
      </c>
    </row>
    <row r="6" customFormat="false" ht="34.5" hidden="false" customHeight="true" outlineLevel="0" collapsed="false">
      <c r="A6" s="10" t="s">
        <v>2858</v>
      </c>
      <c r="B6" s="10" t="s">
        <v>2856</v>
      </c>
      <c r="C6" s="10" t="s">
        <v>2859</v>
      </c>
      <c r="D6" s="10" t="b">
        <f aca="false">TRUE()</f>
        <v>1</v>
      </c>
      <c r="E6" s="10" t="s">
        <v>846</v>
      </c>
      <c r="F6" s="10" t="s">
        <v>2860</v>
      </c>
      <c r="G6" s="10" t="s">
        <v>2861</v>
      </c>
    </row>
    <row r="7" customFormat="false" ht="34.5" hidden="false" customHeight="true" outlineLevel="0" collapsed="false">
      <c r="A7" s="10" t="s">
        <v>2862</v>
      </c>
      <c r="B7" s="10" t="s">
        <v>2856</v>
      </c>
      <c r="C7" s="10" t="s">
        <v>2863</v>
      </c>
      <c r="D7" s="10" t="s">
        <v>772</v>
      </c>
      <c r="E7" s="10" t="s">
        <v>773</v>
      </c>
      <c r="F7" s="10" t="s">
        <v>2864</v>
      </c>
      <c r="G7" s="10" t="s">
        <v>2865</v>
      </c>
    </row>
    <row r="8" customFormat="false" ht="34.5" hidden="false" customHeight="true" outlineLevel="0" collapsed="false">
      <c r="A8" s="10" t="s">
        <v>2866</v>
      </c>
      <c r="B8" s="10" t="s">
        <v>2856</v>
      </c>
      <c r="C8" s="10" t="s">
        <v>2863</v>
      </c>
      <c r="D8" s="10" t="s">
        <v>772</v>
      </c>
      <c r="E8" s="10" t="s">
        <v>773</v>
      </c>
      <c r="F8" s="10" t="s">
        <v>2867</v>
      </c>
      <c r="G8" s="10" t="s">
        <v>2868</v>
      </c>
    </row>
    <row r="9" customFormat="false" ht="34.5" hidden="false" customHeight="true" outlineLevel="0" collapsed="false">
      <c r="A9" s="10" t="s">
        <v>2869</v>
      </c>
      <c r="B9" s="10" t="s">
        <v>2856</v>
      </c>
      <c r="C9" s="10" t="s">
        <v>2870</v>
      </c>
      <c r="D9" s="10" t="s">
        <v>772</v>
      </c>
      <c r="E9" s="10" t="s">
        <v>773</v>
      </c>
      <c r="F9" s="10" t="s">
        <v>2871</v>
      </c>
      <c r="G9" s="10" t="s">
        <v>2872</v>
      </c>
    </row>
    <row r="10" customFormat="false" ht="34.5" hidden="false" customHeight="true" outlineLevel="0" collapsed="false">
      <c r="A10" s="10" t="s">
        <v>2873</v>
      </c>
      <c r="B10" s="10" t="s">
        <v>2856</v>
      </c>
      <c r="C10" s="10" t="s">
        <v>2874</v>
      </c>
      <c r="D10" s="10" t="s">
        <v>772</v>
      </c>
      <c r="E10" s="10" t="s">
        <v>773</v>
      </c>
      <c r="F10" s="10" t="s">
        <v>2875</v>
      </c>
      <c r="G10" s="10" t="s">
        <v>2876</v>
      </c>
    </row>
    <row r="11" customFormat="false" ht="34.5" hidden="false" customHeight="true" outlineLevel="0" collapsed="false">
      <c r="A11" s="10" t="s">
        <v>2877</v>
      </c>
      <c r="B11" s="10" t="s">
        <v>2856</v>
      </c>
      <c r="C11" s="10" t="s">
        <v>2878</v>
      </c>
      <c r="D11" s="10" t="s">
        <v>772</v>
      </c>
      <c r="E11" s="10" t="s">
        <v>773</v>
      </c>
      <c r="F11" s="10" t="s">
        <v>2879</v>
      </c>
      <c r="G11" s="10" t="s">
        <v>2880</v>
      </c>
    </row>
    <row r="12" customFormat="false" ht="34.5" hidden="false" customHeight="true" outlineLevel="0" collapsed="false">
      <c r="A12" s="10" t="s">
        <v>2692</v>
      </c>
      <c r="B12" s="10" t="s">
        <v>2856</v>
      </c>
      <c r="C12" s="10" t="s">
        <v>2881</v>
      </c>
      <c r="D12" s="10" t="s">
        <v>772</v>
      </c>
      <c r="E12" s="10" t="s">
        <v>2882</v>
      </c>
      <c r="F12" s="10" t="s">
        <v>2883</v>
      </c>
      <c r="G12" s="10" t="s">
        <v>2884</v>
      </c>
    </row>
    <row r="13" customFormat="false" ht="34.5" hidden="false" customHeight="true" outlineLevel="0" collapsed="false">
      <c r="A13" s="10" t="s">
        <v>2697</v>
      </c>
      <c r="B13" s="10" t="s">
        <v>2856</v>
      </c>
      <c r="C13" s="10" t="s">
        <v>2881</v>
      </c>
      <c r="D13" s="10" t="s">
        <v>772</v>
      </c>
      <c r="E13" s="10" t="s">
        <v>2882</v>
      </c>
      <c r="F13" s="10" t="s">
        <v>2885</v>
      </c>
      <c r="G13" s="10" t="s">
        <v>2886</v>
      </c>
    </row>
    <row r="14" customFormat="false" ht="34.5" hidden="false" customHeight="true" outlineLevel="0" collapsed="false">
      <c r="A14" s="10" t="s">
        <v>2834</v>
      </c>
      <c r="B14" s="10" t="s">
        <v>2856</v>
      </c>
      <c r="C14" s="10" t="s">
        <v>2887</v>
      </c>
      <c r="D14" s="10" t="s">
        <v>772</v>
      </c>
      <c r="E14" s="10" t="s">
        <v>773</v>
      </c>
      <c r="F14" s="10" t="s">
        <v>2888</v>
      </c>
      <c r="G14" s="10" t="s">
        <v>2889</v>
      </c>
    </row>
    <row r="15" customFormat="false" ht="34.5" hidden="false" customHeight="true" outlineLevel="0" collapsed="false">
      <c r="A15" s="10" t="s">
        <v>2890</v>
      </c>
      <c r="B15" s="10" t="s">
        <v>2856</v>
      </c>
      <c r="C15" s="10" t="s">
        <v>889</v>
      </c>
      <c r="D15" s="10" t="b">
        <f aca="false">TRUE()</f>
        <v>1</v>
      </c>
      <c r="E15" s="10" t="s">
        <v>600</v>
      </c>
      <c r="F15" s="10" t="s">
        <v>2891</v>
      </c>
      <c r="G15" s="10" t="s">
        <v>2892</v>
      </c>
    </row>
    <row r="16" customFormat="false" ht="34.5" hidden="false" customHeight="true" outlineLevel="0" collapsed="false">
      <c r="A16" s="10" t="s">
        <v>2893</v>
      </c>
      <c r="B16" s="10" t="s">
        <v>2856</v>
      </c>
      <c r="C16" s="10" t="s">
        <v>899</v>
      </c>
      <c r="D16" s="10" t="b">
        <f aca="false">TRUE()</f>
        <v>1</v>
      </c>
      <c r="E16" s="10" t="s">
        <v>600</v>
      </c>
      <c r="F16" s="10" t="s">
        <v>2894</v>
      </c>
      <c r="G16" s="10" t="s">
        <v>2895</v>
      </c>
    </row>
    <row r="17" customFormat="false" ht="34.5" hidden="false" customHeight="true" outlineLevel="0" collapsed="false">
      <c r="A17" s="10" t="s">
        <v>2896</v>
      </c>
      <c r="B17" s="10" t="s">
        <v>2856</v>
      </c>
      <c r="C17" s="10" t="s">
        <v>767</v>
      </c>
      <c r="D17" s="10" t="b">
        <f aca="false">TRUE()</f>
        <v>1</v>
      </c>
      <c r="E17" s="10" t="s">
        <v>600</v>
      </c>
      <c r="F17" s="10" t="s">
        <v>2897</v>
      </c>
      <c r="G17" s="10" t="s">
        <v>2898</v>
      </c>
    </row>
    <row r="18" customFormat="false" ht="34.5" hidden="false" customHeight="true" outlineLevel="0" collapsed="false">
      <c r="A18" s="10" t="s">
        <v>2899</v>
      </c>
      <c r="B18" s="10" t="s">
        <v>2856</v>
      </c>
      <c r="C18" s="10" t="s">
        <v>782</v>
      </c>
      <c r="D18" s="10" t="b">
        <f aca="false">TRUE()</f>
        <v>1</v>
      </c>
      <c r="E18" s="10" t="s">
        <v>921</v>
      </c>
      <c r="F18" s="10" t="s">
        <v>2900</v>
      </c>
      <c r="G18" s="10" t="s">
        <v>2901</v>
      </c>
    </row>
    <row r="19" customFormat="false" ht="26.4" hidden="false" customHeight="true" outlineLevel="0" collapsed="false">
      <c r="A19" s="6" t="s">
        <v>2902</v>
      </c>
      <c r="B19" s="6" t="s">
        <v>2856</v>
      </c>
      <c r="C19" s="6" t="s">
        <v>2870</v>
      </c>
      <c r="D19" s="6" t="b">
        <f aca="false">TRUE()</f>
        <v>1</v>
      </c>
      <c r="E19" s="6" t="s">
        <v>773</v>
      </c>
      <c r="F19" s="6" t="s">
        <v>2903</v>
      </c>
      <c r="G19" s="6" t="s">
        <v>2904</v>
      </c>
    </row>
    <row r="20" customFormat="false" ht="15" hidden="false" customHeight="true" outlineLevel="0" collapsed="false">
      <c r="A20" s="6" t="s">
        <v>2905</v>
      </c>
      <c r="B20" s="6" t="s">
        <v>2856</v>
      </c>
      <c r="C20" s="6" t="s">
        <v>2906</v>
      </c>
      <c r="D20" s="6" t="b">
        <f aca="false">TRUE()</f>
        <v>1</v>
      </c>
      <c r="E20" s="6" t="s">
        <v>773</v>
      </c>
      <c r="F20" s="6" t="s">
        <v>2907</v>
      </c>
      <c r="G20" s="6" t="s">
        <v>2908</v>
      </c>
    </row>
    <row r="21" customFormat="false" ht="15" hidden="false" customHeight="true" outlineLevel="0" collapsed="false">
      <c r="A21" s="6" t="s">
        <v>2909</v>
      </c>
      <c r="B21" s="6" t="s">
        <v>2856</v>
      </c>
      <c r="C21" s="6" t="s">
        <v>2910</v>
      </c>
      <c r="D21" s="6" t="s">
        <v>772</v>
      </c>
      <c r="E21" s="6" t="s">
        <v>773</v>
      </c>
      <c r="F21" s="6" t="s">
        <v>2911</v>
      </c>
      <c r="G21" s="6" t="s">
        <v>2912</v>
      </c>
    </row>
    <row r="22" customFormat="false" ht="15" hidden="false" customHeight="true" outlineLevel="0" collapsed="false">
      <c r="A22" s="6" t="s">
        <v>2913</v>
      </c>
      <c r="B22" s="6" t="s">
        <v>2856</v>
      </c>
      <c r="C22" s="6" t="s">
        <v>2863</v>
      </c>
      <c r="D22" s="6" t="s">
        <v>772</v>
      </c>
      <c r="E22" s="6" t="s">
        <v>773</v>
      </c>
      <c r="F22" s="6" t="s">
        <v>2914</v>
      </c>
      <c r="G22" s="6" t="s">
        <v>2915</v>
      </c>
    </row>
    <row r="23" customFormat="false" ht="15" hidden="false" customHeight="true" outlineLevel="0" collapsed="false">
      <c r="A23" s="6" t="s">
        <v>2916</v>
      </c>
      <c r="B23" s="6" t="s">
        <v>2856</v>
      </c>
      <c r="C23" s="6" t="s">
        <v>2910</v>
      </c>
      <c r="D23" s="6" t="s">
        <v>772</v>
      </c>
      <c r="E23" s="6" t="s">
        <v>773</v>
      </c>
      <c r="F23" s="6" t="s">
        <v>2917</v>
      </c>
      <c r="G23" s="6" t="s">
        <v>2918</v>
      </c>
    </row>
    <row r="24" customFormat="false" ht="15" hidden="false" customHeight="true" outlineLevel="0" collapsed="false">
      <c r="A24" s="6" t="s">
        <v>2919</v>
      </c>
      <c r="B24" s="6" t="s">
        <v>2856</v>
      </c>
      <c r="C24" s="6" t="s">
        <v>2920</v>
      </c>
      <c r="D24" s="6" t="s">
        <v>772</v>
      </c>
      <c r="E24" s="6" t="s">
        <v>773</v>
      </c>
      <c r="F24" s="6" t="s">
        <v>2921</v>
      </c>
      <c r="G24" s="6" t="s">
        <v>2922</v>
      </c>
    </row>
    <row r="25" customFormat="false" ht="15" hidden="false" customHeight="true" outlineLevel="0" collapsed="false">
      <c r="A25" s="6" t="s">
        <v>2923</v>
      </c>
      <c r="B25" s="6" t="s">
        <v>2856</v>
      </c>
      <c r="C25" s="6" t="s">
        <v>782</v>
      </c>
      <c r="D25" s="6" t="b">
        <f aca="false">TRUE()</f>
        <v>1</v>
      </c>
      <c r="E25" s="6" t="s">
        <v>2436</v>
      </c>
      <c r="F25" s="6" t="s">
        <v>2924</v>
      </c>
      <c r="G25" s="6" t="s">
        <v>2925</v>
      </c>
    </row>
    <row r="26" customFormat="false" ht="15" hidden="false" customHeight="true" outlineLevel="0" collapsed="false">
      <c r="A26" s="6" t="s">
        <v>2926</v>
      </c>
      <c r="B26" s="6" t="s">
        <v>2856</v>
      </c>
      <c r="C26" s="6" t="s">
        <v>782</v>
      </c>
      <c r="D26" s="6" t="b">
        <f aca="false">TRUE()</f>
        <v>1</v>
      </c>
      <c r="E26" s="6" t="s">
        <v>921</v>
      </c>
      <c r="F26" s="6" t="s">
        <v>2927</v>
      </c>
      <c r="G26" s="6" t="s">
        <v>2928</v>
      </c>
    </row>
    <row r="27" customFormat="false" ht="15" hidden="false" customHeight="true" outlineLevel="0" collapsed="false">
      <c r="A27" s="6" t="s">
        <v>2929</v>
      </c>
      <c r="B27" s="6" t="s">
        <v>2856</v>
      </c>
      <c r="C27" s="6" t="s">
        <v>2881</v>
      </c>
      <c r="D27" s="6" t="b">
        <f aca="false">TRUE()</f>
        <v>1</v>
      </c>
      <c r="E27" s="6" t="n">
        <v>0</v>
      </c>
      <c r="F27" s="6" t="s">
        <v>2930</v>
      </c>
      <c r="G27" s="6" t="s">
        <v>2931</v>
      </c>
    </row>
    <row r="28" customFormat="false" ht="15" hidden="false" customHeight="true" outlineLevel="0" collapsed="false">
      <c r="A28" s="6" t="s">
        <v>2932</v>
      </c>
      <c r="B28" s="6" t="s">
        <v>2856</v>
      </c>
      <c r="C28" s="6" t="s">
        <v>782</v>
      </c>
      <c r="D28" s="6" t="b">
        <f aca="false">TRUE()</f>
        <v>1</v>
      </c>
      <c r="E28" s="6" t="s">
        <v>921</v>
      </c>
      <c r="F28" s="6" t="s">
        <v>922</v>
      </c>
      <c r="G28" s="6" t="s">
        <v>2933</v>
      </c>
    </row>
    <row r="29" customFormat="false" ht="72" hidden="false" customHeight="true" outlineLevel="0" collapsed="false">
      <c r="A29" s="5" t="s">
        <v>2934</v>
      </c>
      <c r="B29" s="5" t="s">
        <v>2856</v>
      </c>
      <c r="C29" s="5" t="s">
        <v>2935</v>
      </c>
      <c r="D29" s="5" t="s">
        <v>772</v>
      </c>
      <c r="E29" s="5" t="s">
        <v>773</v>
      </c>
      <c r="F29" s="5" t="s">
        <v>2936</v>
      </c>
      <c r="G29" s="5" t="s">
        <v>2937</v>
      </c>
    </row>
    <row r="30" customFormat="false" ht="44" hidden="false" customHeight="true" outlineLevel="0" collapsed="false">
      <c r="A30" s="5" t="s">
        <v>2938</v>
      </c>
      <c r="B30" s="5" t="s">
        <v>2856</v>
      </c>
      <c r="C30" s="5" t="s">
        <v>782</v>
      </c>
      <c r="D30" s="5" t="b">
        <f aca="false">TRUE()</f>
        <v>1</v>
      </c>
      <c r="E30" s="5" t="s">
        <v>2939</v>
      </c>
      <c r="F30" s="5" t="s">
        <v>2940</v>
      </c>
      <c r="G30" s="5" t="s">
        <v>2941</v>
      </c>
    </row>
    <row r="31" customFormat="false" ht="44" hidden="false" customHeight="true" outlineLevel="0" collapsed="false">
      <c r="A31" s="5" t="s">
        <v>2942</v>
      </c>
      <c r="B31" s="5" t="s">
        <v>2856</v>
      </c>
      <c r="C31" s="5" t="s">
        <v>782</v>
      </c>
      <c r="D31" s="5" t="b">
        <f aca="false">TRUE()</f>
        <v>1</v>
      </c>
      <c r="E31" s="5" t="s">
        <v>2943</v>
      </c>
      <c r="F31" s="5" t="s">
        <v>2944</v>
      </c>
      <c r="G31" s="5" t="s">
        <v>2945</v>
      </c>
    </row>
    <row r="32" customFormat="false" ht="44" hidden="false" customHeight="true" outlineLevel="0" collapsed="false">
      <c r="A32" s="5" t="s">
        <v>2946</v>
      </c>
      <c r="B32" s="5" t="s">
        <v>2856</v>
      </c>
      <c r="C32" s="5" t="s">
        <v>782</v>
      </c>
      <c r="D32" s="5" t="b">
        <f aca="false">TRUE()</f>
        <v>1</v>
      </c>
      <c r="E32" s="5" t="s">
        <v>2943</v>
      </c>
      <c r="F32" s="5" t="s">
        <v>2947</v>
      </c>
      <c r="G32" s="5" t="s">
        <v>2948</v>
      </c>
    </row>
    <row r="33" customFormat="false" ht="15" hidden="false" customHeight="false" outlineLevel="0" collapsed="false">
      <c r="A33" s="0" t="s">
        <v>2949</v>
      </c>
      <c r="B33" s="0" t="s">
        <v>2856</v>
      </c>
      <c r="C33" s="0" t="s">
        <v>2950</v>
      </c>
      <c r="D33" s="16" t="b">
        <f aca="false">TRUE()</f>
        <v>1</v>
      </c>
      <c r="E33" s="0" t="s">
        <v>846</v>
      </c>
      <c r="F33" s="0" t="s">
        <v>2951</v>
      </c>
      <c r="G33" s="0" t="s">
        <v>2952</v>
      </c>
    </row>
    <row r="34" customFormat="false" ht="15" hidden="false" customHeight="false" outlineLevel="0" collapsed="false">
      <c r="A34" s="0" t="s">
        <v>2953</v>
      </c>
      <c r="B34" s="0" t="s">
        <v>2856</v>
      </c>
      <c r="C34" s="0" t="s">
        <v>2954</v>
      </c>
      <c r="D34" s="16" t="b">
        <f aca="false">TRUE()</f>
        <v>1</v>
      </c>
      <c r="E34" s="0" t="s">
        <v>773</v>
      </c>
      <c r="F34" s="0" t="s">
        <v>2955</v>
      </c>
      <c r="G34" s="0" t="s">
        <v>2956</v>
      </c>
    </row>
    <row r="35" customFormat="false" ht="15" hidden="false" customHeight="false" outlineLevel="0" collapsed="false">
      <c r="A35" s="0" t="s">
        <v>2957</v>
      </c>
      <c r="B35" s="0" t="s">
        <v>2856</v>
      </c>
      <c r="C35" s="0" t="s">
        <v>2958</v>
      </c>
      <c r="D35" s="16" t="b">
        <f aca="false">TRUE()</f>
        <v>1</v>
      </c>
      <c r="E35" s="0" t="s">
        <v>846</v>
      </c>
      <c r="F35" s="0" t="s">
        <v>2959</v>
      </c>
      <c r="G35" s="0" t="s">
        <v>2960</v>
      </c>
    </row>
    <row r="36" customFormat="false" ht="15" hidden="false" customHeight="false" outlineLevel="0" collapsed="false">
      <c r="A36" s="0" t="s">
        <v>2961</v>
      </c>
      <c r="B36" s="0" t="s">
        <v>2856</v>
      </c>
      <c r="C36" s="0" t="s">
        <v>2962</v>
      </c>
      <c r="D36" s="16" t="b">
        <f aca="false">TRUE()</f>
        <v>1</v>
      </c>
      <c r="E36" s="0" t="s">
        <v>773</v>
      </c>
      <c r="F36" s="0" t="s">
        <v>2963</v>
      </c>
      <c r="G36" s="0" t="s">
        <v>2964</v>
      </c>
    </row>
    <row r="37" customFormat="false" ht="15" hidden="false" customHeight="false" outlineLevel="0" collapsed="false">
      <c r="A37" s="0" t="s">
        <v>2965</v>
      </c>
      <c r="B37" s="0" t="s">
        <v>2856</v>
      </c>
      <c r="C37" s="0" t="s">
        <v>832</v>
      </c>
      <c r="D37" s="16" t="b">
        <f aca="false">TRUE()</f>
        <v>1</v>
      </c>
      <c r="E37" s="0" t="s">
        <v>2966</v>
      </c>
      <c r="F37" s="0" t="s">
        <v>2967</v>
      </c>
      <c r="G37" s="0" t="s">
        <v>2968</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1"/>
    <col collapsed="false" customWidth="true" hidden="false" outlineLevel="0" max="2" min="2" style="0" width="23"/>
    <col collapsed="false" customWidth="true" hidden="false" outlineLevel="0" max="3" min="3" style="0" width="32"/>
    <col collapsed="false" customWidth="true" hidden="false" outlineLevel="0" max="4" min="4" style="0" width="76"/>
    <col collapsed="false" customWidth="true" hidden="false" outlineLevel="0" max="5" min="5" style="0" width="19"/>
    <col collapsed="false" customWidth="true" hidden="false" outlineLevel="0" max="6" min="6" style="0" width="27"/>
    <col collapsed="false" customWidth="true" hidden="false" outlineLevel="0" max="7" min="7" style="0" width="18"/>
  </cols>
  <sheetData>
    <row r="1" customFormat="false" ht="24" hidden="false" customHeight="true" outlineLevel="0" collapsed="false">
      <c r="A1" s="7" t="s">
        <v>2969</v>
      </c>
      <c r="B1" s="7"/>
      <c r="C1" s="7"/>
      <c r="D1" s="7"/>
      <c r="E1" s="7"/>
      <c r="F1" s="7"/>
      <c r="G1" s="7"/>
    </row>
    <row r="2" customFormat="false" ht="33" hidden="false" customHeight="true" outlineLevel="0" collapsed="false">
      <c r="A2" s="17" t="s">
        <v>2970</v>
      </c>
      <c r="B2" s="17"/>
      <c r="C2" s="17"/>
      <c r="D2" s="17"/>
      <c r="E2" s="17"/>
      <c r="F2" s="17"/>
      <c r="G2" s="17"/>
    </row>
    <row r="4" customFormat="false" ht="28.5" hidden="false" customHeight="true" outlineLevel="0" collapsed="false">
      <c r="A4" s="9" t="s">
        <v>754</v>
      </c>
      <c r="B4" s="9" t="s">
        <v>755</v>
      </c>
      <c r="C4" s="9" t="s">
        <v>756</v>
      </c>
      <c r="D4" s="9" t="s">
        <v>757</v>
      </c>
      <c r="E4" s="9" t="s">
        <v>758</v>
      </c>
      <c r="F4" s="9" t="s">
        <v>759</v>
      </c>
      <c r="G4" s="9" t="s">
        <v>760</v>
      </c>
    </row>
    <row r="5" customFormat="false" ht="34.5" hidden="false" customHeight="true" outlineLevel="0" collapsed="false">
      <c r="A5" s="10" t="s">
        <v>2971</v>
      </c>
      <c r="B5" s="10" t="s">
        <v>2328</v>
      </c>
      <c r="C5" s="10" t="s">
        <v>763</v>
      </c>
      <c r="D5" s="10" t="b">
        <f aca="false">TRUE()</f>
        <v>1</v>
      </c>
      <c r="E5" s="10" t="s">
        <v>600</v>
      </c>
      <c r="F5" s="10" t="s">
        <v>764</v>
      </c>
      <c r="G5" s="10" t="s">
        <v>2972</v>
      </c>
    </row>
    <row r="6" customFormat="false" ht="34.5" hidden="false" customHeight="true" outlineLevel="0" collapsed="false">
      <c r="A6" s="10" t="s">
        <v>2973</v>
      </c>
      <c r="B6" s="10" t="s">
        <v>2328</v>
      </c>
      <c r="C6" s="10" t="s">
        <v>763</v>
      </c>
      <c r="D6" s="10" t="b">
        <f aca="false">FALSE()</f>
        <v>0</v>
      </c>
      <c r="E6" s="10"/>
      <c r="F6" s="10" t="s">
        <v>2974</v>
      </c>
      <c r="G6" s="10" t="s">
        <v>2975</v>
      </c>
    </row>
    <row r="7" customFormat="false" ht="34.5" hidden="false" customHeight="true" outlineLevel="0" collapsed="false">
      <c r="A7" s="10" t="s">
        <v>761</v>
      </c>
      <c r="B7" s="10" t="s">
        <v>2328</v>
      </c>
      <c r="C7" s="10" t="s">
        <v>763</v>
      </c>
      <c r="D7" s="10" t="b">
        <f aca="false">TRUE()</f>
        <v>1</v>
      </c>
      <c r="E7" s="10" t="s">
        <v>600</v>
      </c>
      <c r="F7" s="10" t="s">
        <v>2976</v>
      </c>
      <c r="G7" s="10" t="s">
        <v>2977</v>
      </c>
    </row>
    <row r="8" customFormat="false" ht="34.5" hidden="false" customHeight="true" outlineLevel="0" collapsed="false">
      <c r="A8" s="10" t="s">
        <v>813</v>
      </c>
      <c r="B8" s="10" t="s">
        <v>2328</v>
      </c>
      <c r="C8" s="10" t="s">
        <v>767</v>
      </c>
      <c r="D8" s="10" t="b">
        <f aca="false">TRUE()</f>
        <v>1</v>
      </c>
      <c r="E8" s="10" t="s">
        <v>600</v>
      </c>
      <c r="F8" s="10" t="s">
        <v>2978</v>
      </c>
      <c r="G8" s="10" t="s">
        <v>2979</v>
      </c>
    </row>
    <row r="9" customFormat="false" ht="34.5" hidden="false" customHeight="true" outlineLevel="0" collapsed="false">
      <c r="A9" s="10" t="s">
        <v>808</v>
      </c>
      <c r="B9" s="10" t="s">
        <v>2328</v>
      </c>
      <c r="C9" s="10" t="s">
        <v>782</v>
      </c>
      <c r="D9" s="10" t="b">
        <f aca="false">TRUE()</f>
        <v>1</v>
      </c>
      <c r="E9" s="10" t="s">
        <v>810</v>
      </c>
      <c r="F9" s="10" t="s">
        <v>2980</v>
      </c>
      <c r="G9" s="10" t="s">
        <v>2981</v>
      </c>
    </row>
    <row r="10" customFormat="false" ht="34.5" hidden="false" customHeight="true" outlineLevel="0" collapsed="false">
      <c r="A10" s="10" t="s">
        <v>2669</v>
      </c>
      <c r="B10" s="10" t="s">
        <v>2328</v>
      </c>
      <c r="C10" s="10" t="s">
        <v>782</v>
      </c>
      <c r="D10" s="10" t="b">
        <f aca="false">TRUE()</f>
        <v>1</v>
      </c>
      <c r="E10" s="10" t="s">
        <v>674</v>
      </c>
      <c r="F10" s="10" t="s">
        <v>2982</v>
      </c>
      <c r="G10" s="10" t="s">
        <v>2983</v>
      </c>
    </row>
    <row r="11" customFormat="false" ht="34.5" hidden="false" customHeight="true" outlineLevel="0" collapsed="false">
      <c r="A11" s="10" t="s">
        <v>2984</v>
      </c>
      <c r="B11" s="10" t="s">
        <v>2328</v>
      </c>
      <c r="C11" s="10" t="s">
        <v>782</v>
      </c>
      <c r="D11" s="10" t="b">
        <f aca="false">TRUE()</f>
        <v>1</v>
      </c>
      <c r="E11" s="10" t="s">
        <v>155</v>
      </c>
      <c r="F11" s="10" t="s">
        <v>2985</v>
      </c>
      <c r="G11" s="10" t="s">
        <v>2986</v>
      </c>
    </row>
    <row r="12" customFormat="false" ht="34.5" hidden="false" customHeight="true" outlineLevel="0" collapsed="false">
      <c r="A12" s="10" t="s">
        <v>2987</v>
      </c>
      <c r="B12" s="10" t="s">
        <v>2328</v>
      </c>
      <c r="C12" s="10" t="s">
        <v>832</v>
      </c>
      <c r="D12" s="10" t="b">
        <f aca="false">TRUE()</f>
        <v>1</v>
      </c>
      <c r="E12" s="10" t="s">
        <v>2988</v>
      </c>
      <c r="F12" s="10" t="s">
        <v>2989</v>
      </c>
      <c r="G12" s="10" t="s">
        <v>2990</v>
      </c>
    </row>
    <row r="13" customFormat="false" ht="34.5" hidden="false" customHeight="true" outlineLevel="0" collapsed="false">
      <c r="A13" s="10" t="s">
        <v>2991</v>
      </c>
      <c r="B13" s="10" t="s">
        <v>2992</v>
      </c>
      <c r="C13" s="10" t="s">
        <v>767</v>
      </c>
      <c r="D13" s="10" t="s">
        <v>772</v>
      </c>
      <c r="E13" s="10"/>
      <c r="F13" s="10" t="s">
        <v>2993</v>
      </c>
      <c r="G13" s="10" t="s">
        <v>2994</v>
      </c>
    </row>
    <row r="14" customFormat="false" ht="34.5" hidden="false" customHeight="true" outlineLevel="0" collapsed="false">
      <c r="A14" s="10" t="s">
        <v>2995</v>
      </c>
      <c r="B14" s="10" t="s">
        <v>2992</v>
      </c>
      <c r="C14" s="10" t="s">
        <v>832</v>
      </c>
      <c r="D14" s="10" t="s">
        <v>772</v>
      </c>
      <c r="E14" s="10"/>
      <c r="F14" s="10" t="s">
        <v>2996</v>
      </c>
      <c r="G14" s="10" t="s">
        <v>2997</v>
      </c>
    </row>
    <row r="15" customFormat="false" ht="34.5" hidden="false" customHeight="true" outlineLevel="0" collapsed="false">
      <c r="A15" s="10" t="s">
        <v>2998</v>
      </c>
      <c r="B15" s="10" t="s">
        <v>2992</v>
      </c>
      <c r="C15" s="10" t="s">
        <v>782</v>
      </c>
      <c r="D15" s="10" t="b">
        <f aca="false">TRUE()</f>
        <v>1</v>
      </c>
      <c r="E15" s="10" t="s">
        <v>2345</v>
      </c>
      <c r="F15" s="10" t="s">
        <v>2999</v>
      </c>
      <c r="G15" s="10" t="s">
        <v>3000</v>
      </c>
    </row>
    <row r="16" customFormat="false" ht="34.5" hidden="false" customHeight="true" outlineLevel="0" collapsed="false">
      <c r="A16" s="10" t="s">
        <v>3001</v>
      </c>
      <c r="B16" s="10" t="s">
        <v>2992</v>
      </c>
      <c r="C16" s="10" t="s">
        <v>889</v>
      </c>
      <c r="D16" s="10" t="s">
        <v>772</v>
      </c>
      <c r="E16" s="10"/>
      <c r="F16" s="10" t="s">
        <v>3002</v>
      </c>
      <c r="G16" s="10" t="s">
        <v>3003</v>
      </c>
    </row>
    <row r="17" customFormat="false" ht="34.5" hidden="false" customHeight="true" outlineLevel="0" collapsed="false">
      <c r="A17" s="10" t="s">
        <v>3004</v>
      </c>
      <c r="B17" s="10" t="s">
        <v>2328</v>
      </c>
      <c r="C17" s="10" t="s">
        <v>889</v>
      </c>
      <c r="D17" s="10" t="s">
        <v>772</v>
      </c>
      <c r="E17" s="10" t="s">
        <v>773</v>
      </c>
      <c r="F17" s="10" t="s">
        <v>3005</v>
      </c>
      <c r="G17" s="10" t="s">
        <v>3006</v>
      </c>
    </row>
    <row r="18" customFormat="false" ht="34.5" hidden="false" customHeight="true" outlineLevel="0" collapsed="false">
      <c r="A18" s="10" t="s">
        <v>3007</v>
      </c>
      <c r="B18" s="10" t="s">
        <v>2328</v>
      </c>
      <c r="C18" s="10" t="s">
        <v>889</v>
      </c>
      <c r="D18" s="10" t="b">
        <f aca="false">TRUE()</f>
        <v>1</v>
      </c>
      <c r="E18" s="10" t="s">
        <v>600</v>
      </c>
      <c r="F18" s="10" t="s">
        <v>3008</v>
      </c>
      <c r="G18" s="10" t="s">
        <v>3009</v>
      </c>
    </row>
    <row r="19" customFormat="false" ht="34.5" hidden="false" customHeight="true" outlineLevel="0" collapsed="false">
      <c r="A19" s="10" t="s">
        <v>3010</v>
      </c>
      <c r="B19" s="10" t="s">
        <v>3011</v>
      </c>
      <c r="C19" s="10" t="s">
        <v>3012</v>
      </c>
      <c r="D19" s="10" t="b">
        <f aca="false">TRUE()</f>
        <v>1</v>
      </c>
      <c r="E19" s="10" t="s">
        <v>600</v>
      </c>
      <c r="F19" s="10" t="s">
        <v>3013</v>
      </c>
      <c r="G19" s="10" t="s">
        <v>3014</v>
      </c>
    </row>
    <row r="20" customFormat="false" ht="34.5" hidden="false" customHeight="true" outlineLevel="0" collapsed="false">
      <c r="A20" s="10" t="s">
        <v>3015</v>
      </c>
      <c r="B20" s="10" t="s">
        <v>3011</v>
      </c>
      <c r="C20" s="10" t="s">
        <v>3012</v>
      </c>
      <c r="D20" s="10" t="b">
        <f aca="false">TRUE()</f>
        <v>1</v>
      </c>
      <c r="E20" s="10" t="s">
        <v>600</v>
      </c>
      <c r="F20" s="10" t="s">
        <v>3016</v>
      </c>
      <c r="G20" s="10" t="s">
        <v>3017</v>
      </c>
    </row>
    <row r="21" customFormat="false" ht="34.5" hidden="false" customHeight="true" outlineLevel="0" collapsed="false">
      <c r="A21" s="10" t="s">
        <v>2691</v>
      </c>
      <c r="B21" s="10" t="s">
        <v>3011</v>
      </c>
      <c r="C21" s="10" t="s">
        <v>2881</v>
      </c>
      <c r="D21" s="10" t="s">
        <v>772</v>
      </c>
      <c r="E21" s="10"/>
      <c r="F21" s="10" t="s">
        <v>3018</v>
      </c>
      <c r="G21" s="10" t="s">
        <v>3019</v>
      </c>
    </row>
    <row r="22" customFormat="false" ht="34.5" hidden="false" customHeight="true" outlineLevel="0" collapsed="false">
      <c r="A22" s="10" t="s">
        <v>3020</v>
      </c>
      <c r="B22" s="10" t="s">
        <v>3011</v>
      </c>
      <c r="C22" s="10" t="s">
        <v>3021</v>
      </c>
      <c r="D22" s="10" t="b">
        <f aca="false">TRUE()</f>
        <v>1</v>
      </c>
      <c r="E22" s="10" t="s">
        <v>773</v>
      </c>
      <c r="F22" s="10" t="s">
        <v>3022</v>
      </c>
      <c r="G22" s="10" t="s">
        <v>3023</v>
      </c>
    </row>
    <row r="23" customFormat="false" ht="34.5" hidden="false" customHeight="true" outlineLevel="0" collapsed="false">
      <c r="A23" s="10" t="s">
        <v>3024</v>
      </c>
      <c r="B23" s="10" t="s">
        <v>3011</v>
      </c>
      <c r="C23" s="10" t="s">
        <v>778</v>
      </c>
      <c r="D23" s="10" t="s">
        <v>772</v>
      </c>
      <c r="E23" s="10"/>
      <c r="F23" s="10" t="s">
        <v>3025</v>
      </c>
      <c r="G23" s="10" t="s">
        <v>3026</v>
      </c>
    </row>
    <row r="24" customFormat="false" ht="34.5" hidden="false" customHeight="true" outlineLevel="0" collapsed="false">
      <c r="A24" s="10" t="s">
        <v>3027</v>
      </c>
      <c r="B24" s="10" t="s">
        <v>3011</v>
      </c>
      <c r="C24" s="10" t="s">
        <v>778</v>
      </c>
      <c r="D24" s="10" t="b">
        <f aca="false">FALSE()</f>
        <v>0</v>
      </c>
      <c r="E24" s="10"/>
      <c r="F24" s="10" t="s">
        <v>3028</v>
      </c>
      <c r="G24" s="10" t="s">
        <v>3029</v>
      </c>
    </row>
    <row r="25" customFormat="false" ht="34.5" hidden="false" customHeight="true" outlineLevel="0" collapsed="false">
      <c r="A25" s="10" t="s">
        <v>3030</v>
      </c>
      <c r="B25" s="10" t="s">
        <v>3031</v>
      </c>
      <c r="C25" s="10" t="s">
        <v>767</v>
      </c>
      <c r="D25" s="10" t="b">
        <f aca="false">TRUE()</f>
        <v>1</v>
      </c>
      <c r="E25" s="10" t="s">
        <v>600</v>
      </c>
      <c r="F25" s="10" t="s">
        <v>3032</v>
      </c>
      <c r="G25" s="10" t="s">
        <v>3033</v>
      </c>
    </row>
    <row r="26" customFormat="false" ht="34.5" hidden="false" customHeight="true" outlineLevel="0" collapsed="false">
      <c r="A26" s="10" t="s">
        <v>3034</v>
      </c>
      <c r="B26" s="10" t="s">
        <v>3031</v>
      </c>
      <c r="C26" s="10" t="s">
        <v>782</v>
      </c>
      <c r="D26" s="10" t="b">
        <f aca="false">TRUE()</f>
        <v>1</v>
      </c>
      <c r="E26" s="10" t="s">
        <v>600</v>
      </c>
      <c r="F26" s="10" t="s">
        <v>3035</v>
      </c>
      <c r="G26" s="10" t="s">
        <v>3036</v>
      </c>
    </row>
    <row r="27" customFormat="false" ht="34.5" hidden="false" customHeight="true" outlineLevel="0" collapsed="false">
      <c r="A27" s="10" t="s">
        <v>3037</v>
      </c>
      <c r="B27" s="10" t="s">
        <v>3031</v>
      </c>
      <c r="C27" s="10" t="s">
        <v>832</v>
      </c>
      <c r="D27" s="10" t="s">
        <v>772</v>
      </c>
      <c r="E27" s="10"/>
      <c r="F27" s="10" t="s">
        <v>3038</v>
      </c>
      <c r="G27" s="10" t="s">
        <v>3039</v>
      </c>
    </row>
    <row r="28" customFormat="false" ht="34.5" hidden="false" customHeight="true" outlineLevel="0" collapsed="false">
      <c r="A28" s="10" t="s">
        <v>898</v>
      </c>
      <c r="B28" s="10" t="s">
        <v>3031</v>
      </c>
      <c r="C28" s="10" t="s">
        <v>899</v>
      </c>
      <c r="D28" s="10" t="b">
        <f aca="false">TRUE()</f>
        <v>1</v>
      </c>
      <c r="E28" s="10" t="s">
        <v>600</v>
      </c>
      <c r="F28" s="10" t="s">
        <v>3040</v>
      </c>
      <c r="G28" s="10" t="s">
        <v>3041</v>
      </c>
    </row>
    <row r="29" customFormat="false" ht="34.5" hidden="false" customHeight="true" outlineLevel="0" collapsed="false">
      <c r="A29" s="10" t="s">
        <v>3042</v>
      </c>
      <c r="B29" s="10" t="s">
        <v>3031</v>
      </c>
      <c r="C29" s="10" t="s">
        <v>889</v>
      </c>
      <c r="D29" s="10" t="s">
        <v>772</v>
      </c>
      <c r="E29" s="10"/>
      <c r="F29" s="10" t="s">
        <v>3043</v>
      </c>
      <c r="G29" s="10" t="s">
        <v>3044</v>
      </c>
    </row>
    <row r="30" customFormat="false" ht="34.5" hidden="false" customHeight="true" outlineLevel="0" collapsed="false">
      <c r="A30" s="10" t="s">
        <v>3045</v>
      </c>
      <c r="B30" s="10" t="s">
        <v>3031</v>
      </c>
      <c r="C30" s="10" t="s">
        <v>889</v>
      </c>
      <c r="D30" s="10" t="b">
        <f aca="false">TRUE()</f>
        <v>1</v>
      </c>
      <c r="E30" s="10" t="s">
        <v>600</v>
      </c>
      <c r="F30" s="10" t="s">
        <v>3046</v>
      </c>
      <c r="G30" s="10" t="s">
        <v>3047</v>
      </c>
    </row>
    <row r="31" customFormat="false" ht="34.5" hidden="false" customHeight="true" outlineLevel="0" collapsed="false">
      <c r="A31" s="10" t="s">
        <v>3048</v>
      </c>
      <c r="B31" s="10" t="s">
        <v>3031</v>
      </c>
      <c r="C31" s="10" t="s">
        <v>782</v>
      </c>
      <c r="D31" s="10" t="b">
        <f aca="false">TRUE()</f>
        <v>1</v>
      </c>
      <c r="E31" s="10" t="s">
        <v>2372</v>
      </c>
      <c r="F31" s="10" t="s">
        <v>3049</v>
      </c>
      <c r="G31" s="10" t="s">
        <v>3050</v>
      </c>
    </row>
    <row r="32" customFormat="false" ht="34.5" hidden="false" customHeight="true" outlineLevel="0" collapsed="false">
      <c r="A32" s="10" t="s">
        <v>3051</v>
      </c>
      <c r="B32" s="10" t="s">
        <v>3031</v>
      </c>
      <c r="C32" s="10" t="s">
        <v>793</v>
      </c>
      <c r="D32" s="10" t="b">
        <f aca="false">TRUE()</f>
        <v>1</v>
      </c>
      <c r="E32" s="10" t="b">
        <f aca="false">FALSE()</f>
        <v>0</v>
      </c>
      <c r="F32" s="10" t="s">
        <v>3052</v>
      </c>
      <c r="G32" s="10" t="s">
        <v>3053</v>
      </c>
    </row>
    <row r="33" customFormat="false" ht="34.5" hidden="false" customHeight="true" outlineLevel="0" collapsed="false">
      <c r="A33" s="10" t="s">
        <v>3054</v>
      </c>
      <c r="B33" s="10" t="s">
        <v>3031</v>
      </c>
      <c r="C33" s="10" t="s">
        <v>793</v>
      </c>
      <c r="D33" s="10" t="b">
        <f aca="false">TRUE()</f>
        <v>1</v>
      </c>
      <c r="E33" s="10" t="b">
        <f aca="false">TRUE()</f>
        <v>1</v>
      </c>
      <c r="F33" s="10" t="s">
        <v>3055</v>
      </c>
      <c r="G33" s="10" t="s">
        <v>3056</v>
      </c>
    </row>
    <row r="35" customFormat="false" ht="19.5" hidden="false" customHeight="true" outlineLevel="0" collapsed="false">
      <c r="A35" s="18" t="s">
        <v>3057</v>
      </c>
      <c r="B35" s="18"/>
      <c r="C35" s="18"/>
      <c r="D35" s="18"/>
      <c r="E35" s="18"/>
      <c r="F35" s="18"/>
      <c r="G35" s="18"/>
    </row>
    <row r="36" customFormat="false" ht="33" hidden="false" customHeight="true" outlineLevel="0" collapsed="false">
      <c r="A36" s="19" t="s">
        <v>3058</v>
      </c>
      <c r="B36" s="19"/>
      <c r="C36" s="19"/>
      <c r="D36" s="19"/>
      <c r="E36" s="19"/>
      <c r="F36" s="19"/>
      <c r="G36" s="19"/>
    </row>
    <row r="37" customFormat="false" ht="28.5" hidden="false" customHeight="true" outlineLevel="0" collapsed="false">
      <c r="A37" s="9" t="s">
        <v>2671</v>
      </c>
      <c r="B37" s="9" t="s">
        <v>3059</v>
      </c>
      <c r="C37" s="9" t="s">
        <v>3060</v>
      </c>
      <c r="D37" s="9" t="s">
        <v>2672</v>
      </c>
      <c r="E37" s="9" t="s">
        <v>2674</v>
      </c>
      <c r="F37" s="9" t="s">
        <v>2678</v>
      </c>
      <c r="G37" s="9" t="s">
        <v>116</v>
      </c>
    </row>
    <row r="38" customFormat="false" ht="28.5" hidden="false" customHeight="true" outlineLevel="0" collapsed="false">
      <c r="A38" s="10" t="s">
        <v>3061</v>
      </c>
      <c r="B38" s="10" t="b">
        <f aca="false">FALSE()</f>
        <v>0</v>
      </c>
      <c r="C38" s="10" t="s">
        <v>600</v>
      </c>
      <c r="D38" s="10" t="s">
        <v>2325</v>
      </c>
      <c r="E38" s="10" t="s">
        <v>3062</v>
      </c>
      <c r="F38" s="10" t="s">
        <v>2333</v>
      </c>
      <c r="G38" s="10" t="s">
        <v>3063</v>
      </c>
    </row>
    <row r="39" customFormat="false" ht="28.5" hidden="false" customHeight="true" outlineLevel="0" collapsed="false">
      <c r="A39" s="10" t="s">
        <v>3064</v>
      </c>
      <c r="B39" s="10" t="b">
        <f aca="false">TRUE()</f>
        <v>1</v>
      </c>
      <c r="C39" s="10" t="s">
        <v>3065</v>
      </c>
      <c r="D39" s="10" t="s">
        <v>2325</v>
      </c>
      <c r="E39" s="10" t="s">
        <v>3066</v>
      </c>
      <c r="F39" s="10" t="s">
        <v>2333</v>
      </c>
      <c r="G39" s="10" t="s">
        <v>3063</v>
      </c>
    </row>
    <row r="40" customFormat="false" ht="28.5" hidden="false" customHeight="true" outlineLevel="0" collapsed="false">
      <c r="A40" s="10" t="s">
        <v>528</v>
      </c>
      <c r="B40" s="10" t="b">
        <f aca="false">FALSE()</f>
        <v>0</v>
      </c>
      <c r="C40" s="10" t="s">
        <v>600</v>
      </c>
      <c r="D40" s="10" t="s">
        <v>2325</v>
      </c>
      <c r="E40" s="10" t="s">
        <v>2766</v>
      </c>
      <c r="F40" s="10" t="s">
        <v>2333</v>
      </c>
      <c r="G40" s="10" t="s">
        <v>3063</v>
      </c>
    </row>
    <row r="41" customFormat="false" ht="28.5" hidden="false" customHeight="true" outlineLevel="0" collapsed="false">
      <c r="A41" s="10" t="s">
        <v>3067</v>
      </c>
      <c r="B41" s="10" t="b">
        <f aca="false">TRUE()</f>
        <v>1</v>
      </c>
      <c r="C41" s="10" t="s">
        <v>3065</v>
      </c>
      <c r="D41" s="10" t="s">
        <v>2325</v>
      </c>
      <c r="E41" s="10" t="s">
        <v>3068</v>
      </c>
      <c r="F41" s="10" t="s">
        <v>2333</v>
      </c>
      <c r="G41" s="10" t="s">
        <v>3063</v>
      </c>
    </row>
    <row r="42" customFormat="false" ht="28.5" hidden="false" customHeight="true" outlineLevel="0" collapsed="false">
      <c r="A42" s="10" t="s">
        <v>475</v>
      </c>
      <c r="B42" s="10" t="b">
        <f aca="false">FALSE()</f>
        <v>0</v>
      </c>
      <c r="C42" s="10" t="s">
        <v>600</v>
      </c>
      <c r="D42" s="10" t="s">
        <v>2325</v>
      </c>
      <c r="E42" s="10" t="s">
        <v>2695</v>
      </c>
      <c r="F42" s="10" t="s">
        <v>2333</v>
      </c>
      <c r="G42" s="10" t="s">
        <v>3063</v>
      </c>
    </row>
    <row r="43" customFormat="false" ht="28.5" hidden="false" customHeight="true" outlineLevel="0" collapsed="false">
      <c r="A43" s="10" t="s">
        <v>3069</v>
      </c>
      <c r="B43" s="10" t="b">
        <f aca="false">TRUE()</f>
        <v>1</v>
      </c>
      <c r="C43" s="10" t="s">
        <v>3065</v>
      </c>
      <c r="D43" s="10" t="s">
        <v>2325</v>
      </c>
      <c r="E43" s="10" t="s">
        <v>3070</v>
      </c>
      <c r="F43" s="10" t="s">
        <v>2333</v>
      </c>
      <c r="G43" s="10" t="s">
        <v>3063</v>
      </c>
    </row>
    <row r="44" customFormat="false" ht="28.5" hidden="false" customHeight="true" outlineLevel="0" collapsed="false">
      <c r="A44" s="10" t="s">
        <v>3071</v>
      </c>
      <c r="B44" s="10" t="b">
        <f aca="false">TRUE()</f>
        <v>1</v>
      </c>
      <c r="C44" s="10" t="s">
        <v>3065</v>
      </c>
      <c r="D44" s="10" t="s">
        <v>2325</v>
      </c>
      <c r="E44" s="10" t="s">
        <v>3072</v>
      </c>
      <c r="F44" s="10" t="s">
        <v>2333</v>
      </c>
      <c r="G44" s="10" t="s">
        <v>3063</v>
      </c>
    </row>
    <row r="45" customFormat="false" ht="28.5" hidden="false" customHeight="true" outlineLevel="0" collapsed="false">
      <c r="A45" s="10" t="s">
        <v>3073</v>
      </c>
      <c r="B45" s="10" t="b">
        <f aca="false">TRUE()</f>
        <v>1</v>
      </c>
      <c r="C45" s="10" t="s">
        <v>3065</v>
      </c>
      <c r="D45" s="10" t="s">
        <v>2325</v>
      </c>
      <c r="E45" s="10" t="s">
        <v>3074</v>
      </c>
      <c r="F45" s="10" t="s">
        <v>2333</v>
      </c>
      <c r="G45" s="10" t="s">
        <v>3063</v>
      </c>
    </row>
    <row r="47" customFormat="false" ht="19.5" hidden="false" customHeight="true" outlineLevel="0" collapsed="false">
      <c r="A47" s="18" t="s">
        <v>3075</v>
      </c>
      <c r="B47" s="18"/>
      <c r="C47" s="18"/>
      <c r="D47" s="18"/>
      <c r="E47" s="18"/>
      <c r="F47" s="18"/>
      <c r="G47" s="18"/>
    </row>
    <row r="48" customFormat="false" ht="36" hidden="false" customHeight="true" outlineLevel="0" collapsed="false">
      <c r="A48" s="19" t="s">
        <v>3076</v>
      </c>
      <c r="B48" s="19"/>
      <c r="C48" s="19"/>
      <c r="D48" s="19"/>
      <c r="E48" s="19"/>
      <c r="F48" s="19"/>
      <c r="G48" s="19"/>
    </row>
    <row r="49" customFormat="false" ht="28.5" hidden="false" customHeight="true" outlineLevel="0" collapsed="false">
      <c r="A49" s="9" t="s">
        <v>3077</v>
      </c>
      <c r="B49" s="9" t="s">
        <v>928</v>
      </c>
      <c r="C49" s="9" t="s">
        <v>3078</v>
      </c>
      <c r="D49" s="9" t="s">
        <v>3079</v>
      </c>
      <c r="E49" s="9" t="s">
        <v>3080</v>
      </c>
      <c r="F49" s="9" t="s">
        <v>3081</v>
      </c>
      <c r="G49" s="9" t="s">
        <v>116</v>
      </c>
    </row>
    <row r="50" customFormat="false" ht="34.5" hidden="false" customHeight="true" outlineLevel="0" collapsed="false">
      <c r="A50" s="10" t="s">
        <v>3010</v>
      </c>
      <c r="B50" s="10" t="s">
        <v>3082</v>
      </c>
      <c r="C50" s="10" t="s">
        <v>3083</v>
      </c>
      <c r="D50" s="10" t="s">
        <v>3084</v>
      </c>
      <c r="E50" s="10" t="s">
        <v>3085</v>
      </c>
      <c r="F50" s="10" t="s">
        <v>3086</v>
      </c>
      <c r="G50" s="10" t="s">
        <v>3087</v>
      </c>
    </row>
    <row r="51" customFormat="false" ht="34.5" hidden="false" customHeight="true" outlineLevel="0" collapsed="false">
      <c r="A51" s="10" t="s">
        <v>3015</v>
      </c>
      <c r="B51" s="10" t="s">
        <v>3082</v>
      </c>
      <c r="C51" s="10" t="s">
        <v>3083</v>
      </c>
      <c r="D51" s="10" t="s">
        <v>3088</v>
      </c>
      <c r="E51" s="10" t="s">
        <v>3085</v>
      </c>
      <c r="F51" s="10" t="s">
        <v>3086</v>
      </c>
      <c r="G51" s="10" t="s">
        <v>3087</v>
      </c>
    </row>
    <row r="52" customFormat="false" ht="34.5" hidden="false" customHeight="true" outlineLevel="0" collapsed="false">
      <c r="A52" s="10" t="s">
        <v>2691</v>
      </c>
      <c r="B52" s="10" t="s">
        <v>3082</v>
      </c>
      <c r="C52" s="10" t="s">
        <v>3089</v>
      </c>
      <c r="D52" s="10" t="s">
        <v>3090</v>
      </c>
      <c r="E52" s="10" t="s">
        <v>3085</v>
      </c>
      <c r="F52" s="10" t="s">
        <v>3091</v>
      </c>
      <c r="G52" s="10" t="s">
        <v>3092</v>
      </c>
    </row>
    <row r="53" customFormat="false" ht="34.5" hidden="false" customHeight="true" outlineLevel="0" collapsed="false">
      <c r="A53" s="10" t="s">
        <v>3020</v>
      </c>
      <c r="B53" s="10" t="s">
        <v>3082</v>
      </c>
      <c r="C53" s="10" t="s">
        <v>3093</v>
      </c>
      <c r="D53" s="10" t="s">
        <v>3094</v>
      </c>
      <c r="E53" s="10" t="s">
        <v>3085</v>
      </c>
      <c r="F53" s="10" t="s">
        <v>3095</v>
      </c>
      <c r="G53" s="10" t="s">
        <v>3092</v>
      </c>
    </row>
    <row r="54" customFormat="false" ht="34.5" hidden="false" customHeight="true" outlineLevel="0" collapsed="false">
      <c r="A54" s="10" t="s">
        <v>3024</v>
      </c>
      <c r="B54" s="10" t="s">
        <v>3082</v>
      </c>
      <c r="C54" s="10" t="s">
        <v>3096</v>
      </c>
      <c r="D54" s="10" t="s">
        <v>3097</v>
      </c>
      <c r="E54" s="10" t="s">
        <v>3085</v>
      </c>
      <c r="F54" s="10" t="s">
        <v>3098</v>
      </c>
      <c r="G54" s="10" t="s">
        <v>3092</v>
      </c>
    </row>
    <row r="55" customFormat="false" ht="34.5" hidden="false" customHeight="true" outlineLevel="0" collapsed="false">
      <c r="A55" s="10" t="s">
        <v>3027</v>
      </c>
      <c r="B55" s="10" t="s">
        <v>3082</v>
      </c>
      <c r="C55" s="10" t="s">
        <v>3093</v>
      </c>
      <c r="D55" s="10" t="s">
        <v>3099</v>
      </c>
      <c r="E55" s="10" t="s">
        <v>3085</v>
      </c>
      <c r="F55" s="10" t="s">
        <v>3100</v>
      </c>
      <c r="G55" s="10" t="s">
        <v>3092</v>
      </c>
    </row>
  </sheetData>
  <mergeCells count="6">
    <mergeCell ref="A1:G1"/>
    <mergeCell ref="A2:G2"/>
    <mergeCell ref="A35:G35"/>
    <mergeCell ref="A36:G36"/>
    <mergeCell ref="A47:G47"/>
    <mergeCell ref="A48:G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8"/>
    <col collapsed="false" customWidth="true" hidden="false" outlineLevel="0" max="4" min="4" style="0" width="70"/>
    <col collapsed="false" customWidth="true" hidden="false" outlineLevel="0" max="5" min="5" style="0" width="62"/>
    <col collapsed="false" customWidth="true" hidden="false" outlineLevel="0" max="6" min="6" style="0" width="14"/>
  </cols>
  <sheetData>
    <row r="1" customFormat="false" ht="24" hidden="false" customHeight="true" outlineLevel="0" collapsed="false">
      <c r="A1" s="7" t="s">
        <v>3101</v>
      </c>
      <c r="B1" s="7"/>
      <c r="C1" s="7"/>
      <c r="D1" s="7"/>
      <c r="E1" s="7"/>
      <c r="F1" s="7"/>
    </row>
    <row r="2" customFormat="false" ht="33" hidden="false" customHeight="true" outlineLevel="0" collapsed="false">
      <c r="A2" s="17" t="s">
        <v>3102</v>
      </c>
      <c r="B2" s="17"/>
      <c r="C2" s="17"/>
      <c r="D2" s="17"/>
      <c r="E2" s="17"/>
      <c r="F2" s="17"/>
    </row>
    <row r="4" customFormat="false" ht="28.5" hidden="false" customHeight="true" outlineLevel="0" collapsed="false">
      <c r="A4" s="9" t="s">
        <v>3103</v>
      </c>
      <c r="B4" s="9" t="s">
        <v>49</v>
      </c>
      <c r="C4" s="9" t="s">
        <v>3104</v>
      </c>
      <c r="D4" s="9" t="s">
        <v>3105</v>
      </c>
      <c r="E4" s="9" t="s">
        <v>3106</v>
      </c>
      <c r="F4" s="9" t="s">
        <v>1648</v>
      </c>
    </row>
    <row r="5" customFormat="false" ht="40.5" hidden="false" customHeight="true" outlineLevel="0" collapsed="false">
      <c r="A5" s="10" t="n">
        <v>1</v>
      </c>
      <c r="B5" s="10" t="s">
        <v>3107</v>
      </c>
      <c r="C5" s="10" t="s">
        <v>3108</v>
      </c>
      <c r="D5" s="10" t="s">
        <v>3109</v>
      </c>
      <c r="E5" s="10" t="s">
        <v>3110</v>
      </c>
      <c r="F5" s="10" t="s">
        <v>3111</v>
      </c>
    </row>
    <row r="6" customFormat="false" ht="40.5" hidden="false" customHeight="true" outlineLevel="0" collapsed="false">
      <c r="A6" s="10" t="n">
        <v>2</v>
      </c>
      <c r="B6" s="10" t="s">
        <v>3112</v>
      </c>
      <c r="C6" s="10" t="s">
        <v>3113</v>
      </c>
      <c r="D6" s="10" t="s">
        <v>3114</v>
      </c>
      <c r="E6" s="10" t="s">
        <v>3115</v>
      </c>
      <c r="F6" s="10" t="s">
        <v>3111</v>
      </c>
    </row>
    <row r="7" customFormat="false" ht="40.5" hidden="false" customHeight="true" outlineLevel="0" collapsed="false">
      <c r="A7" s="10" t="n">
        <v>3</v>
      </c>
      <c r="B7" s="10" t="s">
        <v>3116</v>
      </c>
      <c r="C7" s="10" t="s">
        <v>3092</v>
      </c>
      <c r="D7" s="10" t="s">
        <v>3117</v>
      </c>
      <c r="E7" s="10" t="s">
        <v>3118</v>
      </c>
      <c r="F7" s="10" t="s">
        <v>3111</v>
      </c>
    </row>
    <row r="8" customFormat="false" ht="40.5" hidden="false" customHeight="true" outlineLevel="0" collapsed="false">
      <c r="A8" s="10" t="n">
        <v>4</v>
      </c>
      <c r="B8" s="10" t="s">
        <v>3119</v>
      </c>
      <c r="C8" s="10" t="s">
        <v>3120</v>
      </c>
      <c r="D8" s="10" t="s">
        <v>3121</v>
      </c>
      <c r="E8" s="10" t="s">
        <v>3122</v>
      </c>
      <c r="F8" s="10" t="s">
        <v>3111</v>
      </c>
    </row>
    <row r="9" customFormat="false" ht="40.5" hidden="false" customHeight="true" outlineLevel="0" collapsed="false">
      <c r="A9" s="10" t="n">
        <v>5</v>
      </c>
      <c r="B9" s="10" t="s">
        <v>3123</v>
      </c>
      <c r="C9" s="10" t="s">
        <v>2034</v>
      </c>
      <c r="D9" s="10" t="s">
        <v>3124</v>
      </c>
      <c r="E9" s="10" t="s">
        <v>3125</v>
      </c>
      <c r="F9" s="10" t="s">
        <v>3111</v>
      </c>
    </row>
    <row r="10" customFormat="false" ht="40.5" hidden="false" customHeight="true" outlineLevel="0" collapsed="false">
      <c r="A10" s="10" t="n">
        <v>6</v>
      </c>
      <c r="B10" s="10" t="s">
        <v>3126</v>
      </c>
      <c r="C10" s="10" t="s">
        <v>2038</v>
      </c>
      <c r="D10" s="10" t="s">
        <v>3127</v>
      </c>
      <c r="E10" s="10" t="s">
        <v>3128</v>
      </c>
      <c r="F10" s="10" t="s">
        <v>3111</v>
      </c>
    </row>
    <row r="11" customFormat="false" ht="40.5" hidden="false" customHeight="true" outlineLevel="0" collapsed="false">
      <c r="A11" s="10" t="n">
        <v>7</v>
      </c>
      <c r="B11" s="10" t="s">
        <v>3129</v>
      </c>
      <c r="C11" s="10" t="s">
        <v>2022</v>
      </c>
      <c r="D11" s="10" t="s">
        <v>3130</v>
      </c>
      <c r="E11" s="10" t="s">
        <v>3131</v>
      </c>
      <c r="F11" s="10" t="s">
        <v>3111</v>
      </c>
    </row>
    <row r="12" customFormat="false" ht="40.5" hidden="false" customHeight="true" outlineLevel="0" collapsed="false">
      <c r="A12" s="10" t="n">
        <v>8</v>
      </c>
      <c r="B12" s="10" t="s">
        <v>94</v>
      </c>
      <c r="C12" s="10" t="s">
        <v>3132</v>
      </c>
      <c r="D12" s="10" t="s">
        <v>3133</v>
      </c>
      <c r="E12" s="10" t="s">
        <v>3134</v>
      </c>
      <c r="F12" s="10" t="s">
        <v>3111</v>
      </c>
    </row>
    <row r="13" customFormat="false" ht="40.5" hidden="false" customHeight="true" outlineLevel="0" collapsed="false">
      <c r="A13" s="10" t="n">
        <v>9</v>
      </c>
      <c r="B13" s="10" t="s">
        <v>1604</v>
      </c>
      <c r="C13" s="10" t="s">
        <v>3135</v>
      </c>
      <c r="D13" s="10" t="s">
        <v>3136</v>
      </c>
      <c r="E13" s="10" t="s">
        <v>3137</v>
      </c>
      <c r="F13" s="10" t="s">
        <v>3111</v>
      </c>
    </row>
    <row r="14" customFormat="false" ht="40.5" hidden="false" customHeight="true" outlineLevel="0" collapsed="false">
      <c r="A14" s="10" t="n">
        <v>10</v>
      </c>
      <c r="B14" s="10" t="s">
        <v>3138</v>
      </c>
      <c r="C14" s="10" t="s">
        <v>3139</v>
      </c>
      <c r="D14" s="10" t="s">
        <v>3140</v>
      </c>
      <c r="E14" s="10" t="s">
        <v>3141</v>
      </c>
      <c r="F14" s="10" t="s">
        <v>3111</v>
      </c>
    </row>
    <row r="15" customFormat="false" ht="40.5" hidden="false" customHeight="true" outlineLevel="0" collapsed="false">
      <c r="A15" s="10" t="n">
        <v>11</v>
      </c>
      <c r="B15" s="10" t="s">
        <v>3142</v>
      </c>
      <c r="C15" s="10" t="s">
        <v>3143</v>
      </c>
      <c r="D15" s="10" t="s">
        <v>3144</v>
      </c>
      <c r="E15" s="10" t="s">
        <v>3145</v>
      </c>
      <c r="F15" s="10" t="s">
        <v>3111</v>
      </c>
    </row>
    <row r="16" customFormat="false" ht="40.5" hidden="false" customHeight="true" outlineLevel="0" collapsed="false">
      <c r="A16" s="10" t="n">
        <v>12</v>
      </c>
      <c r="B16" s="10" t="s">
        <v>3146</v>
      </c>
      <c r="C16" s="10" t="s">
        <v>3147</v>
      </c>
      <c r="D16" s="10" t="s">
        <v>3148</v>
      </c>
      <c r="E16" s="10" t="s">
        <v>3149</v>
      </c>
      <c r="F16" s="10" t="s">
        <v>3111</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78"/>
    <col collapsed="false" customWidth="true" hidden="false" outlineLevel="0" max="2" min="2" style="0" width="7.11"/>
    <col collapsed="false" customWidth="true" hidden="false" outlineLevel="0" max="3" min="3" style="0" width="25"/>
    <col collapsed="false" customWidth="true" hidden="false" outlineLevel="0" max="4" min="4" style="0" width="14.44"/>
    <col collapsed="false" customWidth="true" hidden="false" outlineLevel="0" max="5" min="5" style="0" width="16.11"/>
    <col collapsed="false" customWidth="true" hidden="false" outlineLevel="0" max="6" min="6" style="0" width="23.33"/>
    <col collapsed="false" customWidth="true" hidden="false" outlineLevel="0" max="7" min="7" style="0" width="16.11"/>
    <col collapsed="false" customWidth="true" hidden="false" outlineLevel="0" max="8" min="8" style="0" width="7.78"/>
    <col collapsed="false" customWidth="true" hidden="false" outlineLevel="0" max="9" min="9" style="0" width="8.89"/>
    <col collapsed="false" customWidth="true" hidden="false" outlineLevel="0" max="10" min="10" style="0" width="19.44"/>
    <col collapsed="false" customWidth="true" hidden="false" outlineLevel="0" max="11" min="11" style="0" width="28.89"/>
    <col collapsed="false" customWidth="true" hidden="false" outlineLevel="0" max="12" min="12" style="0" width="8.89"/>
    <col collapsed="false" customWidth="true" hidden="false" outlineLevel="0" max="14" min="14" style="0" width="16.11"/>
    <col collapsed="false" customWidth="true" hidden="false" outlineLevel="0" max="15" min="15" style="0" width="25.56"/>
  </cols>
  <sheetData>
    <row r="1" customFormat="false" ht="23.25" hidden="false" customHeight="true" outlineLevel="0" collapsed="false">
      <c r="A1" s="20" t="s">
        <v>3150</v>
      </c>
      <c r="B1" s="20"/>
      <c r="C1" s="20"/>
      <c r="D1" s="20"/>
      <c r="E1" s="20"/>
      <c r="F1" s="20"/>
      <c r="G1" s="20"/>
      <c r="H1" s="20"/>
      <c r="I1" s="20"/>
      <c r="J1" s="20"/>
      <c r="K1" s="20"/>
      <c r="L1" s="20"/>
      <c r="N1" s="21" t="s">
        <v>3151</v>
      </c>
      <c r="O1" s="21"/>
    </row>
    <row r="2" customFormat="false" ht="31.5" hidden="false" customHeight="true" outlineLevel="0" collapsed="false">
      <c r="A2" s="8" t="s">
        <v>3152</v>
      </c>
      <c r="B2" s="8"/>
      <c r="C2" s="8"/>
      <c r="D2" s="8"/>
      <c r="E2" s="8"/>
      <c r="F2" s="8"/>
      <c r="G2" s="8"/>
      <c r="H2" s="8"/>
      <c r="I2" s="8"/>
      <c r="J2" s="8"/>
      <c r="K2" s="8"/>
      <c r="L2" s="8"/>
      <c r="N2" s="22" t="s">
        <v>3153</v>
      </c>
      <c r="O2" s="23" t="n">
        <f aca="false">COUNTA('01_Каталог'!$A$5:$A$68)</f>
        <v>64</v>
      </c>
    </row>
    <row r="3" customFormat="false" ht="15" hidden="false" customHeight="false" outlineLevel="0" collapsed="false">
      <c r="N3" s="22" t="s">
        <v>3154</v>
      </c>
      <c r="O3" s="23" t="n">
        <f aca="false">COUNTA($A$5:$A$68)</f>
        <v>64</v>
      </c>
    </row>
    <row r="4" customFormat="false" ht="27" hidden="false" customHeight="true" outlineLevel="0" collapsed="false">
      <c r="A4" s="9" t="s">
        <v>115</v>
      </c>
      <c r="B4" s="9" t="s">
        <v>3155</v>
      </c>
      <c r="C4" s="9" t="s">
        <v>117</v>
      </c>
      <c r="D4" s="9" t="s">
        <v>118</v>
      </c>
      <c r="E4" s="9" t="s">
        <v>119</v>
      </c>
      <c r="F4" s="9" t="s">
        <v>3156</v>
      </c>
      <c r="G4" s="9" t="s">
        <v>3157</v>
      </c>
      <c r="H4" s="9" t="s">
        <v>3158</v>
      </c>
      <c r="I4" s="9" t="s">
        <v>3159</v>
      </c>
      <c r="J4" s="9" t="s">
        <v>3160</v>
      </c>
      <c r="K4" s="9" t="s">
        <v>3161</v>
      </c>
      <c r="L4" s="9" t="s">
        <v>3146</v>
      </c>
      <c r="N4" s="22" t="s">
        <v>3162</v>
      </c>
      <c r="O4" s="23" t="n">
        <f aca="false">COUNTIF($L$5:$L$68,"PASS")</f>
        <v>64</v>
      </c>
    </row>
    <row r="5" customFormat="false" ht="45" hidden="false" customHeight="true" outlineLevel="0" collapsed="false">
      <c r="A5" s="24" t="s">
        <v>135</v>
      </c>
      <c r="B5" s="25"/>
      <c r="C5" s="26" t="s">
        <v>137</v>
      </c>
      <c r="D5" s="27" t="s">
        <v>138</v>
      </c>
      <c r="E5" s="27" t="s">
        <v>139</v>
      </c>
      <c r="F5" s="26" t="s">
        <v>135</v>
      </c>
      <c r="G5" s="26" t="s">
        <v>3163</v>
      </c>
      <c r="H5" s="25" t="s">
        <v>3164</v>
      </c>
      <c r="I5" s="25" t="s">
        <v>3165</v>
      </c>
      <c r="J5" s="28" t="s">
        <v>3166</v>
      </c>
      <c r="K5" s="27" t="s">
        <v>3167</v>
      </c>
      <c r="L5" s="29" t="str">
        <f aca="false">IF(AND(COUNTIF('01_Каталог'!$A$5:$A$68,A5)=1,COUNTIF($F$5:$F$68,F5)=1,H5="PNG",I5="96×96"),"PASS","FAIL")</f>
        <v>PASS</v>
      </c>
      <c r="N5" s="22" t="s">
        <v>3168</v>
      </c>
      <c r="O5" s="30" t="str">
        <f aca="false">IF(AND(O2=O3,O2=O4),"PASS","FAIL")</f>
        <v>PASS</v>
      </c>
    </row>
    <row r="6" customFormat="false" ht="45" hidden="false" customHeight="true" outlineLevel="0" collapsed="false">
      <c r="A6" s="31" t="s">
        <v>147</v>
      </c>
      <c r="B6" s="32"/>
      <c r="C6" s="33" t="s">
        <v>149</v>
      </c>
      <c r="D6" s="34" t="s">
        <v>138</v>
      </c>
      <c r="E6" s="34" t="s">
        <v>139</v>
      </c>
      <c r="F6" s="33" t="s">
        <v>147</v>
      </c>
      <c r="G6" s="33" t="s">
        <v>3169</v>
      </c>
      <c r="H6" s="32" t="s">
        <v>3164</v>
      </c>
      <c r="I6" s="32" t="s">
        <v>3165</v>
      </c>
      <c r="J6" s="35" t="s">
        <v>3166</v>
      </c>
      <c r="K6" s="34" t="s">
        <v>3170</v>
      </c>
      <c r="L6" s="36" t="str">
        <f aca="false">IF(AND(COUNTIF('01_Каталог'!$A$5:$A$68,A6)=1,COUNTIF($F$5:$F$68,F6)=1,H6="PNG",I6="96×96"),"PASS","FAIL")</f>
        <v>PASS</v>
      </c>
    </row>
    <row r="7" customFormat="false" ht="45" hidden="false" customHeight="true" outlineLevel="0" collapsed="false">
      <c r="A7" s="31" t="s">
        <v>152</v>
      </c>
      <c r="B7" s="32"/>
      <c r="C7" s="33" t="s">
        <v>154</v>
      </c>
      <c r="D7" s="34" t="s">
        <v>138</v>
      </c>
      <c r="E7" s="34" t="s">
        <v>139</v>
      </c>
      <c r="F7" s="33" t="s">
        <v>152</v>
      </c>
      <c r="G7" s="33" t="s">
        <v>3171</v>
      </c>
      <c r="H7" s="32" t="s">
        <v>3164</v>
      </c>
      <c r="I7" s="32" t="s">
        <v>3165</v>
      </c>
      <c r="J7" s="35" t="s">
        <v>3172</v>
      </c>
      <c r="K7" s="34" t="s">
        <v>3173</v>
      </c>
      <c r="L7" s="36" t="str">
        <f aca="false">IF(AND(COUNTIF('01_Каталог'!$A$5:$A$68,A7)=1,COUNTIF($F$5:$F$68,F7)=1,H7="PNG",I7="96×96"),"PASS","FAIL")</f>
        <v>PASS</v>
      </c>
      <c r="N7" s="37" t="s">
        <v>100</v>
      </c>
      <c r="O7" s="38" t="s">
        <v>3174</v>
      </c>
    </row>
    <row r="8" customFormat="false" ht="45" hidden="false" customHeight="true" outlineLevel="0" collapsed="false">
      <c r="A8" s="31" t="s">
        <v>157</v>
      </c>
      <c r="B8" s="32"/>
      <c r="C8" s="33" t="s">
        <v>159</v>
      </c>
      <c r="D8" s="34" t="s">
        <v>138</v>
      </c>
      <c r="E8" s="34" t="s">
        <v>139</v>
      </c>
      <c r="F8" s="33" t="s">
        <v>157</v>
      </c>
      <c r="G8" s="33" t="s">
        <v>3175</v>
      </c>
      <c r="H8" s="32" t="s">
        <v>3164</v>
      </c>
      <c r="I8" s="32" t="s">
        <v>3165</v>
      </c>
      <c r="J8" s="35" t="s">
        <v>3172</v>
      </c>
      <c r="K8" s="34" t="s">
        <v>3176</v>
      </c>
      <c r="L8" s="36" t="str">
        <f aca="false">IF(AND(COUNTIF('01_Каталог'!$A$5:$A$68,A8)=1,COUNTIF($F$5:$F$68,F8)=1,H8="PNG",I8="96×96"),"PASS","FAIL")</f>
        <v>PASS</v>
      </c>
      <c r="N8" s="37" t="s">
        <v>3177</v>
      </c>
      <c r="O8" s="38" t="s">
        <v>3178</v>
      </c>
    </row>
    <row r="9" customFormat="false" ht="45" hidden="false" customHeight="true" outlineLevel="0" collapsed="false">
      <c r="A9" s="31" t="s">
        <v>161</v>
      </c>
      <c r="B9" s="32"/>
      <c r="C9" s="33" t="s">
        <v>163</v>
      </c>
      <c r="D9" s="34" t="s">
        <v>138</v>
      </c>
      <c r="E9" s="34" t="s">
        <v>139</v>
      </c>
      <c r="F9" s="33" t="s">
        <v>161</v>
      </c>
      <c r="G9" s="33" t="s">
        <v>3179</v>
      </c>
      <c r="H9" s="32" t="s">
        <v>3164</v>
      </c>
      <c r="I9" s="32" t="s">
        <v>3165</v>
      </c>
      <c r="J9" s="35" t="s">
        <v>3172</v>
      </c>
      <c r="K9" s="34" t="s">
        <v>3180</v>
      </c>
      <c r="L9" s="36" t="str">
        <f aca="false">IF(AND(COUNTIF('01_Каталог'!$A$5:$A$68,A9)=1,COUNTIF($F$5:$F$68,F9)=1,H9="PNG",I9="96×96"),"PASS","FAIL")</f>
        <v>PASS</v>
      </c>
      <c r="N9" s="37" t="s">
        <v>3181</v>
      </c>
      <c r="O9" s="38" t="s">
        <v>3182</v>
      </c>
    </row>
    <row r="10" customFormat="false" ht="45" hidden="false" customHeight="true" outlineLevel="0" collapsed="false">
      <c r="A10" s="31" t="s">
        <v>165</v>
      </c>
      <c r="B10" s="32"/>
      <c r="C10" s="33" t="s">
        <v>167</v>
      </c>
      <c r="D10" s="34" t="s">
        <v>138</v>
      </c>
      <c r="E10" s="34" t="s">
        <v>139</v>
      </c>
      <c r="F10" s="33" t="s">
        <v>165</v>
      </c>
      <c r="G10" s="33" t="s">
        <v>3183</v>
      </c>
      <c r="H10" s="32" t="s">
        <v>3164</v>
      </c>
      <c r="I10" s="32" t="s">
        <v>3165</v>
      </c>
      <c r="J10" s="35" t="s">
        <v>3172</v>
      </c>
      <c r="K10" s="34" t="s">
        <v>3184</v>
      </c>
      <c r="L10" s="36" t="str">
        <f aca="false">IF(AND(COUNTIF('01_Каталог'!$A$5:$A$68,A10)=1,COUNTIF($F$5:$F$68,F10)=1,H10="PNG",I10="96×96"),"PASS","FAIL")</f>
        <v>PASS</v>
      </c>
    </row>
    <row r="11" customFormat="false" ht="45" hidden="false" customHeight="true" outlineLevel="0" collapsed="false">
      <c r="A11" s="31" t="s">
        <v>169</v>
      </c>
      <c r="B11" s="32"/>
      <c r="C11" s="33" t="s">
        <v>171</v>
      </c>
      <c r="D11" s="34" t="s">
        <v>138</v>
      </c>
      <c r="E11" s="34" t="s">
        <v>172</v>
      </c>
      <c r="F11" s="33" t="s">
        <v>169</v>
      </c>
      <c r="G11" s="33" t="s">
        <v>3185</v>
      </c>
      <c r="H11" s="32" t="s">
        <v>3164</v>
      </c>
      <c r="I11" s="32" t="s">
        <v>3165</v>
      </c>
      <c r="J11" s="35" t="s">
        <v>3166</v>
      </c>
      <c r="K11" s="34" t="s">
        <v>3186</v>
      </c>
      <c r="L11" s="36" t="str">
        <f aca="false">IF(AND(COUNTIF('01_Каталог'!$A$5:$A$68,A11)=1,COUNTIF($F$5:$F$68,F11)=1,H11="PNG",I11="96×96"),"PASS","FAIL")</f>
        <v>PASS</v>
      </c>
    </row>
    <row r="12" customFormat="false" ht="45" hidden="false" customHeight="true" outlineLevel="0" collapsed="false">
      <c r="A12" s="31" t="s">
        <v>175</v>
      </c>
      <c r="B12" s="32"/>
      <c r="C12" s="33" t="s">
        <v>177</v>
      </c>
      <c r="D12" s="34" t="s">
        <v>138</v>
      </c>
      <c r="E12" s="34" t="s">
        <v>172</v>
      </c>
      <c r="F12" s="33" t="s">
        <v>175</v>
      </c>
      <c r="G12" s="33" t="s">
        <v>3187</v>
      </c>
      <c r="H12" s="32" t="s">
        <v>3164</v>
      </c>
      <c r="I12" s="32" t="s">
        <v>3165</v>
      </c>
      <c r="J12" s="35" t="s">
        <v>3166</v>
      </c>
      <c r="K12" s="34" t="s">
        <v>3188</v>
      </c>
      <c r="L12" s="36" t="str">
        <f aca="false">IF(AND(COUNTIF('01_Каталог'!$A$5:$A$68,A12)=1,COUNTIF($F$5:$F$68,F12)=1,H12="PNG",I12="96×96"),"PASS","FAIL")</f>
        <v>PASS</v>
      </c>
    </row>
    <row r="13" customFormat="false" ht="45" hidden="false" customHeight="true" outlineLevel="0" collapsed="false">
      <c r="A13" s="31" t="s">
        <v>180</v>
      </c>
      <c r="B13" s="32"/>
      <c r="C13" s="33" t="s">
        <v>182</v>
      </c>
      <c r="D13" s="34" t="s">
        <v>138</v>
      </c>
      <c r="E13" s="34" t="s">
        <v>172</v>
      </c>
      <c r="F13" s="33" t="s">
        <v>180</v>
      </c>
      <c r="G13" s="33" t="s">
        <v>3189</v>
      </c>
      <c r="H13" s="32" t="s">
        <v>3164</v>
      </c>
      <c r="I13" s="32" t="s">
        <v>3165</v>
      </c>
      <c r="J13" s="35" t="s">
        <v>3166</v>
      </c>
      <c r="K13" s="34" t="s">
        <v>3190</v>
      </c>
      <c r="L13" s="36" t="str">
        <f aca="false">IF(AND(COUNTIF('01_Каталог'!$A$5:$A$68,A13)=1,COUNTIF($F$5:$F$68,F13)=1,H13="PNG",I13="96×96"),"PASS","FAIL")</f>
        <v>PASS</v>
      </c>
    </row>
    <row r="14" customFormat="false" ht="45" hidden="false" customHeight="true" outlineLevel="0" collapsed="false">
      <c r="A14" s="31" t="s">
        <v>185</v>
      </c>
      <c r="B14" s="32"/>
      <c r="C14" s="33" t="s">
        <v>187</v>
      </c>
      <c r="D14" s="34" t="s">
        <v>138</v>
      </c>
      <c r="E14" s="34" t="s">
        <v>188</v>
      </c>
      <c r="F14" s="33" t="s">
        <v>185</v>
      </c>
      <c r="G14" s="33" t="s">
        <v>3191</v>
      </c>
      <c r="H14" s="32" t="s">
        <v>3164</v>
      </c>
      <c r="I14" s="32" t="s">
        <v>3165</v>
      </c>
      <c r="J14" s="35" t="s">
        <v>3166</v>
      </c>
      <c r="K14" s="34" t="s">
        <v>3192</v>
      </c>
      <c r="L14" s="36" t="str">
        <f aca="false">IF(AND(COUNTIF('01_Каталог'!$A$5:$A$68,A14)=1,COUNTIF($F$5:$F$68,F14)=1,H14="PNG",I14="96×96"),"PASS","FAIL")</f>
        <v>PASS</v>
      </c>
    </row>
    <row r="15" customFormat="false" ht="45" hidden="false" customHeight="true" outlineLevel="0" collapsed="false">
      <c r="A15" s="31" t="s">
        <v>192</v>
      </c>
      <c r="B15" s="32"/>
      <c r="C15" s="33" t="s">
        <v>194</v>
      </c>
      <c r="D15" s="34" t="s">
        <v>138</v>
      </c>
      <c r="E15" s="34" t="s">
        <v>188</v>
      </c>
      <c r="F15" s="33" t="s">
        <v>192</v>
      </c>
      <c r="G15" s="33" t="s">
        <v>3193</v>
      </c>
      <c r="H15" s="32" t="s">
        <v>3164</v>
      </c>
      <c r="I15" s="32" t="s">
        <v>3165</v>
      </c>
      <c r="J15" s="35" t="s">
        <v>3166</v>
      </c>
      <c r="K15" s="34" t="s">
        <v>3194</v>
      </c>
      <c r="L15" s="36" t="str">
        <f aca="false">IF(AND(COUNTIF('01_Каталог'!$A$5:$A$68,A15)=1,COUNTIF($F$5:$F$68,F15)=1,H15="PNG",I15="96×96"),"PASS","FAIL")</f>
        <v>PASS</v>
      </c>
    </row>
    <row r="16" customFormat="false" ht="45" hidden="false" customHeight="true" outlineLevel="0" collapsed="false">
      <c r="A16" s="31" t="s">
        <v>197</v>
      </c>
      <c r="B16" s="32"/>
      <c r="C16" s="33" t="s">
        <v>199</v>
      </c>
      <c r="D16" s="34" t="s">
        <v>138</v>
      </c>
      <c r="E16" s="34" t="s">
        <v>188</v>
      </c>
      <c r="F16" s="33" t="s">
        <v>197</v>
      </c>
      <c r="G16" s="33" t="s">
        <v>3195</v>
      </c>
      <c r="H16" s="32" t="s">
        <v>3164</v>
      </c>
      <c r="I16" s="32" t="s">
        <v>3165</v>
      </c>
      <c r="J16" s="35" t="s">
        <v>3166</v>
      </c>
      <c r="K16" s="34" t="s">
        <v>3196</v>
      </c>
      <c r="L16" s="36" t="str">
        <f aca="false">IF(AND(COUNTIF('01_Каталог'!$A$5:$A$68,A16)=1,COUNTIF($F$5:$F$68,F16)=1,H16="PNG",I16="96×96"),"PASS","FAIL")</f>
        <v>PASS</v>
      </c>
    </row>
    <row r="17" customFormat="false" ht="45" hidden="false" customHeight="true" outlineLevel="0" collapsed="false">
      <c r="A17" s="31" t="s">
        <v>203</v>
      </c>
      <c r="B17" s="32"/>
      <c r="C17" s="33" t="s">
        <v>205</v>
      </c>
      <c r="D17" s="34" t="s">
        <v>138</v>
      </c>
      <c r="E17" s="34" t="s">
        <v>188</v>
      </c>
      <c r="F17" s="33" t="s">
        <v>203</v>
      </c>
      <c r="G17" s="33" t="s">
        <v>3197</v>
      </c>
      <c r="H17" s="32" t="s">
        <v>3164</v>
      </c>
      <c r="I17" s="32" t="s">
        <v>3165</v>
      </c>
      <c r="J17" s="35" t="s">
        <v>3166</v>
      </c>
      <c r="K17" s="34" t="s">
        <v>3198</v>
      </c>
      <c r="L17" s="36" t="str">
        <f aca="false">IF(AND(COUNTIF('01_Каталог'!$A$5:$A$68,A17)=1,COUNTIF($F$5:$F$68,F17)=1,H17="PNG",I17="96×96"),"PASS","FAIL")</f>
        <v>PASS</v>
      </c>
    </row>
    <row r="18" customFormat="false" ht="45" hidden="false" customHeight="true" outlineLevel="0" collapsed="false">
      <c r="A18" s="31" t="s">
        <v>208</v>
      </c>
      <c r="B18" s="32"/>
      <c r="C18" s="33" t="s">
        <v>210</v>
      </c>
      <c r="D18" s="34" t="s">
        <v>138</v>
      </c>
      <c r="E18" s="34" t="s">
        <v>188</v>
      </c>
      <c r="F18" s="33" t="s">
        <v>208</v>
      </c>
      <c r="G18" s="33" t="s">
        <v>3199</v>
      </c>
      <c r="H18" s="32" t="s">
        <v>3164</v>
      </c>
      <c r="I18" s="32" t="s">
        <v>3165</v>
      </c>
      <c r="J18" s="35" t="s">
        <v>3166</v>
      </c>
      <c r="K18" s="34" t="s">
        <v>3200</v>
      </c>
      <c r="L18" s="36" t="str">
        <f aca="false">IF(AND(COUNTIF('01_Каталог'!$A$5:$A$68,A18)=1,COUNTIF($F$5:$F$68,F18)=1,H18="PNG",I18="96×96"),"PASS","FAIL")</f>
        <v>PASS</v>
      </c>
    </row>
    <row r="19" customFormat="false" ht="45" hidden="false" customHeight="true" outlineLevel="0" collapsed="false">
      <c r="A19" s="31" t="s">
        <v>213</v>
      </c>
      <c r="B19" s="32"/>
      <c r="C19" s="33" t="s">
        <v>215</v>
      </c>
      <c r="D19" s="34" t="s">
        <v>138</v>
      </c>
      <c r="E19" s="34" t="s">
        <v>188</v>
      </c>
      <c r="F19" s="33" t="s">
        <v>213</v>
      </c>
      <c r="G19" s="33" t="s">
        <v>3201</v>
      </c>
      <c r="H19" s="32" t="s">
        <v>3164</v>
      </c>
      <c r="I19" s="32" t="s">
        <v>3165</v>
      </c>
      <c r="J19" s="35" t="s">
        <v>3166</v>
      </c>
      <c r="K19" s="34" t="s">
        <v>3202</v>
      </c>
      <c r="L19" s="36" t="str">
        <f aca="false">IF(AND(COUNTIF('01_Каталог'!$A$5:$A$68,A19)=1,COUNTIF($F$5:$F$68,F19)=1,H19="PNG",I19="96×96"),"PASS","FAIL")</f>
        <v>PASS</v>
      </c>
    </row>
    <row r="20" customFormat="false" ht="45" hidden="false" customHeight="true" outlineLevel="0" collapsed="false">
      <c r="A20" s="31" t="s">
        <v>218</v>
      </c>
      <c r="B20" s="32"/>
      <c r="C20" s="33" t="s">
        <v>220</v>
      </c>
      <c r="D20" s="34" t="s">
        <v>138</v>
      </c>
      <c r="E20" s="34" t="s">
        <v>188</v>
      </c>
      <c r="F20" s="33" t="s">
        <v>218</v>
      </c>
      <c r="G20" s="33" t="s">
        <v>3203</v>
      </c>
      <c r="H20" s="32" t="s">
        <v>3164</v>
      </c>
      <c r="I20" s="32" t="s">
        <v>3165</v>
      </c>
      <c r="J20" s="35" t="s">
        <v>3166</v>
      </c>
      <c r="K20" s="34" t="s">
        <v>3204</v>
      </c>
      <c r="L20" s="36" t="str">
        <f aca="false">IF(AND(COUNTIF('01_Каталог'!$A$5:$A$68,A20)=1,COUNTIF($F$5:$F$68,F20)=1,H20="PNG",I20="96×96"),"PASS","FAIL")</f>
        <v>PASS</v>
      </c>
    </row>
    <row r="21" customFormat="false" ht="45" hidden="false" customHeight="true" outlineLevel="0" collapsed="false">
      <c r="A21" s="31" t="s">
        <v>223</v>
      </c>
      <c r="B21" s="32"/>
      <c r="C21" s="33" t="s">
        <v>225</v>
      </c>
      <c r="D21" s="34" t="s">
        <v>138</v>
      </c>
      <c r="E21" s="34" t="s">
        <v>188</v>
      </c>
      <c r="F21" s="33" t="s">
        <v>223</v>
      </c>
      <c r="G21" s="33" t="s">
        <v>3205</v>
      </c>
      <c r="H21" s="32" t="s">
        <v>3164</v>
      </c>
      <c r="I21" s="32" t="s">
        <v>3165</v>
      </c>
      <c r="J21" s="35" t="s">
        <v>3166</v>
      </c>
      <c r="K21" s="34" t="s">
        <v>3206</v>
      </c>
      <c r="L21" s="36" t="str">
        <f aca="false">IF(AND(COUNTIF('01_Каталог'!$A$5:$A$68,A21)=1,COUNTIF($F$5:$F$68,F21)=1,H21="PNG",I21="96×96"),"PASS","FAIL")</f>
        <v>PASS</v>
      </c>
    </row>
    <row r="22" customFormat="false" ht="45" hidden="false" customHeight="true" outlineLevel="0" collapsed="false">
      <c r="A22" s="31" t="s">
        <v>228</v>
      </c>
      <c r="B22" s="32"/>
      <c r="C22" s="33" t="s">
        <v>230</v>
      </c>
      <c r="D22" s="34" t="s">
        <v>138</v>
      </c>
      <c r="E22" s="34" t="s">
        <v>188</v>
      </c>
      <c r="F22" s="33" t="s">
        <v>228</v>
      </c>
      <c r="G22" s="33" t="s">
        <v>3207</v>
      </c>
      <c r="H22" s="32" t="s">
        <v>3164</v>
      </c>
      <c r="I22" s="32" t="s">
        <v>3165</v>
      </c>
      <c r="J22" s="35" t="s">
        <v>3166</v>
      </c>
      <c r="K22" s="34" t="s">
        <v>3208</v>
      </c>
      <c r="L22" s="36" t="str">
        <f aca="false">IF(AND(COUNTIF('01_Каталог'!$A$5:$A$68,A22)=1,COUNTIF($F$5:$F$68,F22)=1,H22="PNG",I22="96×96"),"PASS","FAIL")</f>
        <v>PASS</v>
      </c>
    </row>
    <row r="23" customFormat="false" ht="45" hidden="false" customHeight="true" outlineLevel="0" collapsed="false">
      <c r="A23" s="31" t="s">
        <v>233</v>
      </c>
      <c r="B23" s="32"/>
      <c r="C23" s="33" t="s">
        <v>235</v>
      </c>
      <c r="D23" s="34" t="s">
        <v>138</v>
      </c>
      <c r="E23" s="34" t="s">
        <v>188</v>
      </c>
      <c r="F23" s="33" t="s">
        <v>233</v>
      </c>
      <c r="G23" s="33" t="s">
        <v>3209</v>
      </c>
      <c r="H23" s="32" t="s">
        <v>3164</v>
      </c>
      <c r="I23" s="32" t="s">
        <v>3165</v>
      </c>
      <c r="J23" s="35" t="s">
        <v>3166</v>
      </c>
      <c r="K23" s="34" t="s">
        <v>3210</v>
      </c>
      <c r="L23" s="36" t="str">
        <f aca="false">IF(AND(COUNTIF('01_Каталог'!$A$5:$A$68,A23)=1,COUNTIF($F$5:$F$68,F23)=1,H23="PNG",I23="96×96"),"PASS","FAIL")</f>
        <v>PASS</v>
      </c>
    </row>
    <row r="24" customFormat="false" ht="45" hidden="false" customHeight="true" outlineLevel="0" collapsed="false">
      <c r="A24" s="31" t="s">
        <v>238</v>
      </c>
      <c r="B24" s="32"/>
      <c r="C24" s="33" t="s">
        <v>240</v>
      </c>
      <c r="D24" s="34" t="s">
        <v>138</v>
      </c>
      <c r="E24" s="34" t="s">
        <v>188</v>
      </c>
      <c r="F24" s="33" t="s">
        <v>238</v>
      </c>
      <c r="G24" s="33" t="s">
        <v>3211</v>
      </c>
      <c r="H24" s="32" t="s">
        <v>3164</v>
      </c>
      <c r="I24" s="32" t="s">
        <v>3165</v>
      </c>
      <c r="J24" s="35" t="s">
        <v>3166</v>
      </c>
      <c r="K24" s="34" t="s">
        <v>3212</v>
      </c>
      <c r="L24" s="36" t="str">
        <f aca="false">IF(AND(COUNTIF('01_Каталог'!$A$5:$A$68,A24)=1,COUNTIF($F$5:$F$68,F24)=1,H24="PNG",I24="96×96"),"PASS","FAIL")</f>
        <v>PASS</v>
      </c>
    </row>
    <row r="25" customFormat="false" ht="45" hidden="false" customHeight="true" outlineLevel="0" collapsed="false">
      <c r="A25" s="31" t="s">
        <v>243</v>
      </c>
      <c r="B25" s="32"/>
      <c r="C25" s="33" t="s">
        <v>245</v>
      </c>
      <c r="D25" s="34" t="s">
        <v>138</v>
      </c>
      <c r="E25" s="34" t="s">
        <v>188</v>
      </c>
      <c r="F25" s="33" t="s">
        <v>243</v>
      </c>
      <c r="G25" s="33" t="s">
        <v>3213</v>
      </c>
      <c r="H25" s="32" t="s">
        <v>3164</v>
      </c>
      <c r="I25" s="32" t="s">
        <v>3165</v>
      </c>
      <c r="J25" s="35" t="s">
        <v>3166</v>
      </c>
      <c r="K25" s="34" t="s">
        <v>3214</v>
      </c>
      <c r="L25" s="36" t="str">
        <f aca="false">IF(AND(COUNTIF('01_Каталог'!$A$5:$A$68,A25)=1,COUNTIF($F$5:$F$68,F25)=1,H25="PNG",I25="96×96"),"PASS","FAIL")</f>
        <v>PASS</v>
      </c>
    </row>
    <row r="26" customFormat="false" ht="45" hidden="false" customHeight="true" outlineLevel="0" collapsed="false">
      <c r="A26" s="31" t="s">
        <v>248</v>
      </c>
      <c r="B26" s="32"/>
      <c r="C26" s="33" t="s">
        <v>250</v>
      </c>
      <c r="D26" s="34" t="s">
        <v>138</v>
      </c>
      <c r="E26" s="34" t="s">
        <v>251</v>
      </c>
      <c r="F26" s="33" t="s">
        <v>248</v>
      </c>
      <c r="G26" s="33" t="s">
        <v>3215</v>
      </c>
      <c r="H26" s="32" t="s">
        <v>3164</v>
      </c>
      <c r="I26" s="32" t="s">
        <v>3165</v>
      </c>
      <c r="J26" s="35" t="s">
        <v>3166</v>
      </c>
      <c r="K26" s="34" t="s">
        <v>3216</v>
      </c>
      <c r="L26" s="36" t="str">
        <f aca="false">IF(AND(COUNTIF('01_Каталог'!$A$5:$A$68,A26)=1,COUNTIF($F$5:$F$68,F26)=1,H26="PNG",I26="96×96"),"PASS","FAIL")</f>
        <v>PASS</v>
      </c>
    </row>
    <row r="27" customFormat="false" ht="45" hidden="false" customHeight="true" outlineLevel="0" collapsed="false">
      <c r="A27" s="31" t="s">
        <v>254</v>
      </c>
      <c r="B27" s="32"/>
      <c r="C27" s="33" t="s">
        <v>256</v>
      </c>
      <c r="D27" s="34" t="s">
        <v>138</v>
      </c>
      <c r="E27" s="34" t="s">
        <v>251</v>
      </c>
      <c r="F27" s="33" t="s">
        <v>254</v>
      </c>
      <c r="G27" s="33" t="s">
        <v>3217</v>
      </c>
      <c r="H27" s="32" t="s">
        <v>3164</v>
      </c>
      <c r="I27" s="32" t="s">
        <v>3165</v>
      </c>
      <c r="J27" s="35" t="s">
        <v>3166</v>
      </c>
      <c r="K27" s="34" t="s">
        <v>3218</v>
      </c>
      <c r="L27" s="36" t="str">
        <f aca="false">IF(AND(COUNTIF('01_Каталог'!$A$5:$A$68,A27)=1,COUNTIF($F$5:$F$68,F27)=1,H27="PNG",I27="96×96"),"PASS","FAIL")</f>
        <v>PASS</v>
      </c>
    </row>
    <row r="28" customFormat="false" ht="45" hidden="false" customHeight="true" outlineLevel="0" collapsed="false">
      <c r="A28" s="31" t="s">
        <v>259</v>
      </c>
      <c r="B28" s="32"/>
      <c r="C28" s="33" t="s">
        <v>261</v>
      </c>
      <c r="D28" s="34" t="s">
        <v>138</v>
      </c>
      <c r="E28" s="34" t="s">
        <v>251</v>
      </c>
      <c r="F28" s="33" t="s">
        <v>259</v>
      </c>
      <c r="G28" s="33" t="s">
        <v>3219</v>
      </c>
      <c r="H28" s="32" t="s">
        <v>3164</v>
      </c>
      <c r="I28" s="32" t="s">
        <v>3165</v>
      </c>
      <c r="J28" s="35" t="s">
        <v>3166</v>
      </c>
      <c r="K28" s="34" t="s">
        <v>3220</v>
      </c>
      <c r="L28" s="36" t="str">
        <f aca="false">IF(AND(COUNTIF('01_Каталог'!$A$5:$A$68,A28)=1,COUNTIF($F$5:$F$68,F28)=1,H28="PNG",I28="96×96"),"PASS","FAIL")</f>
        <v>PASS</v>
      </c>
    </row>
    <row r="29" customFormat="false" ht="45" hidden="false" customHeight="true" outlineLevel="0" collapsed="false">
      <c r="A29" s="31" t="s">
        <v>264</v>
      </c>
      <c r="B29" s="32"/>
      <c r="C29" s="33" t="s">
        <v>266</v>
      </c>
      <c r="D29" s="34" t="s">
        <v>138</v>
      </c>
      <c r="E29" s="34" t="s">
        <v>251</v>
      </c>
      <c r="F29" s="33" t="s">
        <v>264</v>
      </c>
      <c r="G29" s="33" t="s">
        <v>3221</v>
      </c>
      <c r="H29" s="32" t="s">
        <v>3164</v>
      </c>
      <c r="I29" s="32" t="s">
        <v>3165</v>
      </c>
      <c r="J29" s="35" t="s">
        <v>3166</v>
      </c>
      <c r="K29" s="34" t="s">
        <v>3222</v>
      </c>
      <c r="L29" s="36" t="str">
        <f aca="false">IF(AND(COUNTIF('01_Каталог'!$A$5:$A$68,A29)=1,COUNTIF($F$5:$F$68,F29)=1,H29="PNG",I29="96×96"),"PASS","FAIL")</f>
        <v>PASS</v>
      </c>
    </row>
    <row r="30" customFormat="false" ht="45" hidden="false" customHeight="true" outlineLevel="0" collapsed="false">
      <c r="A30" s="31" t="s">
        <v>269</v>
      </c>
      <c r="B30" s="32"/>
      <c r="C30" s="33" t="s">
        <v>271</v>
      </c>
      <c r="D30" s="34" t="s">
        <v>138</v>
      </c>
      <c r="E30" s="34" t="s">
        <v>272</v>
      </c>
      <c r="F30" s="33" t="s">
        <v>269</v>
      </c>
      <c r="G30" s="33" t="s">
        <v>3223</v>
      </c>
      <c r="H30" s="32" t="s">
        <v>3164</v>
      </c>
      <c r="I30" s="32" t="s">
        <v>3165</v>
      </c>
      <c r="J30" s="35" t="s">
        <v>3172</v>
      </c>
      <c r="K30" s="34" t="s">
        <v>3224</v>
      </c>
      <c r="L30" s="36" t="str">
        <f aca="false">IF(AND(COUNTIF('01_Каталог'!$A$5:$A$68,A30)=1,COUNTIF($F$5:$F$68,F30)=1,H30="PNG",I30="96×96"),"PASS","FAIL")</f>
        <v>PASS</v>
      </c>
    </row>
    <row r="31" customFormat="false" ht="45" hidden="false" customHeight="true" outlineLevel="0" collapsed="false">
      <c r="A31" s="31" t="s">
        <v>275</v>
      </c>
      <c r="B31" s="32"/>
      <c r="C31" s="33" t="s">
        <v>277</v>
      </c>
      <c r="D31" s="34" t="s">
        <v>138</v>
      </c>
      <c r="E31" s="34" t="s">
        <v>272</v>
      </c>
      <c r="F31" s="33" t="s">
        <v>275</v>
      </c>
      <c r="G31" s="33" t="s">
        <v>3225</v>
      </c>
      <c r="H31" s="32" t="s">
        <v>3164</v>
      </c>
      <c r="I31" s="32" t="s">
        <v>3165</v>
      </c>
      <c r="J31" s="35" t="s">
        <v>3172</v>
      </c>
      <c r="K31" s="34" t="s">
        <v>3226</v>
      </c>
      <c r="L31" s="36" t="str">
        <f aca="false">IF(AND(COUNTIF('01_Каталог'!$A$5:$A$68,A31)=1,COUNTIF($F$5:$F$68,F31)=1,H31="PNG",I31="96×96"),"PASS","FAIL")</f>
        <v>PASS</v>
      </c>
    </row>
    <row r="32" customFormat="false" ht="45" hidden="false" customHeight="true" outlineLevel="0" collapsed="false">
      <c r="A32" s="31" t="s">
        <v>280</v>
      </c>
      <c r="B32" s="32"/>
      <c r="C32" s="33" t="s">
        <v>282</v>
      </c>
      <c r="D32" s="34" t="s">
        <v>21</v>
      </c>
      <c r="E32" s="34" t="s">
        <v>283</v>
      </c>
      <c r="F32" s="33" t="s">
        <v>280</v>
      </c>
      <c r="G32" s="33" t="s">
        <v>3227</v>
      </c>
      <c r="H32" s="32" t="s">
        <v>3164</v>
      </c>
      <c r="I32" s="32" t="s">
        <v>3165</v>
      </c>
      <c r="J32" s="35" t="s">
        <v>3166</v>
      </c>
      <c r="K32" s="34" t="s">
        <v>3228</v>
      </c>
      <c r="L32" s="36" t="str">
        <f aca="false">IF(AND(COUNTIF('01_Каталог'!$A$5:$A$68,A32)=1,COUNTIF($F$5:$F$68,F32)=1,H32="PNG",I32="96×96"),"PASS","FAIL")</f>
        <v>PASS</v>
      </c>
    </row>
    <row r="33" customFormat="false" ht="45" hidden="false" customHeight="true" outlineLevel="0" collapsed="false">
      <c r="A33" s="31" t="s">
        <v>286</v>
      </c>
      <c r="B33" s="32"/>
      <c r="C33" s="33" t="s">
        <v>288</v>
      </c>
      <c r="D33" s="34" t="s">
        <v>21</v>
      </c>
      <c r="E33" s="34" t="s">
        <v>283</v>
      </c>
      <c r="F33" s="33" t="s">
        <v>286</v>
      </c>
      <c r="G33" s="33" t="s">
        <v>3229</v>
      </c>
      <c r="H33" s="32" t="s">
        <v>3164</v>
      </c>
      <c r="I33" s="32" t="s">
        <v>3165</v>
      </c>
      <c r="J33" s="35" t="s">
        <v>3166</v>
      </c>
      <c r="K33" s="34" t="s">
        <v>3230</v>
      </c>
      <c r="L33" s="36" t="str">
        <f aca="false">IF(AND(COUNTIF('01_Каталог'!$A$5:$A$68,A33)=1,COUNTIF($F$5:$F$68,F33)=1,H33="PNG",I33="96×96"),"PASS","FAIL")</f>
        <v>PASS</v>
      </c>
    </row>
    <row r="34" customFormat="false" ht="45" hidden="false" customHeight="true" outlineLevel="0" collapsed="false">
      <c r="A34" s="31" t="s">
        <v>290</v>
      </c>
      <c r="B34" s="32"/>
      <c r="C34" s="33" t="s">
        <v>292</v>
      </c>
      <c r="D34" s="34" t="s">
        <v>21</v>
      </c>
      <c r="E34" s="34" t="s">
        <v>283</v>
      </c>
      <c r="F34" s="33" t="s">
        <v>290</v>
      </c>
      <c r="G34" s="33" t="s">
        <v>3231</v>
      </c>
      <c r="H34" s="32" t="s">
        <v>3164</v>
      </c>
      <c r="I34" s="32" t="s">
        <v>3165</v>
      </c>
      <c r="J34" s="35" t="s">
        <v>3166</v>
      </c>
      <c r="K34" s="34" t="s">
        <v>3232</v>
      </c>
      <c r="L34" s="36" t="str">
        <f aca="false">IF(AND(COUNTIF('01_Каталог'!$A$5:$A$68,A34)=1,COUNTIF($F$5:$F$68,F34)=1,H34="PNG",I34="96×96"),"PASS","FAIL")</f>
        <v>PASS</v>
      </c>
    </row>
    <row r="35" customFormat="false" ht="45" hidden="false" customHeight="true" outlineLevel="0" collapsed="false">
      <c r="A35" s="31" t="s">
        <v>294</v>
      </c>
      <c r="B35" s="32"/>
      <c r="C35" s="33" t="s">
        <v>296</v>
      </c>
      <c r="D35" s="34" t="s">
        <v>21</v>
      </c>
      <c r="E35" s="34" t="s">
        <v>283</v>
      </c>
      <c r="F35" s="33" t="s">
        <v>294</v>
      </c>
      <c r="G35" s="33" t="s">
        <v>3233</v>
      </c>
      <c r="H35" s="32" t="s">
        <v>3164</v>
      </c>
      <c r="I35" s="32" t="s">
        <v>3165</v>
      </c>
      <c r="J35" s="35" t="s">
        <v>3166</v>
      </c>
      <c r="K35" s="34" t="s">
        <v>3234</v>
      </c>
      <c r="L35" s="36" t="str">
        <f aca="false">IF(AND(COUNTIF('01_Каталог'!$A$5:$A$68,A35)=1,COUNTIF($F$5:$F$68,F35)=1,H35="PNG",I35="96×96"),"PASS","FAIL")</f>
        <v>PASS</v>
      </c>
    </row>
    <row r="36" customFormat="false" ht="45" hidden="false" customHeight="true" outlineLevel="0" collapsed="false">
      <c r="A36" s="31" t="s">
        <v>298</v>
      </c>
      <c r="B36" s="32"/>
      <c r="C36" s="33" t="s">
        <v>64</v>
      </c>
      <c r="D36" s="34" t="s">
        <v>21</v>
      </c>
      <c r="E36" s="34" t="s">
        <v>300</v>
      </c>
      <c r="F36" s="33" t="s">
        <v>298</v>
      </c>
      <c r="G36" s="33" t="s">
        <v>3235</v>
      </c>
      <c r="H36" s="32" t="s">
        <v>3164</v>
      </c>
      <c r="I36" s="32" t="s">
        <v>3165</v>
      </c>
      <c r="J36" s="35" t="s">
        <v>3172</v>
      </c>
      <c r="K36" s="34" t="s">
        <v>3236</v>
      </c>
      <c r="L36" s="36" t="str">
        <f aca="false">IF(AND(COUNTIF('01_Каталог'!$A$5:$A$68,A36)=1,COUNTIF($F$5:$F$68,F36)=1,H36="PNG",I36="96×96"),"PASS","FAIL")</f>
        <v>PASS</v>
      </c>
    </row>
    <row r="37" customFormat="false" ht="45" hidden="false" customHeight="true" outlineLevel="0" collapsed="false">
      <c r="A37" s="31" t="s">
        <v>302</v>
      </c>
      <c r="B37" s="32"/>
      <c r="C37" s="33" t="s">
        <v>304</v>
      </c>
      <c r="D37" s="34" t="s">
        <v>21</v>
      </c>
      <c r="E37" s="34" t="s">
        <v>305</v>
      </c>
      <c r="F37" s="33" t="s">
        <v>302</v>
      </c>
      <c r="G37" s="33" t="s">
        <v>3237</v>
      </c>
      <c r="H37" s="32" t="s">
        <v>3164</v>
      </c>
      <c r="I37" s="32" t="s">
        <v>3165</v>
      </c>
      <c r="J37" s="35" t="s">
        <v>3172</v>
      </c>
      <c r="K37" s="34" t="s">
        <v>3238</v>
      </c>
      <c r="L37" s="36" t="str">
        <f aca="false">IF(AND(COUNTIF('01_Каталог'!$A$5:$A$68,A37)=1,COUNTIF($F$5:$F$68,F37)=1,H37="PNG",I37="96×96"),"PASS","FAIL")</f>
        <v>PASS</v>
      </c>
    </row>
    <row r="38" customFormat="false" ht="45" hidden="false" customHeight="true" outlineLevel="0" collapsed="false">
      <c r="A38" s="31" t="s">
        <v>307</v>
      </c>
      <c r="B38" s="32"/>
      <c r="C38" s="33" t="s">
        <v>309</v>
      </c>
      <c r="D38" s="34" t="s">
        <v>21</v>
      </c>
      <c r="E38" s="34" t="s">
        <v>305</v>
      </c>
      <c r="F38" s="33" t="s">
        <v>307</v>
      </c>
      <c r="G38" s="33" t="s">
        <v>3239</v>
      </c>
      <c r="H38" s="32" t="s">
        <v>3164</v>
      </c>
      <c r="I38" s="32" t="s">
        <v>3165</v>
      </c>
      <c r="J38" s="35" t="s">
        <v>3172</v>
      </c>
      <c r="K38" s="34" t="s">
        <v>3240</v>
      </c>
      <c r="L38" s="36" t="str">
        <f aca="false">IF(AND(COUNTIF('01_Каталог'!$A$5:$A$68,A38)=1,COUNTIF($F$5:$F$68,F38)=1,H38="PNG",I38="96×96"),"PASS","FAIL")</f>
        <v>PASS</v>
      </c>
    </row>
    <row r="39" customFormat="false" ht="45" hidden="false" customHeight="true" outlineLevel="0" collapsed="false">
      <c r="A39" s="31" t="s">
        <v>311</v>
      </c>
      <c r="B39" s="32"/>
      <c r="C39" s="33" t="s">
        <v>313</v>
      </c>
      <c r="D39" s="34" t="s">
        <v>21</v>
      </c>
      <c r="E39" s="34" t="s">
        <v>305</v>
      </c>
      <c r="F39" s="33" t="s">
        <v>311</v>
      </c>
      <c r="G39" s="33" t="s">
        <v>3241</v>
      </c>
      <c r="H39" s="32" t="s">
        <v>3164</v>
      </c>
      <c r="I39" s="32" t="s">
        <v>3165</v>
      </c>
      <c r="J39" s="35" t="s">
        <v>3172</v>
      </c>
      <c r="K39" s="34" t="s">
        <v>3242</v>
      </c>
      <c r="L39" s="36" t="str">
        <f aca="false">IF(AND(COUNTIF('01_Каталог'!$A$5:$A$68,A39)=1,COUNTIF($F$5:$F$68,F39)=1,H39="PNG",I39="96×96"),"PASS","FAIL")</f>
        <v>PASS</v>
      </c>
    </row>
    <row r="40" customFormat="false" ht="45" hidden="false" customHeight="true" outlineLevel="0" collapsed="false">
      <c r="A40" s="31" t="s">
        <v>315</v>
      </c>
      <c r="B40" s="32"/>
      <c r="C40" s="33" t="s">
        <v>317</v>
      </c>
      <c r="D40" s="34" t="s">
        <v>25</v>
      </c>
      <c r="E40" s="34" t="s">
        <v>318</v>
      </c>
      <c r="F40" s="33" t="s">
        <v>315</v>
      </c>
      <c r="G40" s="33" t="s">
        <v>3243</v>
      </c>
      <c r="H40" s="32" t="s">
        <v>3164</v>
      </c>
      <c r="I40" s="32" t="s">
        <v>3165</v>
      </c>
      <c r="J40" s="35" t="s">
        <v>3166</v>
      </c>
      <c r="K40" s="34" t="s">
        <v>3244</v>
      </c>
      <c r="L40" s="36" t="str">
        <f aca="false">IF(AND(COUNTIF('01_Каталог'!$A$5:$A$68,A40)=1,COUNTIF($F$5:$F$68,F40)=1,H40="PNG",I40="96×96"),"PASS","FAIL")</f>
        <v>PASS</v>
      </c>
    </row>
    <row r="41" customFormat="false" ht="45" hidden="false" customHeight="true" outlineLevel="0" collapsed="false">
      <c r="A41" s="31" t="s">
        <v>321</v>
      </c>
      <c r="B41" s="32"/>
      <c r="C41" s="33" t="s">
        <v>323</v>
      </c>
      <c r="D41" s="34" t="s">
        <v>25</v>
      </c>
      <c r="E41" s="34" t="s">
        <v>318</v>
      </c>
      <c r="F41" s="33" t="s">
        <v>321</v>
      </c>
      <c r="G41" s="33" t="s">
        <v>3245</v>
      </c>
      <c r="H41" s="32" t="s">
        <v>3164</v>
      </c>
      <c r="I41" s="32" t="s">
        <v>3165</v>
      </c>
      <c r="J41" s="35" t="s">
        <v>3166</v>
      </c>
      <c r="K41" s="34" t="s">
        <v>3246</v>
      </c>
      <c r="L41" s="36" t="str">
        <f aca="false">IF(AND(COUNTIF('01_Каталог'!$A$5:$A$68,A41)=1,COUNTIF($F$5:$F$68,F41)=1,H41="PNG",I41="96×96"),"PASS","FAIL")</f>
        <v>PASS</v>
      </c>
    </row>
    <row r="42" customFormat="false" ht="45" hidden="false" customHeight="true" outlineLevel="0" collapsed="false">
      <c r="A42" s="31" t="s">
        <v>325</v>
      </c>
      <c r="B42" s="32"/>
      <c r="C42" s="33" t="s">
        <v>327</v>
      </c>
      <c r="D42" s="34" t="s">
        <v>25</v>
      </c>
      <c r="E42" s="34" t="s">
        <v>318</v>
      </c>
      <c r="F42" s="33" t="s">
        <v>325</v>
      </c>
      <c r="G42" s="33" t="s">
        <v>3247</v>
      </c>
      <c r="H42" s="32" t="s">
        <v>3164</v>
      </c>
      <c r="I42" s="32" t="s">
        <v>3165</v>
      </c>
      <c r="J42" s="35" t="s">
        <v>3166</v>
      </c>
      <c r="K42" s="34" t="s">
        <v>3248</v>
      </c>
      <c r="L42" s="36" t="str">
        <f aca="false">IF(AND(COUNTIF('01_Каталог'!$A$5:$A$68,A42)=1,COUNTIF($F$5:$F$68,F42)=1,H42="PNG",I42="96×96"),"PASS","FAIL")</f>
        <v>PASS</v>
      </c>
    </row>
    <row r="43" customFormat="false" ht="45" hidden="false" customHeight="true" outlineLevel="0" collapsed="false">
      <c r="A43" s="31" t="s">
        <v>329</v>
      </c>
      <c r="B43" s="32"/>
      <c r="C43" s="33" t="s">
        <v>331</v>
      </c>
      <c r="D43" s="34" t="s">
        <v>25</v>
      </c>
      <c r="E43" s="34" t="s">
        <v>318</v>
      </c>
      <c r="F43" s="33" t="s">
        <v>329</v>
      </c>
      <c r="G43" s="33" t="s">
        <v>3249</v>
      </c>
      <c r="H43" s="32" t="s">
        <v>3164</v>
      </c>
      <c r="I43" s="32" t="s">
        <v>3165</v>
      </c>
      <c r="J43" s="35" t="s">
        <v>3166</v>
      </c>
      <c r="K43" s="34" t="s">
        <v>3250</v>
      </c>
      <c r="L43" s="36" t="str">
        <f aca="false">IF(AND(COUNTIF('01_Каталог'!$A$5:$A$68,A43)=1,COUNTIF($F$5:$F$68,F43)=1,H43="PNG",I43="96×96"),"PASS","FAIL")</f>
        <v>PASS</v>
      </c>
    </row>
    <row r="44" customFormat="false" ht="45" hidden="false" customHeight="true" outlineLevel="0" collapsed="false">
      <c r="A44" s="31" t="s">
        <v>333</v>
      </c>
      <c r="B44" s="32"/>
      <c r="C44" s="33" t="s">
        <v>335</v>
      </c>
      <c r="D44" s="34" t="s">
        <v>25</v>
      </c>
      <c r="E44" s="34" t="s">
        <v>318</v>
      </c>
      <c r="F44" s="33" t="s">
        <v>333</v>
      </c>
      <c r="G44" s="33" t="s">
        <v>3251</v>
      </c>
      <c r="H44" s="32" t="s">
        <v>3164</v>
      </c>
      <c r="I44" s="32" t="s">
        <v>3165</v>
      </c>
      <c r="J44" s="35" t="s">
        <v>3166</v>
      </c>
      <c r="K44" s="34" t="s">
        <v>3252</v>
      </c>
      <c r="L44" s="36" t="str">
        <f aca="false">IF(AND(COUNTIF('01_Каталог'!$A$5:$A$68,A44)=1,COUNTIF($F$5:$F$68,F44)=1,H44="PNG",I44="96×96"),"PASS","FAIL")</f>
        <v>PASS</v>
      </c>
    </row>
    <row r="45" customFormat="false" ht="45" hidden="false" customHeight="true" outlineLevel="0" collapsed="false">
      <c r="A45" s="31" t="s">
        <v>337</v>
      </c>
      <c r="B45" s="32"/>
      <c r="C45" s="33" t="s">
        <v>339</v>
      </c>
      <c r="D45" s="34" t="s">
        <v>25</v>
      </c>
      <c r="E45" s="34" t="s">
        <v>318</v>
      </c>
      <c r="F45" s="33" t="s">
        <v>337</v>
      </c>
      <c r="G45" s="33" t="s">
        <v>3253</v>
      </c>
      <c r="H45" s="32" t="s">
        <v>3164</v>
      </c>
      <c r="I45" s="32" t="s">
        <v>3165</v>
      </c>
      <c r="J45" s="35" t="s">
        <v>3166</v>
      </c>
      <c r="K45" s="34" t="s">
        <v>3254</v>
      </c>
      <c r="L45" s="36" t="str">
        <f aca="false">IF(AND(COUNTIF('01_Каталог'!$A$5:$A$68,A45)=1,COUNTIF($F$5:$F$68,F45)=1,H45="PNG",I45="96×96"),"PASS","FAIL")</f>
        <v>PASS</v>
      </c>
    </row>
    <row r="46" customFormat="false" ht="45" hidden="false" customHeight="true" outlineLevel="0" collapsed="false">
      <c r="A46" s="31" t="s">
        <v>341</v>
      </c>
      <c r="B46" s="32"/>
      <c r="C46" s="33" t="s">
        <v>343</v>
      </c>
      <c r="D46" s="34" t="s">
        <v>25</v>
      </c>
      <c r="E46" s="34" t="s">
        <v>318</v>
      </c>
      <c r="F46" s="33" t="s">
        <v>341</v>
      </c>
      <c r="G46" s="33" t="s">
        <v>3255</v>
      </c>
      <c r="H46" s="32" t="s">
        <v>3164</v>
      </c>
      <c r="I46" s="32" t="s">
        <v>3165</v>
      </c>
      <c r="J46" s="35" t="s">
        <v>3166</v>
      </c>
      <c r="K46" s="34" t="s">
        <v>3256</v>
      </c>
      <c r="L46" s="36" t="str">
        <f aca="false">IF(AND(COUNTIF('01_Каталог'!$A$5:$A$68,A46)=1,COUNTIF($F$5:$F$68,F46)=1,H46="PNG",I46="96×96"),"PASS","FAIL")</f>
        <v>PASS</v>
      </c>
    </row>
    <row r="47" customFormat="false" ht="45" hidden="false" customHeight="true" outlineLevel="0" collapsed="false">
      <c r="A47" s="31" t="s">
        <v>345</v>
      </c>
      <c r="B47" s="32"/>
      <c r="C47" s="33" t="s">
        <v>347</v>
      </c>
      <c r="D47" s="34" t="s">
        <v>25</v>
      </c>
      <c r="E47" s="34" t="s">
        <v>348</v>
      </c>
      <c r="F47" s="33" t="s">
        <v>345</v>
      </c>
      <c r="G47" s="33" t="s">
        <v>3257</v>
      </c>
      <c r="H47" s="32" t="s">
        <v>3164</v>
      </c>
      <c r="I47" s="32" t="s">
        <v>3165</v>
      </c>
      <c r="J47" s="35" t="s">
        <v>3166</v>
      </c>
      <c r="K47" s="34" t="s">
        <v>3258</v>
      </c>
      <c r="L47" s="36" t="str">
        <f aca="false">IF(AND(COUNTIF('01_Каталог'!$A$5:$A$68,A47)=1,COUNTIF($F$5:$F$68,F47)=1,H47="PNG",I47="96×96"),"PASS","FAIL")</f>
        <v>PASS</v>
      </c>
    </row>
    <row r="48" customFormat="false" ht="45" hidden="false" customHeight="true" outlineLevel="0" collapsed="false">
      <c r="A48" s="31" t="s">
        <v>350</v>
      </c>
      <c r="B48" s="32"/>
      <c r="C48" s="33" t="s">
        <v>352</v>
      </c>
      <c r="D48" s="34" t="s">
        <v>25</v>
      </c>
      <c r="E48" s="34" t="s">
        <v>348</v>
      </c>
      <c r="F48" s="33" t="s">
        <v>350</v>
      </c>
      <c r="G48" s="33" t="s">
        <v>3259</v>
      </c>
      <c r="H48" s="32" t="s">
        <v>3164</v>
      </c>
      <c r="I48" s="32" t="s">
        <v>3165</v>
      </c>
      <c r="J48" s="35" t="s">
        <v>3166</v>
      </c>
      <c r="K48" s="34" t="s">
        <v>3260</v>
      </c>
      <c r="L48" s="36" t="str">
        <f aca="false">IF(AND(COUNTIF('01_Каталог'!$A$5:$A$68,A48)=1,COUNTIF($F$5:$F$68,F48)=1,H48="PNG",I48="96×96"),"PASS","FAIL")</f>
        <v>PASS</v>
      </c>
    </row>
    <row r="49" customFormat="false" ht="45" hidden="false" customHeight="true" outlineLevel="0" collapsed="false">
      <c r="A49" s="31" t="s">
        <v>354</v>
      </c>
      <c r="B49" s="32"/>
      <c r="C49" s="33" t="s">
        <v>356</v>
      </c>
      <c r="D49" s="34" t="s">
        <v>25</v>
      </c>
      <c r="E49" s="34" t="s">
        <v>348</v>
      </c>
      <c r="F49" s="33" t="s">
        <v>354</v>
      </c>
      <c r="G49" s="33" t="s">
        <v>3261</v>
      </c>
      <c r="H49" s="32" t="s">
        <v>3164</v>
      </c>
      <c r="I49" s="32" t="s">
        <v>3165</v>
      </c>
      <c r="J49" s="35" t="s">
        <v>3166</v>
      </c>
      <c r="K49" s="34" t="s">
        <v>3262</v>
      </c>
      <c r="L49" s="36" t="str">
        <f aca="false">IF(AND(COUNTIF('01_Каталог'!$A$5:$A$68,A49)=1,COUNTIF($F$5:$F$68,F49)=1,H49="PNG",I49="96×96"),"PASS","FAIL")</f>
        <v>PASS</v>
      </c>
    </row>
    <row r="50" customFormat="false" ht="45" hidden="false" customHeight="true" outlineLevel="0" collapsed="false">
      <c r="A50" s="31" t="s">
        <v>358</v>
      </c>
      <c r="B50" s="32"/>
      <c r="C50" s="33" t="s">
        <v>360</v>
      </c>
      <c r="D50" s="34" t="s">
        <v>25</v>
      </c>
      <c r="E50" s="34" t="s">
        <v>348</v>
      </c>
      <c r="F50" s="33" t="s">
        <v>358</v>
      </c>
      <c r="G50" s="33" t="s">
        <v>3263</v>
      </c>
      <c r="H50" s="32" t="s">
        <v>3164</v>
      </c>
      <c r="I50" s="32" t="s">
        <v>3165</v>
      </c>
      <c r="J50" s="35" t="s">
        <v>3166</v>
      </c>
      <c r="K50" s="34" t="s">
        <v>3264</v>
      </c>
      <c r="L50" s="36" t="str">
        <f aca="false">IF(AND(COUNTIF('01_Каталог'!$A$5:$A$68,A50)=1,COUNTIF($F$5:$F$68,F50)=1,H50="PNG",I50="96×96"),"PASS","FAIL")</f>
        <v>PASS</v>
      </c>
    </row>
    <row r="51" customFormat="false" ht="45" hidden="false" customHeight="true" outlineLevel="0" collapsed="false">
      <c r="A51" s="31" t="s">
        <v>362</v>
      </c>
      <c r="B51" s="32"/>
      <c r="C51" s="33" t="s">
        <v>364</v>
      </c>
      <c r="D51" s="34" t="s">
        <v>25</v>
      </c>
      <c r="E51" s="34" t="s">
        <v>348</v>
      </c>
      <c r="F51" s="33" t="s">
        <v>362</v>
      </c>
      <c r="G51" s="33" t="s">
        <v>3265</v>
      </c>
      <c r="H51" s="32" t="s">
        <v>3164</v>
      </c>
      <c r="I51" s="32" t="s">
        <v>3165</v>
      </c>
      <c r="J51" s="35" t="s">
        <v>3166</v>
      </c>
      <c r="K51" s="34" t="s">
        <v>3266</v>
      </c>
      <c r="L51" s="36" t="str">
        <f aca="false">IF(AND(COUNTIF('01_Каталог'!$A$5:$A$68,A51)=1,COUNTIF($F$5:$F$68,F51)=1,H51="PNG",I51="96×96"),"PASS","FAIL")</f>
        <v>PASS</v>
      </c>
    </row>
    <row r="52" customFormat="false" ht="45" hidden="false" customHeight="true" outlineLevel="0" collapsed="false">
      <c r="A52" s="31" t="s">
        <v>366</v>
      </c>
      <c r="B52" s="32"/>
      <c r="C52" s="33" t="s">
        <v>368</v>
      </c>
      <c r="D52" s="34" t="s">
        <v>25</v>
      </c>
      <c r="E52" s="34" t="s">
        <v>348</v>
      </c>
      <c r="F52" s="33" t="s">
        <v>366</v>
      </c>
      <c r="G52" s="33" t="s">
        <v>3267</v>
      </c>
      <c r="H52" s="32" t="s">
        <v>3164</v>
      </c>
      <c r="I52" s="32" t="s">
        <v>3165</v>
      </c>
      <c r="J52" s="35" t="s">
        <v>3166</v>
      </c>
      <c r="K52" s="34" t="s">
        <v>3268</v>
      </c>
      <c r="L52" s="36" t="str">
        <f aca="false">IF(AND(COUNTIF('01_Каталог'!$A$5:$A$68,A52)=1,COUNTIF($F$5:$F$68,F52)=1,H52="PNG",I52="96×96"),"PASS","FAIL")</f>
        <v>PASS</v>
      </c>
    </row>
    <row r="53" customFormat="false" ht="45" hidden="false" customHeight="true" outlineLevel="0" collapsed="false">
      <c r="A53" s="31" t="s">
        <v>370</v>
      </c>
      <c r="B53" s="32"/>
      <c r="C53" s="33" t="s">
        <v>372</v>
      </c>
      <c r="D53" s="34" t="s">
        <v>25</v>
      </c>
      <c r="E53" s="34" t="s">
        <v>348</v>
      </c>
      <c r="F53" s="33" t="s">
        <v>370</v>
      </c>
      <c r="G53" s="33" t="s">
        <v>3269</v>
      </c>
      <c r="H53" s="32" t="s">
        <v>3164</v>
      </c>
      <c r="I53" s="32" t="s">
        <v>3165</v>
      </c>
      <c r="J53" s="35" t="s">
        <v>3166</v>
      </c>
      <c r="K53" s="34" t="s">
        <v>3270</v>
      </c>
      <c r="L53" s="36" t="str">
        <f aca="false">IF(AND(COUNTIF('01_Каталог'!$A$5:$A$68,A53)=1,COUNTIF($F$5:$F$68,F53)=1,H53="PNG",I53="96×96"),"PASS","FAIL")</f>
        <v>PASS</v>
      </c>
    </row>
    <row r="54" customFormat="false" ht="45" hidden="false" customHeight="true" outlineLevel="0" collapsed="false">
      <c r="A54" s="31" t="s">
        <v>374</v>
      </c>
      <c r="B54" s="32"/>
      <c r="C54" s="33" t="s">
        <v>376</v>
      </c>
      <c r="D54" s="34" t="s">
        <v>377</v>
      </c>
      <c r="E54" s="34" t="s">
        <v>377</v>
      </c>
      <c r="F54" s="33" t="s">
        <v>374</v>
      </c>
      <c r="G54" s="33" t="s">
        <v>3271</v>
      </c>
      <c r="H54" s="32" t="s">
        <v>3164</v>
      </c>
      <c r="I54" s="32" t="s">
        <v>3165</v>
      </c>
      <c r="J54" s="35" t="s">
        <v>3166</v>
      </c>
      <c r="K54" s="34" t="s">
        <v>3272</v>
      </c>
      <c r="L54" s="36" t="str">
        <f aca="false">IF(AND(COUNTIF('01_Каталог'!$A$5:$A$68,A54)=1,COUNTIF($F$5:$F$68,F54)=1,H54="PNG",I54="96×96"),"PASS","FAIL")</f>
        <v>PASS</v>
      </c>
    </row>
    <row r="55" customFormat="false" ht="45" hidden="false" customHeight="true" outlineLevel="0" collapsed="false">
      <c r="A55" s="31" t="s">
        <v>385</v>
      </c>
      <c r="B55" s="32"/>
      <c r="C55" s="33" t="s">
        <v>386</v>
      </c>
      <c r="D55" s="34" t="s">
        <v>377</v>
      </c>
      <c r="E55" s="34" t="s">
        <v>377</v>
      </c>
      <c r="F55" s="33" t="s">
        <v>385</v>
      </c>
      <c r="G55" s="33" t="s">
        <v>3273</v>
      </c>
      <c r="H55" s="32" t="s">
        <v>3164</v>
      </c>
      <c r="I55" s="32" t="s">
        <v>3165</v>
      </c>
      <c r="J55" s="35" t="s">
        <v>3274</v>
      </c>
      <c r="K55" s="34" t="s">
        <v>3275</v>
      </c>
      <c r="L55" s="36" t="str">
        <f aca="false">IF(AND(COUNTIF('01_Каталог'!$A$5:$A$68,A55)=1,COUNTIF($F$5:$F$68,F55)=1,H55="PNG",I55="96×96"),"PASS","FAIL")</f>
        <v>PASS</v>
      </c>
    </row>
    <row r="56" customFormat="false" ht="45" hidden="false" customHeight="true" outlineLevel="0" collapsed="false">
      <c r="A56" s="31" t="s">
        <v>391</v>
      </c>
      <c r="B56" s="32"/>
      <c r="C56" s="33" t="s">
        <v>392</v>
      </c>
      <c r="D56" s="34" t="s">
        <v>377</v>
      </c>
      <c r="E56" s="34" t="s">
        <v>377</v>
      </c>
      <c r="F56" s="33" t="s">
        <v>391</v>
      </c>
      <c r="G56" s="33" t="s">
        <v>3276</v>
      </c>
      <c r="H56" s="32" t="s">
        <v>3164</v>
      </c>
      <c r="I56" s="32" t="s">
        <v>3165</v>
      </c>
      <c r="J56" s="35" t="s">
        <v>3274</v>
      </c>
      <c r="K56" s="34" t="s">
        <v>3277</v>
      </c>
      <c r="L56" s="36" t="str">
        <f aca="false">IF(AND(COUNTIF('01_Каталог'!$A$5:$A$68,A56)=1,COUNTIF($F$5:$F$68,F56)=1,H56="PNG",I56="96×96"),"PASS","FAIL")</f>
        <v>PASS</v>
      </c>
    </row>
    <row r="57" customFormat="false" ht="45" hidden="false" customHeight="true" outlineLevel="0" collapsed="false">
      <c r="A57" s="31" t="s">
        <v>395</v>
      </c>
      <c r="B57" s="32"/>
      <c r="C57" s="33" t="s">
        <v>397</v>
      </c>
      <c r="D57" s="34" t="s">
        <v>377</v>
      </c>
      <c r="E57" s="34" t="s">
        <v>377</v>
      </c>
      <c r="F57" s="33" t="s">
        <v>395</v>
      </c>
      <c r="G57" s="33" t="s">
        <v>3278</v>
      </c>
      <c r="H57" s="32" t="s">
        <v>3164</v>
      </c>
      <c r="I57" s="32" t="s">
        <v>3165</v>
      </c>
      <c r="J57" s="35" t="s">
        <v>3166</v>
      </c>
      <c r="K57" s="34" t="s">
        <v>1420</v>
      </c>
      <c r="L57" s="36" t="str">
        <f aca="false">IF(AND(COUNTIF('01_Каталог'!$A$5:$A$68,A57)=1,COUNTIF($F$5:$F$68,F57)=1,H57="PNG",I57="96×96"),"PASS","FAIL")</f>
        <v>PASS</v>
      </c>
    </row>
    <row r="58" customFormat="false" ht="45" hidden="false" customHeight="true" outlineLevel="0" collapsed="false">
      <c r="A58" s="31" t="s">
        <v>400</v>
      </c>
      <c r="B58" s="32"/>
      <c r="C58" s="33" t="s">
        <v>402</v>
      </c>
      <c r="D58" s="34" t="s">
        <v>88</v>
      </c>
      <c r="E58" s="34" t="s">
        <v>88</v>
      </c>
      <c r="F58" s="33" t="s">
        <v>400</v>
      </c>
      <c r="G58" s="33" t="s">
        <v>3279</v>
      </c>
      <c r="H58" s="32" t="s">
        <v>3164</v>
      </c>
      <c r="I58" s="32" t="s">
        <v>3165</v>
      </c>
      <c r="J58" s="35" t="s">
        <v>3166</v>
      </c>
      <c r="K58" s="34" t="s">
        <v>3280</v>
      </c>
      <c r="L58" s="36" t="str">
        <f aca="false">IF(AND(COUNTIF('01_Каталог'!$A$5:$A$68,A58)=1,COUNTIF($F$5:$F$68,F58)=1,H58="PNG",I58="96×96"),"PASS","FAIL")</f>
        <v>PASS</v>
      </c>
    </row>
    <row r="59" customFormat="false" ht="45" hidden="false" customHeight="true" outlineLevel="0" collapsed="false">
      <c r="A59" s="31" t="s">
        <v>405</v>
      </c>
      <c r="B59" s="32"/>
      <c r="C59" s="33" t="s">
        <v>407</v>
      </c>
      <c r="D59" s="34" t="s">
        <v>408</v>
      </c>
      <c r="E59" s="34" t="s">
        <v>408</v>
      </c>
      <c r="F59" s="33" t="s">
        <v>405</v>
      </c>
      <c r="G59" s="33" t="s">
        <v>3281</v>
      </c>
      <c r="H59" s="32" t="s">
        <v>3164</v>
      </c>
      <c r="I59" s="32" t="s">
        <v>3165</v>
      </c>
      <c r="J59" s="35" t="s">
        <v>3166</v>
      </c>
      <c r="K59" s="34" t="s">
        <v>3282</v>
      </c>
      <c r="L59" s="36" t="str">
        <f aca="false">IF(AND(COUNTIF('01_Каталог'!$A$5:$A$68,A59)=1,COUNTIF($F$5:$F$68,F59)=1,H59="PNG",I59="96×96"),"PASS","FAIL")</f>
        <v>PASS</v>
      </c>
    </row>
    <row r="60" customFormat="false" ht="45" hidden="false" customHeight="true" outlineLevel="0" collapsed="false">
      <c r="A60" s="31" t="s">
        <v>411</v>
      </c>
      <c r="B60" s="32"/>
      <c r="C60" s="33" t="s">
        <v>412</v>
      </c>
      <c r="D60" s="34" t="s">
        <v>413</v>
      </c>
      <c r="E60" s="34" t="s">
        <v>413</v>
      </c>
      <c r="F60" s="33" t="s">
        <v>411</v>
      </c>
      <c r="G60" s="33" t="s">
        <v>3283</v>
      </c>
      <c r="H60" s="32" t="s">
        <v>3164</v>
      </c>
      <c r="I60" s="32" t="s">
        <v>3165</v>
      </c>
      <c r="J60" s="35" t="s">
        <v>3166</v>
      </c>
      <c r="K60" s="34" t="s">
        <v>3284</v>
      </c>
      <c r="L60" s="36" t="str">
        <f aca="false">IF(AND(COUNTIF('01_Каталог'!$A$5:$A$68,A60)=1,COUNTIF($F$5:$F$68,F60)=1,H60="PNG",I60="96×96"),"PASS","FAIL")</f>
        <v>PASS</v>
      </c>
    </row>
    <row r="61" customFormat="false" ht="45" hidden="false" customHeight="true" outlineLevel="0" collapsed="false">
      <c r="A61" s="31" t="s">
        <v>416</v>
      </c>
      <c r="B61" s="32"/>
      <c r="C61" s="33" t="s">
        <v>417</v>
      </c>
      <c r="D61" s="34" t="s">
        <v>418</v>
      </c>
      <c r="E61" s="34" t="s">
        <v>418</v>
      </c>
      <c r="F61" s="33" t="s">
        <v>416</v>
      </c>
      <c r="G61" s="33" t="s">
        <v>3285</v>
      </c>
      <c r="H61" s="32" t="s">
        <v>3164</v>
      </c>
      <c r="I61" s="32" t="s">
        <v>3165</v>
      </c>
      <c r="J61" s="35" t="s">
        <v>3166</v>
      </c>
      <c r="K61" s="34" t="s">
        <v>3286</v>
      </c>
      <c r="L61" s="36" t="str">
        <f aca="false">IF(AND(COUNTIF('01_Каталог'!$A$5:$A$68,A61)=1,COUNTIF($F$5:$F$68,F61)=1,H61="PNG",I61="96×96"),"PASS","FAIL")</f>
        <v>PASS</v>
      </c>
    </row>
    <row r="62" customFormat="false" ht="45" hidden="false" customHeight="true" outlineLevel="0" collapsed="false">
      <c r="A62" s="31" t="s">
        <v>420</v>
      </c>
      <c r="B62" s="32"/>
      <c r="C62" s="33" t="s">
        <v>421</v>
      </c>
      <c r="D62" s="34" t="s">
        <v>422</v>
      </c>
      <c r="E62" s="34" t="s">
        <v>422</v>
      </c>
      <c r="F62" s="33" t="s">
        <v>420</v>
      </c>
      <c r="G62" s="33" t="s">
        <v>3287</v>
      </c>
      <c r="H62" s="32" t="s">
        <v>3164</v>
      </c>
      <c r="I62" s="32" t="s">
        <v>3165</v>
      </c>
      <c r="J62" s="35" t="s">
        <v>3166</v>
      </c>
      <c r="K62" s="34" t="s">
        <v>3288</v>
      </c>
      <c r="L62" s="36" t="str">
        <f aca="false">IF(AND(COUNTIF('01_Каталог'!$A$5:$A$68,A62)=1,COUNTIF($F$5:$F$68,F62)=1,H62="PNG",I62="96×96"),"PASS","FAIL")</f>
        <v>PASS</v>
      </c>
    </row>
    <row r="63" customFormat="false" ht="45" hidden="false" customHeight="true" outlineLevel="0" collapsed="false">
      <c r="A63" s="31" t="s">
        <v>426</v>
      </c>
      <c r="B63" s="32"/>
      <c r="C63" s="33" t="s">
        <v>427</v>
      </c>
      <c r="D63" s="34" t="s">
        <v>422</v>
      </c>
      <c r="E63" s="34" t="s">
        <v>422</v>
      </c>
      <c r="F63" s="33" t="s">
        <v>426</v>
      </c>
      <c r="G63" s="33" t="s">
        <v>3289</v>
      </c>
      <c r="H63" s="32" t="s">
        <v>3164</v>
      </c>
      <c r="I63" s="32" t="s">
        <v>3165</v>
      </c>
      <c r="J63" s="35" t="s">
        <v>3166</v>
      </c>
      <c r="K63" s="34" t="s">
        <v>3290</v>
      </c>
      <c r="L63" s="36" t="str">
        <f aca="false">IF(AND(COUNTIF('01_Каталог'!$A$5:$A$68,A63)=1,COUNTIF($F$5:$F$68,F63)=1,H63="PNG",I63="96×96"),"PASS","FAIL")</f>
        <v>PASS</v>
      </c>
    </row>
    <row r="64" customFormat="false" ht="45" hidden="false" customHeight="true" outlineLevel="0" collapsed="false">
      <c r="A64" s="31" t="s">
        <v>429</v>
      </c>
      <c r="B64" s="32"/>
      <c r="C64" s="33" t="s">
        <v>430</v>
      </c>
      <c r="D64" s="34" t="s">
        <v>431</v>
      </c>
      <c r="E64" s="34" t="s">
        <v>431</v>
      </c>
      <c r="F64" s="33" t="s">
        <v>429</v>
      </c>
      <c r="G64" s="33" t="s">
        <v>3291</v>
      </c>
      <c r="H64" s="32" t="s">
        <v>3164</v>
      </c>
      <c r="I64" s="32" t="s">
        <v>3165</v>
      </c>
      <c r="J64" s="35" t="s">
        <v>3166</v>
      </c>
      <c r="K64" s="34" t="s">
        <v>3292</v>
      </c>
      <c r="L64" s="36" t="str">
        <f aca="false">IF(AND(COUNTIF('01_Каталог'!$A$5:$A$68,A64)=1,COUNTIF($F$5:$F$68,F64)=1,H64="PNG",I64="96×96"),"PASS","FAIL")</f>
        <v>PASS</v>
      </c>
    </row>
    <row r="65" customFormat="false" ht="45" hidden="false" customHeight="true" outlineLevel="0" collapsed="false">
      <c r="A65" s="31" t="s">
        <v>434</v>
      </c>
      <c r="B65" s="32"/>
      <c r="C65" s="33" t="s">
        <v>436</v>
      </c>
      <c r="D65" s="34" t="s">
        <v>437</v>
      </c>
      <c r="E65" s="34" t="s">
        <v>437</v>
      </c>
      <c r="F65" s="33" t="s">
        <v>434</v>
      </c>
      <c r="G65" s="33" t="s">
        <v>3293</v>
      </c>
      <c r="H65" s="32" t="s">
        <v>3164</v>
      </c>
      <c r="I65" s="32" t="s">
        <v>3165</v>
      </c>
      <c r="J65" s="35" t="s">
        <v>3166</v>
      </c>
      <c r="K65" s="34" t="s">
        <v>3294</v>
      </c>
      <c r="L65" s="36" t="str">
        <f aca="false">IF(AND(COUNTIF('01_Каталог'!$A$5:$A$68,A65)=1,COUNTIF($F$5:$F$68,F65)=1,H65="PNG",I65="96×96"),"PASS","FAIL")</f>
        <v>PASS</v>
      </c>
    </row>
    <row r="66" customFormat="false" ht="45" hidden="false" customHeight="true" outlineLevel="0" collapsed="false">
      <c r="A66" s="31" t="s">
        <v>441</v>
      </c>
      <c r="B66" s="32"/>
      <c r="C66" s="33" t="s">
        <v>442</v>
      </c>
      <c r="D66" s="34" t="s">
        <v>437</v>
      </c>
      <c r="E66" s="34" t="s">
        <v>437</v>
      </c>
      <c r="F66" s="33" t="s">
        <v>441</v>
      </c>
      <c r="G66" s="33" t="s">
        <v>3295</v>
      </c>
      <c r="H66" s="32" t="s">
        <v>3164</v>
      </c>
      <c r="I66" s="32" t="s">
        <v>3165</v>
      </c>
      <c r="J66" s="35" t="s">
        <v>3166</v>
      </c>
      <c r="K66" s="34" t="s">
        <v>3296</v>
      </c>
      <c r="L66" s="36" t="str">
        <f aca="false">IF(AND(COUNTIF('01_Каталог'!$A$5:$A$68,A66)=1,COUNTIF($F$5:$F$68,F66)=1,H66="PNG",I66="96×96"),"PASS","FAIL")</f>
        <v>PASS</v>
      </c>
    </row>
    <row r="67" customFormat="false" ht="45" hidden="false" customHeight="true" outlineLevel="0" collapsed="false">
      <c r="A67" s="31" t="s">
        <v>446</v>
      </c>
      <c r="B67" s="32"/>
      <c r="C67" s="33" t="s">
        <v>447</v>
      </c>
      <c r="D67" s="34" t="s">
        <v>437</v>
      </c>
      <c r="E67" s="34" t="s">
        <v>437</v>
      </c>
      <c r="F67" s="33" t="s">
        <v>446</v>
      </c>
      <c r="G67" s="33" t="s">
        <v>3297</v>
      </c>
      <c r="H67" s="32" t="s">
        <v>3164</v>
      </c>
      <c r="I67" s="32" t="s">
        <v>3165</v>
      </c>
      <c r="J67" s="35" t="s">
        <v>3166</v>
      </c>
      <c r="K67" s="34" t="s">
        <v>3298</v>
      </c>
      <c r="L67" s="36" t="str">
        <f aca="false">IF(AND(COUNTIF('01_Каталог'!$A$5:$A$68,A67)=1,COUNTIF($F$5:$F$68,F67)=1,H67="PNG",I67="96×96"),"PASS","FAIL")</f>
        <v>PASS</v>
      </c>
    </row>
    <row r="68" customFormat="false" ht="45" hidden="false" customHeight="true" outlineLevel="0" collapsed="false">
      <c r="A68" s="39" t="s">
        <v>448</v>
      </c>
      <c r="B68" s="40"/>
      <c r="C68" s="41" t="s">
        <v>449</v>
      </c>
      <c r="D68" s="42" t="s">
        <v>437</v>
      </c>
      <c r="E68" s="42" t="s">
        <v>437</v>
      </c>
      <c r="F68" s="41" t="s">
        <v>448</v>
      </c>
      <c r="G68" s="41" t="s">
        <v>3299</v>
      </c>
      <c r="H68" s="40" t="s">
        <v>3164</v>
      </c>
      <c r="I68" s="40" t="s">
        <v>3165</v>
      </c>
      <c r="J68" s="43" t="s">
        <v>3166</v>
      </c>
      <c r="K68" s="42" t="s">
        <v>3300</v>
      </c>
      <c r="L68" s="44" t="str">
        <f aca="false">IF(AND(COUNTIF('01_Каталог'!$A$5:$A$68,A68)=1,COUNTIF($F$5:$F$68,F68)=1,H68="PNG",I68="96×96"),"PASS","FAIL")</f>
        <v>PASS</v>
      </c>
    </row>
  </sheetData>
  <mergeCells count="3">
    <mergeCell ref="A1:L1"/>
    <mergeCell ref="N1:O1"/>
    <mergeCell ref="A2: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30"/>
    <col collapsed="false" customWidth="true" hidden="false" outlineLevel="0" max="3" min="3" style="0" width="18"/>
    <col collapsed="false" customWidth="true" hidden="false" outlineLevel="0" max="7" min="4" style="0" width="38"/>
    <col collapsed="false" customWidth="true" hidden="false" outlineLevel="0" max="8" min="8" style="0" width="28"/>
  </cols>
  <sheetData>
    <row r="1" customFormat="false" ht="15" hidden="false" customHeight="true" outlineLevel="0" collapsed="false">
      <c r="A1" s="45" t="s">
        <v>3301</v>
      </c>
      <c r="B1" s="45"/>
      <c r="C1" s="45"/>
      <c r="D1" s="45"/>
      <c r="E1" s="45"/>
      <c r="F1" s="45"/>
      <c r="G1" s="45"/>
      <c r="H1" s="45"/>
    </row>
    <row r="2" customFormat="false" ht="15" hidden="false" customHeight="true" outlineLevel="0" collapsed="false">
      <c r="A2" s="46" t="s">
        <v>3302</v>
      </c>
      <c r="B2" s="46"/>
      <c r="C2" s="46"/>
      <c r="D2" s="46"/>
      <c r="E2" s="46"/>
      <c r="F2" s="46"/>
      <c r="G2" s="46"/>
      <c r="H2" s="46"/>
    </row>
    <row r="4" customFormat="false" ht="15" hidden="false" customHeight="true" outlineLevel="0" collapsed="false">
      <c r="A4" s="6" t="s">
        <v>3303</v>
      </c>
      <c r="B4" s="6" t="s">
        <v>3304</v>
      </c>
      <c r="C4" s="6" t="s">
        <v>3305</v>
      </c>
      <c r="D4" s="6" t="s">
        <v>3306</v>
      </c>
      <c r="E4" s="6" t="s">
        <v>3307</v>
      </c>
      <c r="F4" s="6" t="s">
        <v>3308</v>
      </c>
      <c r="G4" s="6" t="s">
        <v>3309</v>
      </c>
      <c r="H4" s="6" t="s">
        <v>3104</v>
      </c>
    </row>
    <row r="5" customFormat="false" ht="26.4" hidden="false" customHeight="true" outlineLevel="0" collapsed="false">
      <c r="A5" s="6" t="s">
        <v>2416</v>
      </c>
      <c r="B5" s="6" t="s">
        <v>3310</v>
      </c>
      <c r="C5" s="6" t="b">
        <f aca="false">TRUE()</f>
        <v>1</v>
      </c>
      <c r="D5" s="6" t="s">
        <v>3311</v>
      </c>
      <c r="E5" s="6" t="s">
        <v>2333</v>
      </c>
      <c r="F5" s="6" t="s">
        <v>3312</v>
      </c>
      <c r="G5" s="6" t="s">
        <v>3313</v>
      </c>
      <c r="H5" s="6" t="s">
        <v>3135</v>
      </c>
    </row>
    <row r="6" customFormat="false" ht="15" hidden="false" customHeight="true" outlineLevel="0" collapsed="false">
      <c r="A6" s="6" t="s">
        <v>2418</v>
      </c>
      <c r="B6" s="6" t="s">
        <v>3314</v>
      </c>
      <c r="C6" s="6" t="b">
        <f aca="false">FALSE()</f>
        <v>0</v>
      </c>
      <c r="D6" s="6" t="s">
        <v>3315</v>
      </c>
      <c r="E6" s="6" t="s">
        <v>2431</v>
      </c>
      <c r="F6" s="6" t="s">
        <v>3316</v>
      </c>
      <c r="G6" s="6" t="s">
        <v>3317</v>
      </c>
      <c r="H6" s="6" t="s">
        <v>3318</v>
      </c>
    </row>
    <row r="7" customFormat="false" ht="26.4" hidden="false" customHeight="true" outlineLevel="0" collapsed="false">
      <c r="A7" s="6" t="s">
        <v>2420</v>
      </c>
      <c r="B7" s="6" t="s">
        <v>3319</v>
      </c>
      <c r="C7" s="6" t="b">
        <f aca="false">FALSE()</f>
        <v>0</v>
      </c>
      <c r="D7" s="6" t="s">
        <v>3320</v>
      </c>
      <c r="E7" s="6" t="s">
        <v>3321</v>
      </c>
      <c r="F7" s="6" t="s">
        <v>3316</v>
      </c>
      <c r="G7" s="6" t="s">
        <v>3322</v>
      </c>
      <c r="H7" s="6" t="s">
        <v>3323</v>
      </c>
    </row>
    <row r="8" customFormat="false" ht="26.4" hidden="false" customHeight="true" outlineLevel="0" collapsed="false">
      <c r="A8" s="6" t="s">
        <v>2422</v>
      </c>
      <c r="B8" s="6" t="s">
        <v>3324</v>
      </c>
      <c r="C8" s="6" t="b">
        <f aca="false">FALSE()</f>
        <v>0</v>
      </c>
      <c r="D8" s="6" t="s">
        <v>3325</v>
      </c>
      <c r="E8" s="6" t="s">
        <v>3326</v>
      </c>
      <c r="F8" s="6" t="s">
        <v>3327</v>
      </c>
      <c r="G8" s="6" t="s">
        <v>3328</v>
      </c>
      <c r="H8" s="6" t="s">
        <v>3329</v>
      </c>
    </row>
    <row r="9" customFormat="false" ht="26.4" hidden="false" customHeight="true" outlineLevel="0" collapsed="false">
      <c r="A9" s="6" t="s">
        <v>2424</v>
      </c>
      <c r="B9" s="6" t="s">
        <v>3330</v>
      </c>
      <c r="C9" s="6" t="b">
        <f aca="false">FALSE()</f>
        <v>0</v>
      </c>
      <c r="D9" s="6" t="s">
        <v>3331</v>
      </c>
      <c r="E9" s="6" t="s">
        <v>2433</v>
      </c>
      <c r="F9" s="6" t="s">
        <v>3332</v>
      </c>
      <c r="G9" s="6" t="s">
        <v>3333</v>
      </c>
      <c r="H9" s="6" t="s">
        <v>3334</v>
      </c>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28"/>
    <col collapsed="false" customWidth="true" hidden="false" outlineLevel="0" max="5" min="4" style="0" width="48"/>
    <col collapsed="false" customWidth="true" hidden="false" outlineLevel="0" max="6" min="6" style="0" width="14"/>
  </cols>
  <sheetData>
    <row r="1" customFormat="false" ht="15" hidden="false" customHeight="true" outlineLevel="0" collapsed="false">
      <c r="A1" s="45" t="s">
        <v>3335</v>
      </c>
      <c r="B1" s="45"/>
      <c r="C1" s="45"/>
      <c r="D1" s="45"/>
      <c r="E1" s="45"/>
      <c r="F1" s="45"/>
    </row>
    <row r="2" customFormat="false" ht="15" hidden="false" customHeight="true" outlineLevel="0" collapsed="false">
      <c r="A2" s="46" t="s">
        <v>3336</v>
      </c>
      <c r="B2" s="46"/>
      <c r="C2" s="46"/>
      <c r="D2" s="46"/>
      <c r="E2" s="46"/>
      <c r="F2" s="46"/>
    </row>
    <row r="4" customFormat="false" ht="15" hidden="false" customHeight="true" outlineLevel="0" collapsed="false">
      <c r="A4" s="6" t="s">
        <v>3103</v>
      </c>
      <c r="B4" s="6" t="s">
        <v>49</v>
      </c>
      <c r="C4" s="6" t="s">
        <v>3104</v>
      </c>
      <c r="D4" s="6" t="s">
        <v>3105</v>
      </c>
      <c r="E4" s="6" t="s">
        <v>3106</v>
      </c>
      <c r="F4" s="6" t="s">
        <v>1648</v>
      </c>
    </row>
    <row r="5" customFormat="false" ht="15" hidden="false" customHeight="true" outlineLevel="0" collapsed="false">
      <c r="A5" s="6" t="n">
        <v>1</v>
      </c>
      <c r="B5" s="6" t="s">
        <v>3107</v>
      </c>
      <c r="C5" s="6" t="s">
        <v>3337</v>
      </c>
      <c r="D5" s="6" t="s">
        <v>3338</v>
      </c>
      <c r="E5" s="6" t="s">
        <v>3339</v>
      </c>
      <c r="F5" s="6" t="s">
        <v>3111</v>
      </c>
    </row>
    <row r="6" customFormat="false" ht="15" hidden="false" customHeight="true" outlineLevel="0" collapsed="false">
      <c r="A6" s="6" t="n">
        <v>2</v>
      </c>
      <c r="B6" s="6" t="s">
        <v>3340</v>
      </c>
      <c r="C6" s="6" t="s">
        <v>3341</v>
      </c>
      <c r="D6" s="6" t="s">
        <v>3342</v>
      </c>
      <c r="E6" s="6" t="s">
        <v>3343</v>
      </c>
      <c r="F6" s="6" t="s">
        <v>2616</v>
      </c>
    </row>
    <row r="7" customFormat="false" ht="26.4" hidden="false" customHeight="true" outlineLevel="0" collapsed="false">
      <c r="A7" s="6" t="n">
        <v>3</v>
      </c>
      <c r="B7" s="6" t="s">
        <v>3344</v>
      </c>
      <c r="C7" s="6" t="s">
        <v>3345</v>
      </c>
      <c r="D7" s="6" t="s">
        <v>3346</v>
      </c>
      <c r="E7" s="6" t="s">
        <v>3347</v>
      </c>
      <c r="F7" s="6" t="s">
        <v>2616</v>
      </c>
    </row>
    <row r="8" customFormat="false" ht="15" hidden="false" customHeight="true" outlineLevel="0" collapsed="false">
      <c r="A8" s="6" t="n">
        <v>4</v>
      </c>
      <c r="B8" s="6" t="s">
        <v>3348</v>
      </c>
      <c r="C8" s="6" t="s">
        <v>2193</v>
      </c>
      <c r="D8" s="6" t="s">
        <v>3349</v>
      </c>
      <c r="E8" s="6" t="s">
        <v>3350</v>
      </c>
      <c r="F8" s="6" t="s">
        <v>2616</v>
      </c>
    </row>
    <row r="9" customFormat="false" ht="15" hidden="false" customHeight="true" outlineLevel="0" collapsed="false">
      <c r="A9" s="6" t="n">
        <v>5</v>
      </c>
      <c r="B9" s="6" t="s">
        <v>80</v>
      </c>
      <c r="C9" s="6" t="s">
        <v>1111</v>
      </c>
      <c r="D9" s="6" t="s">
        <v>3351</v>
      </c>
      <c r="E9" s="6" t="s">
        <v>3352</v>
      </c>
      <c r="F9" s="6" t="s">
        <v>2616</v>
      </c>
    </row>
    <row r="10" customFormat="false" ht="26.4" hidden="false" customHeight="true" outlineLevel="0" collapsed="false">
      <c r="A10" s="6" t="n">
        <v>6</v>
      </c>
      <c r="B10" s="6" t="s">
        <v>107</v>
      </c>
      <c r="C10" s="6" t="s">
        <v>1226</v>
      </c>
      <c r="D10" s="6" t="s">
        <v>3353</v>
      </c>
      <c r="E10" s="6" t="s">
        <v>3354</v>
      </c>
      <c r="F10" s="6" t="s">
        <v>2616</v>
      </c>
    </row>
    <row r="11" customFormat="false" ht="15" hidden="false" customHeight="true" outlineLevel="0" collapsed="false">
      <c r="A11" s="6" t="n">
        <v>7</v>
      </c>
      <c r="B11" s="6" t="s">
        <v>3355</v>
      </c>
      <c r="C11" s="6" t="s">
        <v>2201</v>
      </c>
      <c r="D11" s="6" t="s">
        <v>3356</v>
      </c>
      <c r="E11" s="6" t="s">
        <v>3357</v>
      </c>
      <c r="F11" s="6" t="s">
        <v>2616</v>
      </c>
    </row>
    <row r="12" customFormat="false" ht="26.4" hidden="false" customHeight="true" outlineLevel="0" collapsed="false">
      <c r="A12" s="6" t="n">
        <v>8</v>
      </c>
      <c r="B12" s="6" t="s">
        <v>3358</v>
      </c>
      <c r="C12" s="6" t="s">
        <v>2189</v>
      </c>
      <c r="D12" s="6" t="s">
        <v>3359</v>
      </c>
      <c r="E12" s="6" t="s">
        <v>3360</v>
      </c>
      <c r="F12" s="6" t="s">
        <v>2616</v>
      </c>
    </row>
    <row r="13" customFormat="false" ht="15" hidden="false" customHeight="true" outlineLevel="0" collapsed="false">
      <c r="A13" s="6" t="n">
        <v>9</v>
      </c>
      <c r="B13" s="6" t="s">
        <v>3361</v>
      </c>
      <c r="C13" s="6" t="s">
        <v>2197</v>
      </c>
      <c r="D13" s="6" t="s">
        <v>3362</v>
      </c>
      <c r="E13" s="6" t="s">
        <v>3363</v>
      </c>
      <c r="F13" s="6" t="s">
        <v>2616</v>
      </c>
    </row>
    <row r="14" customFormat="false" ht="15" hidden="false" customHeight="true" outlineLevel="0" collapsed="false">
      <c r="A14" s="6" t="n">
        <v>10</v>
      </c>
      <c r="B14" s="6" t="s">
        <v>3364</v>
      </c>
      <c r="C14" s="6" t="s">
        <v>3063</v>
      </c>
      <c r="D14" s="6" t="s">
        <v>3365</v>
      </c>
      <c r="E14" s="6" t="s">
        <v>3366</v>
      </c>
      <c r="F14" s="6" t="s">
        <v>2616</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5" min="3" style="0" width="46"/>
    <col collapsed="false" customWidth="true" hidden="false" outlineLevel="0" max="6" min="6" style="0" width="34"/>
    <col collapsed="false" customWidth="true" hidden="false" outlineLevel="0" max="7" min="7" style="0" width="12"/>
  </cols>
  <sheetData>
    <row r="1" customFormat="false" ht="15" hidden="false" customHeight="true" outlineLevel="0" collapsed="false">
      <c r="A1" s="45" t="s">
        <v>3367</v>
      </c>
      <c r="B1" s="45"/>
      <c r="C1" s="45"/>
      <c r="D1" s="45"/>
      <c r="E1" s="45"/>
      <c r="F1" s="45"/>
      <c r="G1" s="45"/>
    </row>
    <row r="2" customFormat="false" ht="15" hidden="false" customHeight="true" outlineLevel="0" collapsed="false">
      <c r="A2" s="46" t="s">
        <v>3368</v>
      </c>
      <c r="B2" s="46"/>
      <c r="C2" s="46"/>
      <c r="D2" s="46"/>
      <c r="E2" s="46"/>
      <c r="F2" s="46"/>
      <c r="G2" s="46"/>
    </row>
    <row r="4" customFormat="false" ht="15" hidden="false" customHeight="true" outlineLevel="0" collapsed="false">
      <c r="A4" s="6" t="s">
        <v>3369</v>
      </c>
      <c r="B4" s="6" t="s">
        <v>3370</v>
      </c>
      <c r="C4" s="6" t="s">
        <v>3371</v>
      </c>
      <c r="D4" s="6" t="s">
        <v>3372</v>
      </c>
      <c r="E4" s="6" t="s">
        <v>3373</v>
      </c>
      <c r="F4" s="6" t="s">
        <v>3374</v>
      </c>
      <c r="G4" s="6" t="s">
        <v>3375</v>
      </c>
    </row>
    <row r="5" customFormat="false" ht="15" hidden="false" customHeight="true" outlineLevel="0" collapsed="false">
      <c r="A5" s="6" t="s">
        <v>3376</v>
      </c>
      <c r="B5" s="6" t="s">
        <v>3377</v>
      </c>
      <c r="C5" s="6" t="s">
        <v>3378</v>
      </c>
      <c r="D5" s="6" t="s">
        <v>3379</v>
      </c>
      <c r="E5" s="6" t="s">
        <v>3380</v>
      </c>
      <c r="F5" s="6" t="s">
        <v>3381</v>
      </c>
      <c r="G5" s="6" t="s">
        <v>2616</v>
      </c>
    </row>
    <row r="6" customFormat="false" ht="15" hidden="false" customHeight="true" outlineLevel="0" collapsed="false">
      <c r="A6" s="6" t="s">
        <v>3382</v>
      </c>
      <c r="B6" s="6" t="s">
        <v>3383</v>
      </c>
      <c r="C6" s="6" t="s">
        <v>3384</v>
      </c>
      <c r="D6" s="6" t="s">
        <v>3385</v>
      </c>
      <c r="E6" s="6" t="s">
        <v>3386</v>
      </c>
      <c r="F6" s="6" t="s">
        <v>3387</v>
      </c>
      <c r="G6" s="6" t="s">
        <v>2616</v>
      </c>
    </row>
    <row r="7" customFormat="false" ht="15" hidden="false" customHeight="true" outlineLevel="0" collapsed="false">
      <c r="A7" s="6" t="s">
        <v>3388</v>
      </c>
      <c r="B7" s="6" t="s">
        <v>3389</v>
      </c>
      <c r="C7" s="6" t="s">
        <v>3390</v>
      </c>
      <c r="D7" s="6" t="s">
        <v>3391</v>
      </c>
      <c r="E7" s="6" t="s">
        <v>3392</v>
      </c>
      <c r="F7" s="6" t="s">
        <v>3393</v>
      </c>
      <c r="G7" s="6" t="s">
        <v>2616</v>
      </c>
    </row>
    <row r="8" customFormat="false" ht="15" hidden="false" customHeight="true" outlineLevel="0" collapsed="false">
      <c r="A8" s="6" t="s">
        <v>3394</v>
      </c>
      <c r="B8" s="6" t="s">
        <v>3395</v>
      </c>
      <c r="C8" s="6" t="s">
        <v>3396</v>
      </c>
      <c r="D8" s="6" t="s">
        <v>3397</v>
      </c>
      <c r="E8" s="6" t="s">
        <v>3398</v>
      </c>
      <c r="F8" s="6" t="s">
        <v>2193</v>
      </c>
      <c r="G8" s="6" t="s">
        <v>2616</v>
      </c>
    </row>
    <row r="9" customFormat="false" ht="15" hidden="false" customHeight="true" outlineLevel="0" collapsed="false">
      <c r="A9" s="6" t="s">
        <v>3399</v>
      </c>
      <c r="B9" s="6" t="s">
        <v>3400</v>
      </c>
      <c r="C9" s="6" t="s">
        <v>3401</v>
      </c>
      <c r="D9" s="6" t="s">
        <v>3397</v>
      </c>
      <c r="E9" s="6" t="s">
        <v>3402</v>
      </c>
      <c r="F9" s="6" t="s">
        <v>2193</v>
      </c>
      <c r="G9" s="6" t="s">
        <v>2616</v>
      </c>
    </row>
    <row r="10" customFormat="false" ht="15" hidden="false" customHeight="true" outlineLevel="0" collapsed="false">
      <c r="A10" s="6" t="s">
        <v>3403</v>
      </c>
      <c r="B10" s="6" t="s">
        <v>3404</v>
      </c>
      <c r="C10" s="6" t="s">
        <v>3405</v>
      </c>
      <c r="D10" s="6" t="s">
        <v>3406</v>
      </c>
      <c r="E10" s="6" t="s">
        <v>3407</v>
      </c>
      <c r="F10" s="6" t="s">
        <v>3408</v>
      </c>
      <c r="G10" s="6" t="s">
        <v>2616</v>
      </c>
    </row>
    <row r="11" customFormat="false" ht="15" hidden="false" customHeight="true" outlineLevel="0" collapsed="false">
      <c r="A11" s="6" t="s">
        <v>3409</v>
      </c>
      <c r="B11" s="6" t="s">
        <v>3410</v>
      </c>
      <c r="C11" s="6" t="s">
        <v>3411</v>
      </c>
      <c r="D11" s="6" t="s">
        <v>3412</v>
      </c>
      <c r="E11" s="6" t="s">
        <v>3413</v>
      </c>
      <c r="F11" s="6" t="s">
        <v>2201</v>
      </c>
      <c r="G11" s="6" t="s">
        <v>2616</v>
      </c>
    </row>
    <row r="12" customFormat="false" ht="15" hidden="false" customHeight="true" outlineLevel="0" collapsed="false">
      <c r="A12" s="6" t="s">
        <v>3414</v>
      </c>
      <c r="B12" s="6" t="s">
        <v>3415</v>
      </c>
      <c r="C12" s="6" t="s">
        <v>3416</v>
      </c>
      <c r="D12" s="6" t="s">
        <v>3417</v>
      </c>
      <c r="E12" s="6" t="s">
        <v>3418</v>
      </c>
      <c r="F12" s="6" t="s">
        <v>3419</v>
      </c>
      <c r="G12" s="6" t="s">
        <v>2616</v>
      </c>
    </row>
    <row r="13" customFormat="false" ht="15" hidden="false" customHeight="true" outlineLevel="0" collapsed="false">
      <c r="A13" s="6" t="s">
        <v>3420</v>
      </c>
      <c r="B13" s="6" t="s">
        <v>3421</v>
      </c>
      <c r="C13" s="6" t="s">
        <v>3422</v>
      </c>
      <c r="D13" s="6" t="s">
        <v>3417</v>
      </c>
      <c r="E13" s="6" t="s">
        <v>3423</v>
      </c>
      <c r="F13" s="6" t="s">
        <v>3419</v>
      </c>
      <c r="G13" s="6" t="s">
        <v>2616</v>
      </c>
    </row>
    <row r="14" customFormat="false" ht="26.4" hidden="false" customHeight="true" outlineLevel="0" collapsed="false">
      <c r="A14" s="6" t="s">
        <v>3424</v>
      </c>
      <c r="B14" s="6" t="s">
        <v>3425</v>
      </c>
      <c r="C14" s="6" t="s">
        <v>3426</v>
      </c>
      <c r="D14" s="6" t="s">
        <v>3427</v>
      </c>
      <c r="E14" s="6" t="s">
        <v>3428</v>
      </c>
      <c r="F14" s="6" t="s">
        <v>3429</v>
      </c>
      <c r="G14" s="6" t="s">
        <v>2616</v>
      </c>
    </row>
    <row r="15" customFormat="false" ht="15" hidden="false" customHeight="true" outlineLevel="0" collapsed="false">
      <c r="A15" s="6" t="s">
        <v>3430</v>
      </c>
      <c r="B15" s="6" t="s">
        <v>3431</v>
      </c>
      <c r="C15" s="6" t="s">
        <v>2467</v>
      </c>
      <c r="D15" s="6" t="s">
        <v>3432</v>
      </c>
      <c r="E15" s="6" t="s">
        <v>3433</v>
      </c>
      <c r="F15" s="6" t="s">
        <v>3434</v>
      </c>
      <c r="G15" s="6" t="s">
        <v>2616</v>
      </c>
    </row>
    <row r="16" customFormat="false" ht="15" hidden="false" customHeight="true" outlineLevel="0" collapsed="false">
      <c r="A16" s="6" t="s">
        <v>3435</v>
      </c>
      <c r="B16" s="6" t="s">
        <v>3436</v>
      </c>
      <c r="C16" s="6" t="s">
        <v>3437</v>
      </c>
      <c r="D16" s="6" t="s">
        <v>3438</v>
      </c>
      <c r="E16" s="6" t="s">
        <v>3439</v>
      </c>
      <c r="F16" s="6" t="s">
        <v>2185</v>
      </c>
      <c r="G16" s="6" t="s">
        <v>2616</v>
      </c>
    </row>
    <row r="17" customFormat="false" ht="15" hidden="false" customHeight="true" outlineLevel="0" collapsed="false">
      <c r="A17" s="6" t="s">
        <v>3440</v>
      </c>
      <c r="B17" s="6" t="s">
        <v>3364</v>
      </c>
      <c r="C17" s="6" t="s">
        <v>3441</v>
      </c>
      <c r="D17" s="6" t="s">
        <v>3442</v>
      </c>
      <c r="E17" s="6" t="s">
        <v>3443</v>
      </c>
      <c r="F17" s="6" t="s">
        <v>3444</v>
      </c>
      <c r="G17" s="6" t="s">
        <v>2616</v>
      </c>
    </row>
    <row r="18" customFormat="false" ht="15" hidden="false" customHeight="false" outlineLevel="0" collapsed="false">
      <c r="A18" s="0" t="s">
        <v>3445</v>
      </c>
      <c r="B18" s="0" t="s">
        <v>3446</v>
      </c>
      <c r="C18" s="0" t="s">
        <v>3447</v>
      </c>
      <c r="D18" s="0" t="s">
        <v>3448</v>
      </c>
      <c r="E18" s="0" t="s">
        <v>3449</v>
      </c>
      <c r="F18" s="0" t="s">
        <v>3450</v>
      </c>
      <c r="G18" s="0" t="s">
        <v>2616</v>
      </c>
    </row>
    <row r="19" customFormat="false" ht="15" hidden="false" customHeight="false" outlineLevel="0" collapsed="false">
      <c r="A19" s="0" t="s">
        <v>3451</v>
      </c>
      <c r="B19" s="0" t="s">
        <v>3452</v>
      </c>
      <c r="C19" s="0" t="s">
        <v>3453</v>
      </c>
      <c r="D19" s="0" t="s">
        <v>3454</v>
      </c>
      <c r="E19" s="0" t="s">
        <v>3455</v>
      </c>
      <c r="F19" s="0" t="s">
        <v>3456</v>
      </c>
      <c r="G19" s="0" t="s">
        <v>2616</v>
      </c>
    </row>
    <row r="20" customFormat="false" ht="15" hidden="false" customHeight="false" outlineLevel="0" collapsed="false">
      <c r="A20" s="0" t="s">
        <v>3457</v>
      </c>
      <c r="B20" s="0" t="s">
        <v>3458</v>
      </c>
      <c r="C20" s="0" t="s">
        <v>3459</v>
      </c>
      <c r="D20" s="0" t="s">
        <v>3460</v>
      </c>
      <c r="E20" s="0" t="s">
        <v>3461</v>
      </c>
      <c r="F20" s="0" t="s">
        <v>3462</v>
      </c>
      <c r="G20" s="0" t="s">
        <v>2616</v>
      </c>
    </row>
    <row r="21" customFormat="false" ht="15" hidden="false" customHeight="false" outlineLevel="0" collapsed="false">
      <c r="A21" s="0" t="s">
        <v>3463</v>
      </c>
      <c r="B21" s="0" t="s">
        <v>3464</v>
      </c>
      <c r="C21" s="0" t="s">
        <v>3465</v>
      </c>
      <c r="D21" s="0" t="s">
        <v>3466</v>
      </c>
      <c r="E21" s="0" t="s">
        <v>3467</v>
      </c>
      <c r="F21" s="0" t="s">
        <v>3468</v>
      </c>
      <c r="G21" s="0" t="s">
        <v>2616</v>
      </c>
    </row>
    <row r="22" customFormat="false" ht="15" hidden="false" customHeight="false" outlineLevel="0" collapsed="false">
      <c r="A22" s="0" t="s">
        <v>3469</v>
      </c>
      <c r="B22" s="0" t="s">
        <v>3470</v>
      </c>
      <c r="C22" s="0" t="s">
        <v>3471</v>
      </c>
      <c r="D22" s="0" t="s">
        <v>3472</v>
      </c>
      <c r="E22" s="0" t="s">
        <v>3473</v>
      </c>
      <c r="F22" s="0" t="s">
        <v>3474</v>
      </c>
      <c r="G22" s="0" t="s">
        <v>2616</v>
      </c>
    </row>
    <row r="23" customFormat="false" ht="15" hidden="false" customHeight="false" outlineLevel="0" collapsed="false">
      <c r="A23" s="0" t="s">
        <v>3475</v>
      </c>
      <c r="B23" s="0" t="s">
        <v>3476</v>
      </c>
      <c r="C23" s="0" t="s">
        <v>3477</v>
      </c>
      <c r="D23" s="0" t="s">
        <v>3478</v>
      </c>
      <c r="E23" s="0" t="s">
        <v>3473</v>
      </c>
      <c r="F23" s="0" t="s">
        <v>3474</v>
      </c>
      <c r="G23" s="0" t="s">
        <v>2616</v>
      </c>
    </row>
    <row r="24" customFormat="false" ht="15" hidden="false" customHeight="false" outlineLevel="0" collapsed="false">
      <c r="A24" s="0" t="s">
        <v>3479</v>
      </c>
      <c r="B24" s="0" t="s">
        <v>3480</v>
      </c>
      <c r="C24" s="0" t="s">
        <v>3481</v>
      </c>
      <c r="D24" s="0" t="s">
        <v>3482</v>
      </c>
      <c r="E24" s="0" t="s">
        <v>3483</v>
      </c>
      <c r="F24" s="0" t="s">
        <v>3484</v>
      </c>
      <c r="G24" s="0" t="s">
        <v>2616</v>
      </c>
    </row>
    <row r="25" customFormat="false" ht="15" hidden="false" customHeight="false" outlineLevel="0" collapsed="false">
      <c r="A25" s="0" t="s">
        <v>3485</v>
      </c>
      <c r="B25" s="0" t="s">
        <v>3486</v>
      </c>
      <c r="C25" s="0" t="s">
        <v>3487</v>
      </c>
      <c r="D25" s="0" t="s">
        <v>3488</v>
      </c>
      <c r="E25" s="0" t="s">
        <v>3489</v>
      </c>
      <c r="F25" s="0" t="s">
        <v>3490</v>
      </c>
      <c r="G25" s="0" t="s">
        <v>2616</v>
      </c>
    </row>
    <row r="26" customFormat="false" ht="15" hidden="false" customHeight="false" outlineLevel="0" collapsed="false">
      <c r="A26" s="0" t="s">
        <v>3491</v>
      </c>
      <c r="B26" s="0" t="s">
        <v>3492</v>
      </c>
      <c r="C26" s="0" t="s">
        <v>3493</v>
      </c>
      <c r="D26" s="0" t="s">
        <v>3494</v>
      </c>
      <c r="E26" s="0" t="s">
        <v>3495</v>
      </c>
      <c r="F26" s="0" t="s">
        <v>3496</v>
      </c>
      <c r="G26" s="0" t="s">
        <v>2616</v>
      </c>
    </row>
    <row r="27" customFormat="false" ht="15" hidden="false" customHeight="false" outlineLevel="0" collapsed="false">
      <c r="A27" s="0" t="s">
        <v>3497</v>
      </c>
      <c r="B27" s="0" t="s">
        <v>3498</v>
      </c>
      <c r="C27" s="0" t="s">
        <v>3499</v>
      </c>
      <c r="D27" s="0" t="s">
        <v>3500</v>
      </c>
      <c r="E27" s="0" t="s">
        <v>3501</v>
      </c>
      <c r="F27" s="0" t="s">
        <v>2247</v>
      </c>
      <c r="G27" s="0" t="s">
        <v>2616</v>
      </c>
    </row>
    <row r="28" customFormat="false" ht="15" hidden="false" customHeight="false" outlineLevel="0" collapsed="false">
      <c r="A28" s="0" t="s">
        <v>3502</v>
      </c>
      <c r="B28" s="0" t="s">
        <v>3503</v>
      </c>
      <c r="C28" s="0" t="s">
        <v>3504</v>
      </c>
      <c r="D28" s="0" t="s">
        <v>3505</v>
      </c>
      <c r="E28" s="0" t="s">
        <v>3506</v>
      </c>
      <c r="F28" s="0" t="s">
        <v>2234</v>
      </c>
      <c r="G28" s="0" t="s">
        <v>2616</v>
      </c>
    </row>
    <row r="29" customFormat="false" ht="15" hidden="false" customHeight="false" outlineLevel="0" collapsed="false">
      <c r="A29" s="0" t="s">
        <v>3507</v>
      </c>
      <c r="B29" s="0" t="s">
        <v>3508</v>
      </c>
      <c r="C29" s="0" t="s">
        <v>3509</v>
      </c>
      <c r="D29" s="0" t="s">
        <v>3510</v>
      </c>
      <c r="E29" s="0" t="s">
        <v>3511</v>
      </c>
      <c r="F29" s="0" t="s">
        <v>3512</v>
      </c>
      <c r="G29" s="0" t="s">
        <v>2616</v>
      </c>
    </row>
    <row r="30" customFormat="false" ht="15" hidden="false" customHeight="false" outlineLevel="0" collapsed="false">
      <c r="A30" s="0" t="s">
        <v>3513</v>
      </c>
      <c r="B30" s="0" t="s">
        <v>3514</v>
      </c>
      <c r="C30" s="0" t="s">
        <v>3515</v>
      </c>
      <c r="D30" s="0" t="s">
        <v>3516</v>
      </c>
      <c r="E30" s="0" t="s">
        <v>3517</v>
      </c>
      <c r="F30" s="0" t="s">
        <v>2219</v>
      </c>
      <c r="G30" s="0" t="s">
        <v>2616</v>
      </c>
    </row>
    <row r="31" customFormat="false" ht="15" hidden="false" customHeight="false" outlineLevel="0" collapsed="false">
      <c r="A31" s="0" t="s">
        <v>3518</v>
      </c>
      <c r="B31" s="0" t="s">
        <v>3519</v>
      </c>
      <c r="C31" s="0" t="s">
        <v>2966</v>
      </c>
      <c r="D31" s="0" t="s">
        <v>3520</v>
      </c>
      <c r="E31" s="0" t="s">
        <v>3521</v>
      </c>
      <c r="F31" s="0" t="s">
        <v>3522</v>
      </c>
      <c r="G31" s="0" t="s">
        <v>2616</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26"/>
    <col collapsed="false" customWidth="true" hidden="false" outlineLevel="0" max="5" min="4" style="0" width="62"/>
    <col collapsed="false" customWidth="true" hidden="false" outlineLevel="0" max="6" min="6" style="0" width="12"/>
  </cols>
  <sheetData>
    <row r="1" customFormat="false" ht="28" hidden="false" customHeight="true" outlineLevel="0" collapsed="false">
      <c r="A1" s="47" t="s">
        <v>3523</v>
      </c>
      <c r="B1" s="47"/>
      <c r="C1" s="47"/>
      <c r="D1" s="47"/>
      <c r="E1" s="47"/>
      <c r="F1" s="47"/>
    </row>
    <row r="2" customFormat="false" ht="34" hidden="false" customHeight="true" outlineLevel="0" collapsed="false">
      <c r="A2" s="48" t="s">
        <v>3524</v>
      </c>
      <c r="B2" s="48"/>
      <c r="C2" s="48"/>
      <c r="D2" s="48"/>
      <c r="E2" s="48"/>
      <c r="F2" s="48"/>
    </row>
    <row r="4" customFormat="false" ht="15" hidden="false" customHeight="false" outlineLevel="0" collapsed="false">
      <c r="A4" s="6" t="s">
        <v>3103</v>
      </c>
      <c r="B4" s="6" t="s">
        <v>49</v>
      </c>
      <c r="C4" s="6" t="s">
        <v>3104</v>
      </c>
      <c r="D4" s="6" t="s">
        <v>3105</v>
      </c>
      <c r="E4" s="6" t="s">
        <v>3106</v>
      </c>
      <c r="F4" s="6" t="s">
        <v>1648</v>
      </c>
    </row>
    <row r="5" customFormat="false" ht="15" hidden="false" customHeight="false" outlineLevel="0" collapsed="false">
      <c r="A5" s="6" t="n">
        <v>1</v>
      </c>
      <c r="B5" s="6" t="s">
        <v>3107</v>
      </c>
      <c r="C5" s="6" t="s">
        <v>3525</v>
      </c>
      <c r="D5" s="6" t="s">
        <v>3526</v>
      </c>
      <c r="E5" s="6" t="s">
        <v>3527</v>
      </c>
      <c r="F5" s="6" t="s">
        <v>2616</v>
      </c>
    </row>
    <row r="6" customFormat="false" ht="23.85" hidden="false" customHeight="false" outlineLevel="0" collapsed="false">
      <c r="A6" s="6" t="n">
        <v>2</v>
      </c>
      <c r="B6" s="6" t="s">
        <v>199</v>
      </c>
      <c r="C6" s="6" t="s">
        <v>198</v>
      </c>
      <c r="D6" s="6" t="s">
        <v>3528</v>
      </c>
      <c r="E6" s="6" t="s">
        <v>3529</v>
      </c>
      <c r="F6" s="6" t="s">
        <v>2616</v>
      </c>
    </row>
    <row r="7" customFormat="false" ht="15" hidden="false" customHeight="false" outlineLevel="0" collapsed="false">
      <c r="A7" s="6" t="n">
        <v>3</v>
      </c>
      <c r="B7" s="6" t="s">
        <v>3530</v>
      </c>
      <c r="C7" s="6" t="s">
        <v>3531</v>
      </c>
      <c r="D7" s="6" t="s">
        <v>3532</v>
      </c>
      <c r="E7" s="6" t="s">
        <v>3533</v>
      </c>
      <c r="F7" s="6" t="s">
        <v>2616</v>
      </c>
    </row>
    <row r="8" customFormat="false" ht="15" hidden="false" customHeight="false" outlineLevel="0" collapsed="false">
      <c r="A8" s="6" t="n">
        <v>4</v>
      </c>
      <c r="B8" s="6" t="s">
        <v>3534</v>
      </c>
      <c r="C8" s="6" t="s">
        <v>3535</v>
      </c>
      <c r="D8" s="6" t="s">
        <v>3536</v>
      </c>
      <c r="E8" s="6" t="s">
        <v>3537</v>
      </c>
      <c r="F8" s="6" t="s">
        <v>2616</v>
      </c>
    </row>
    <row r="9" customFormat="false" ht="23.85" hidden="false" customHeight="false" outlineLevel="0" collapsed="false">
      <c r="A9" s="6" t="n">
        <v>5</v>
      </c>
      <c r="B9" s="6" t="s">
        <v>3344</v>
      </c>
      <c r="C9" s="6" t="s">
        <v>3538</v>
      </c>
      <c r="D9" s="6" t="s">
        <v>3539</v>
      </c>
      <c r="E9" s="6" t="s">
        <v>3540</v>
      </c>
      <c r="F9" s="6" t="s">
        <v>2616</v>
      </c>
    </row>
    <row r="10" customFormat="false" ht="15" hidden="false" customHeight="false" outlineLevel="0" collapsed="false">
      <c r="A10" s="6" t="n">
        <v>6</v>
      </c>
      <c r="B10" s="6" t="s">
        <v>3340</v>
      </c>
      <c r="C10" s="6" t="s">
        <v>3341</v>
      </c>
      <c r="D10" s="6" t="s">
        <v>3541</v>
      </c>
      <c r="E10" s="6" t="s">
        <v>3542</v>
      </c>
      <c r="F10" s="6" t="s">
        <v>2616</v>
      </c>
    </row>
    <row r="11" customFormat="false" ht="15" hidden="false" customHeight="false" outlineLevel="0" collapsed="false">
      <c r="A11" s="6" t="n">
        <v>7</v>
      </c>
      <c r="B11" s="6" t="s">
        <v>3543</v>
      </c>
      <c r="C11" s="6" t="s">
        <v>3544</v>
      </c>
      <c r="D11" s="6" t="s">
        <v>3545</v>
      </c>
      <c r="E11" s="6" t="s">
        <v>3546</v>
      </c>
      <c r="F11" s="6" t="s">
        <v>2616</v>
      </c>
    </row>
    <row r="12" customFormat="false" ht="15" hidden="false" customHeight="false" outlineLevel="0" collapsed="false">
      <c r="A12" s="6" t="n">
        <v>8</v>
      </c>
      <c r="B12" s="6" t="s">
        <v>3547</v>
      </c>
      <c r="C12" s="6" t="s">
        <v>3548</v>
      </c>
      <c r="D12" s="6" t="s">
        <v>3549</v>
      </c>
      <c r="E12" s="6" t="s">
        <v>3550</v>
      </c>
      <c r="F12" s="6" t="s">
        <v>2616</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12"/>
    <col collapsed="false" customWidth="true" hidden="false" outlineLevel="0" max="4" min="4" style="0" width="48"/>
    <col collapsed="false" customWidth="true" hidden="false" outlineLevel="0" max="5" min="5" style="0" width="78"/>
    <col collapsed="false" customWidth="true" hidden="false" outlineLevel="0" max="6" min="6" style="0" width="34"/>
  </cols>
  <sheetData>
    <row r="1" customFormat="false" ht="20.9" hidden="false" customHeight="false" outlineLevel="0" collapsed="false">
      <c r="A1" s="49" t="s">
        <v>3551</v>
      </c>
      <c r="B1" s="49"/>
      <c r="C1" s="49"/>
      <c r="D1" s="49"/>
      <c r="E1" s="49"/>
      <c r="F1" s="49"/>
    </row>
    <row r="2" customFormat="false" ht="15" hidden="false" customHeight="true" outlineLevel="0" collapsed="false">
      <c r="A2" s="50" t="s">
        <v>3552</v>
      </c>
      <c r="B2" s="50"/>
      <c r="C2" s="50"/>
      <c r="D2" s="50"/>
      <c r="E2" s="50"/>
      <c r="F2" s="50"/>
    </row>
    <row r="4" customFormat="false" ht="15" hidden="false" customHeight="false" outlineLevel="0" collapsed="false">
      <c r="A4" s="14" t="s">
        <v>754</v>
      </c>
      <c r="B4" s="14" t="s">
        <v>756</v>
      </c>
      <c r="C4" s="14" t="s">
        <v>757</v>
      </c>
      <c r="D4" s="14" t="s">
        <v>3553</v>
      </c>
      <c r="E4" s="14" t="s">
        <v>3554</v>
      </c>
      <c r="F4" s="14" t="s">
        <v>3555</v>
      </c>
    </row>
    <row r="5" customFormat="false" ht="26.85" hidden="false" customHeight="false" outlineLevel="0" collapsed="false">
      <c r="A5" s="15" t="s">
        <v>3556</v>
      </c>
      <c r="B5" s="15" t="s">
        <v>763</v>
      </c>
      <c r="C5" s="15" t="b">
        <f aca="false">TRUE()</f>
        <v>1</v>
      </c>
      <c r="D5" s="15" t="s">
        <v>3557</v>
      </c>
      <c r="E5" s="15" t="s">
        <v>3558</v>
      </c>
      <c r="F5" s="15" t="s">
        <v>3559</v>
      </c>
    </row>
    <row r="6" customFormat="false" ht="15" hidden="false" customHeight="false" outlineLevel="0" collapsed="false">
      <c r="A6" s="15" t="s">
        <v>2855</v>
      </c>
      <c r="B6" s="15" t="s">
        <v>763</v>
      </c>
      <c r="C6" s="15" t="b">
        <f aca="false">TRUE()</f>
        <v>1</v>
      </c>
      <c r="D6" s="15" t="s">
        <v>3560</v>
      </c>
      <c r="E6" s="15" t="s">
        <v>3561</v>
      </c>
      <c r="F6" s="15" t="s">
        <v>3562</v>
      </c>
    </row>
    <row r="7" customFormat="false" ht="15" hidden="false" customHeight="false" outlineLevel="0" collapsed="false">
      <c r="A7" s="15" t="s">
        <v>3563</v>
      </c>
      <c r="B7" s="15" t="s">
        <v>767</v>
      </c>
      <c r="C7" s="15" t="b">
        <f aca="false">FALSE()</f>
        <v>0</v>
      </c>
      <c r="D7" s="15" t="s">
        <v>3564</v>
      </c>
      <c r="E7" s="15" t="s">
        <v>3565</v>
      </c>
      <c r="F7" s="15" t="s">
        <v>3566</v>
      </c>
    </row>
    <row r="8" customFormat="false" ht="15" hidden="false" customHeight="false" outlineLevel="0" collapsed="false">
      <c r="A8" s="15" t="s">
        <v>2679</v>
      </c>
      <c r="B8" s="15" t="s">
        <v>832</v>
      </c>
      <c r="C8" s="15" t="b">
        <f aca="false">FALSE()</f>
        <v>0</v>
      </c>
      <c r="D8" s="15" t="s">
        <v>3567</v>
      </c>
      <c r="E8" s="15" t="s">
        <v>3568</v>
      </c>
      <c r="F8" s="15" t="s">
        <v>3569</v>
      </c>
    </row>
    <row r="9" customFormat="false" ht="15" hidden="false" customHeight="false" outlineLevel="0" collapsed="false">
      <c r="A9" s="15" t="s">
        <v>3570</v>
      </c>
      <c r="B9" s="15" t="s">
        <v>763</v>
      </c>
      <c r="C9" s="15" t="b">
        <f aca="false">FALSE()</f>
        <v>0</v>
      </c>
      <c r="D9" s="15" t="s">
        <v>3571</v>
      </c>
      <c r="E9" s="15" t="s">
        <v>3572</v>
      </c>
      <c r="F9" s="15" t="s">
        <v>3573</v>
      </c>
    </row>
    <row r="10" customFormat="false" ht="26.85" hidden="false" customHeight="false" outlineLevel="0" collapsed="false">
      <c r="A10" s="15" t="s">
        <v>3574</v>
      </c>
      <c r="B10" s="15" t="s">
        <v>782</v>
      </c>
      <c r="C10" s="15" t="b">
        <f aca="false">TRUE()</f>
        <v>1</v>
      </c>
      <c r="D10" s="15" t="s">
        <v>3575</v>
      </c>
      <c r="E10" s="15" t="s">
        <v>3576</v>
      </c>
      <c r="F10" s="15" t="s">
        <v>3577</v>
      </c>
    </row>
    <row r="11" customFormat="false" ht="15" hidden="false" customHeight="false" outlineLevel="0" collapsed="false">
      <c r="A11" s="15" t="s">
        <v>3578</v>
      </c>
      <c r="B11" s="15" t="s">
        <v>782</v>
      </c>
      <c r="C11" s="15" t="b">
        <f aca="false">TRUE()</f>
        <v>1</v>
      </c>
      <c r="D11" s="15" t="s">
        <v>3579</v>
      </c>
      <c r="E11" s="15" t="s">
        <v>3580</v>
      </c>
      <c r="F11" s="15" t="s">
        <v>3581</v>
      </c>
    </row>
    <row r="12" customFormat="false" ht="15" hidden="false" customHeight="false" outlineLevel="0" collapsed="false">
      <c r="A12" s="15" t="s">
        <v>2687</v>
      </c>
      <c r="B12" s="15" t="s">
        <v>782</v>
      </c>
      <c r="C12" s="15" t="b">
        <f aca="false">TRUE()</f>
        <v>1</v>
      </c>
      <c r="D12" s="15" t="s">
        <v>3582</v>
      </c>
      <c r="E12" s="15" t="s">
        <v>3583</v>
      </c>
      <c r="F12" s="15" t="s">
        <v>3584</v>
      </c>
    </row>
    <row r="13" customFormat="false" ht="15" hidden="false" customHeight="false" outlineLevel="0" collapsed="false">
      <c r="A13" s="15" t="s">
        <v>3585</v>
      </c>
      <c r="B13" s="15" t="s">
        <v>828</v>
      </c>
      <c r="C13" s="15" t="b">
        <f aca="false">FALSE()</f>
        <v>0</v>
      </c>
      <c r="D13" s="15" t="s">
        <v>3586</v>
      </c>
      <c r="E13" s="15" t="s">
        <v>3587</v>
      </c>
      <c r="F13" s="15" t="s">
        <v>3588</v>
      </c>
    </row>
    <row r="14" customFormat="false" ht="26.85" hidden="false" customHeight="false" outlineLevel="0" collapsed="false">
      <c r="A14" s="15" t="s">
        <v>2686</v>
      </c>
      <c r="B14" s="15" t="s">
        <v>782</v>
      </c>
      <c r="C14" s="15" t="b">
        <f aca="false">TRUE()</f>
        <v>1</v>
      </c>
      <c r="D14" s="15" t="s">
        <v>3589</v>
      </c>
      <c r="E14" s="15" t="s">
        <v>3590</v>
      </c>
      <c r="F14" s="15" t="s">
        <v>3591</v>
      </c>
    </row>
    <row r="15" customFormat="false" ht="15" hidden="false" customHeight="false" outlineLevel="0" collapsed="false">
      <c r="A15" s="15" t="s">
        <v>3592</v>
      </c>
      <c r="B15" s="15" t="s">
        <v>832</v>
      </c>
      <c r="C15" s="15" t="b">
        <f aca="false">TRUE()</f>
        <v>1</v>
      </c>
      <c r="D15" s="15" t="s">
        <v>3593</v>
      </c>
      <c r="E15" s="15" t="s">
        <v>3594</v>
      </c>
      <c r="F15" s="15" t="s">
        <v>929</v>
      </c>
    </row>
    <row r="16" customFormat="false" ht="15" hidden="false" customHeight="false" outlineLevel="0" collapsed="false">
      <c r="A16" s="15" t="s">
        <v>3595</v>
      </c>
      <c r="B16" s="15" t="s">
        <v>3596</v>
      </c>
      <c r="C16" s="15" t="b">
        <f aca="false">TRUE()</f>
        <v>1</v>
      </c>
      <c r="D16" s="15" t="s">
        <v>846</v>
      </c>
      <c r="E16" s="15" t="s">
        <v>3597</v>
      </c>
      <c r="F16" s="15" t="s">
        <v>3598</v>
      </c>
    </row>
    <row r="17" customFormat="false" ht="26.85" hidden="false" customHeight="false" outlineLevel="0" collapsed="false">
      <c r="A17" s="15" t="s">
        <v>3599</v>
      </c>
      <c r="B17" s="15" t="s">
        <v>782</v>
      </c>
      <c r="C17" s="15" t="b">
        <f aca="false">TRUE()</f>
        <v>1</v>
      </c>
      <c r="D17" s="15" t="s">
        <v>3600</v>
      </c>
      <c r="E17" s="15" t="s">
        <v>3601</v>
      </c>
      <c r="F17" s="15" t="s">
        <v>3602</v>
      </c>
    </row>
    <row r="18" customFormat="false" ht="15" hidden="false" customHeight="false" outlineLevel="0" collapsed="false">
      <c r="A18" s="15" t="s">
        <v>3603</v>
      </c>
      <c r="B18" s="15" t="s">
        <v>782</v>
      </c>
      <c r="C18" s="15" t="b">
        <f aca="false">FALSE()</f>
        <v>0</v>
      </c>
      <c r="D18" s="15" t="s">
        <v>3604</v>
      </c>
      <c r="E18" s="15" t="s">
        <v>3605</v>
      </c>
      <c r="F18" s="15" t="s">
        <v>3581</v>
      </c>
    </row>
    <row r="19" customFormat="false" ht="15" hidden="false" customHeight="false" outlineLevel="0" collapsed="false">
      <c r="A19" s="15" t="s">
        <v>3606</v>
      </c>
      <c r="B19" s="15" t="s">
        <v>828</v>
      </c>
      <c r="C19" s="15" t="b">
        <f aca="false">TRUE()</f>
        <v>1</v>
      </c>
      <c r="D19" s="15" t="s">
        <v>3607</v>
      </c>
      <c r="E19" s="15" t="s">
        <v>3608</v>
      </c>
      <c r="F19" s="15" t="s">
        <v>3609</v>
      </c>
    </row>
    <row r="20" customFormat="false" ht="15" hidden="false" customHeight="false" outlineLevel="0" collapsed="false">
      <c r="A20" s="15" t="s">
        <v>3610</v>
      </c>
      <c r="B20" s="15" t="s">
        <v>793</v>
      </c>
      <c r="C20" s="15" t="b">
        <f aca="false">TRUE()</f>
        <v>1</v>
      </c>
      <c r="D20" s="15" t="s">
        <v>3611</v>
      </c>
      <c r="E20" s="15" t="s">
        <v>3612</v>
      </c>
      <c r="F20" s="15" t="s">
        <v>3584</v>
      </c>
    </row>
    <row r="21" customFormat="false" ht="15" hidden="false" customHeight="false" outlineLevel="0" collapsed="false">
      <c r="A21" s="15" t="s">
        <v>3613</v>
      </c>
      <c r="B21" s="15" t="s">
        <v>793</v>
      </c>
      <c r="C21" s="15" t="b">
        <f aca="false">TRUE()</f>
        <v>1</v>
      </c>
      <c r="D21" s="15" t="b">
        <f aca="false">FALSE()</f>
        <v>0</v>
      </c>
      <c r="E21" s="15" t="s">
        <v>3614</v>
      </c>
      <c r="F21" s="15" t="s">
        <v>3602</v>
      </c>
    </row>
    <row r="22" customFormat="false" ht="15" hidden="false" customHeight="false" outlineLevel="0" collapsed="false">
      <c r="A22" s="15" t="s">
        <v>3615</v>
      </c>
      <c r="B22" s="15" t="s">
        <v>793</v>
      </c>
      <c r="C22" s="15" t="b">
        <f aca="false">TRUE()</f>
        <v>1</v>
      </c>
      <c r="D22" s="15" t="b">
        <f aca="false">FALSE()</f>
        <v>0</v>
      </c>
      <c r="E22" s="15" t="s">
        <v>3614</v>
      </c>
      <c r="F22" s="15" t="s">
        <v>3602</v>
      </c>
    </row>
    <row r="23" customFormat="false" ht="15" hidden="false" customHeight="false" outlineLevel="0" collapsed="false">
      <c r="A23" s="15" t="s">
        <v>2688</v>
      </c>
      <c r="B23" s="15" t="s">
        <v>782</v>
      </c>
      <c r="C23" s="15" t="b">
        <f aca="false">TRUE()</f>
        <v>1</v>
      </c>
      <c r="D23" s="15" t="s">
        <v>3616</v>
      </c>
      <c r="E23" s="15" t="s">
        <v>3617</v>
      </c>
      <c r="F23" s="15" t="s">
        <v>3618</v>
      </c>
    </row>
    <row r="24" customFormat="false" ht="15" hidden="false" customHeight="false" outlineLevel="0" collapsed="false">
      <c r="A24" s="15" t="s">
        <v>3619</v>
      </c>
      <c r="B24" s="15" t="s">
        <v>782</v>
      </c>
      <c r="C24" s="15" t="b">
        <f aca="false">TRUE()</f>
        <v>1</v>
      </c>
      <c r="D24" s="15" t="s">
        <v>3620</v>
      </c>
      <c r="E24" s="15" t="s">
        <v>3621</v>
      </c>
      <c r="F24" s="15" t="s">
        <v>3622</v>
      </c>
    </row>
    <row r="25" customFormat="false" ht="15" hidden="false" customHeight="false" outlineLevel="0" collapsed="false">
      <c r="A25" s="15" t="s">
        <v>3623</v>
      </c>
      <c r="B25" s="15" t="s">
        <v>828</v>
      </c>
      <c r="C25" s="15" t="b">
        <f aca="false">TRUE()</f>
        <v>1</v>
      </c>
      <c r="D25" s="15" t="s">
        <v>3624</v>
      </c>
      <c r="E25" s="15" t="s">
        <v>3625</v>
      </c>
      <c r="F25" s="15" t="s">
        <v>3626</v>
      </c>
    </row>
    <row r="26" customFormat="false" ht="15" hidden="false" customHeight="false" outlineLevel="0" collapsed="false">
      <c r="A26" s="15" t="s">
        <v>3627</v>
      </c>
      <c r="B26" s="15" t="s">
        <v>763</v>
      </c>
      <c r="C26" s="15" t="b">
        <f aca="false">FALSE()</f>
        <v>0</v>
      </c>
      <c r="D26" s="15" t="s">
        <v>2882</v>
      </c>
      <c r="E26" s="15" t="s">
        <v>3628</v>
      </c>
      <c r="F26" s="15" t="s">
        <v>3629</v>
      </c>
    </row>
    <row r="27" customFormat="false" ht="39.55" hidden="false" customHeight="false" outlineLevel="0" collapsed="false">
      <c r="A27" s="15" t="s">
        <v>3630</v>
      </c>
      <c r="B27" s="15" t="s">
        <v>782</v>
      </c>
      <c r="C27" s="15" t="b">
        <f aca="false">TRUE()</f>
        <v>1</v>
      </c>
      <c r="D27" s="15" t="s">
        <v>3631</v>
      </c>
      <c r="E27" s="15" t="s">
        <v>3632</v>
      </c>
      <c r="F27" s="15" t="s">
        <v>3581</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5"/>
    <col collapsed="false" customWidth="true" hidden="false" outlineLevel="0" max="3" min="3" style="0" width="62"/>
    <col collapsed="false" customWidth="true" hidden="false" outlineLevel="0" max="4" min="4" style="0" width="28"/>
    <col collapsed="false" customWidth="true" hidden="false" outlineLevel="0" max="5" min="5" style="0" width="62"/>
    <col collapsed="false" customWidth="true" hidden="false" outlineLevel="0" max="6" min="6" style="0" width="12"/>
  </cols>
  <sheetData>
    <row r="1" customFormat="false" ht="20.9" hidden="false" customHeight="false" outlineLevel="0" collapsed="false">
      <c r="A1" s="49" t="s">
        <v>3633</v>
      </c>
      <c r="B1" s="49"/>
      <c r="C1" s="49"/>
      <c r="D1" s="49"/>
      <c r="E1" s="49"/>
      <c r="F1" s="49"/>
    </row>
    <row r="2" customFormat="false" ht="15" hidden="false" customHeight="true" outlineLevel="0" collapsed="false">
      <c r="A2" s="50" t="s">
        <v>3634</v>
      </c>
      <c r="B2" s="50"/>
      <c r="C2" s="50"/>
      <c r="D2" s="50"/>
      <c r="E2" s="50"/>
      <c r="F2" s="50"/>
    </row>
    <row r="4" customFormat="false" ht="15" hidden="false" customHeight="false" outlineLevel="0" collapsed="false">
      <c r="A4" s="14" t="s">
        <v>3103</v>
      </c>
      <c r="B4" s="14" t="s">
        <v>49</v>
      </c>
      <c r="C4" s="14" t="s">
        <v>3105</v>
      </c>
      <c r="D4" s="14" t="s">
        <v>3635</v>
      </c>
      <c r="E4" s="14" t="s">
        <v>3636</v>
      </c>
      <c r="F4" s="14" t="s">
        <v>1648</v>
      </c>
    </row>
    <row r="5" customFormat="false" ht="26.85" hidden="false" customHeight="false" outlineLevel="0" collapsed="false">
      <c r="A5" s="15" t="n">
        <v>1</v>
      </c>
      <c r="B5" s="15" t="s">
        <v>3181</v>
      </c>
      <c r="C5" s="15" t="s">
        <v>3637</v>
      </c>
      <c r="D5" s="15" t="s">
        <v>3638</v>
      </c>
      <c r="E5" s="15" t="s">
        <v>2966</v>
      </c>
      <c r="F5" s="15" t="s">
        <v>2616</v>
      </c>
    </row>
    <row r="6" customFormat="false" ht="15" hidden="false" customHeight="false" outlineLevel="0" collapsed="false">
      <c r="A6" s="15" t="n">
        <v>2</v>
      </c>
      <c r="B6" s="15" t="s">
        <v>3639</v>
      </c>
      <c r="C6" s="15" t="s">
        <v>3640</v>
      </c>
      <c r="D6" s="15" t="s">
        <v>3474</v>
      </c>
      <c r="E6" s="15" t="s">
        <v>3641</v>
      </c>
      <c r="F6" s="15" t="s">
        <v>2616</v>
      </c>
    </row>
    <row r="7" customFormat="false" ht="15" hidden="false" customHeight="false" outlineLevel="0" collapsed="false">
      <c r="A7" s="15" t="n">
        <v>3</v>
      </c>
      <c r="B7" s="15" t="s">
        <v>3344</v>
      </c>
      <c r="C7" s="15" t="s">
        <v>3642</v>
      </c>
      <c r="D7" s="15" t="s">
        <v>3484</v>
      </c>
      <c r="E7" s="15" t="s">
        <v>3643</v>
      </c>
      <c r="F7" s="15" t="s">
        <v>2616</v>
      </c>
    </row>
    <row r="8" customFormat="false" ht="26.85" hidden="false" customHeight="false" outlineLevel="0" collapsed="false">
      <c r="A8" s="15" t="n">
        <v>4</v>
      </c>
      <c r="B8" s="15" t="s">
        <v>3515</v>
      </c>
      <c r="C8" s="15" t="s">
        <v>3644</v>
      </c>
      <c r="D8" s="15" t="s">
        <v>3645</v>
      </c>
      <c r="E8" s="15" t="s">
        <v>3646</v>
      </c>
      <c r="F8" s="15" t="s">
        <v>2616</v>
      </c>
    </row>
    <row r="9" customFormat="false" ht="15" hidden="false" customHeight="false" outlineLevel="0" collapsed="false">
      <c r="A9" s="15" t="n">
        <v>5</v>
      </c>
      <c r="B9" s="15" t="s">
        <v>3647</v>
      </c>
      <c r="C9" s="15" t="s">
        <v>3648</v>
      </c>
      <c r="D9" s="15" t="s">
        <v>3649</v>
      </c>
      <c r="E9" s="15" t="s">
        <v>3650</v>
      </c>
      <c r="F9" s="15" t="s">
        <v>2616</v>
      </c>
    </row>
    <row r="10" customFormat="false" ht="15" hidden="false" customHeight="false" outlineLevel="0" collapsed="false">
      <c r="A10" s="15" t="n">
        <v>6</v>
      </c>
      <c r="B10" s="15" t="s">
        <v>3543</v>
      </c>
      <c r="C10" s="15" t="s">
        <v>3651</v>
      </c>
      <c r="D10" s="15" t="s">
        <v>3652</v>
      </c>
      <c r="E10" s="15" t="s">
        <v>3653</v>
      </c>
      <c r="F10" s="15" t="s">
        <v>2616</v>
      </c>
    </row>
    <row r="11" customFormat="false" ht="15" hidden="false" customHeight="false" outlineLevel="0" collapsed="false">
      <c r="A11" s="15" t="n">
        <v>7</v>
      </c>
      <c r="B11" s="15" t="s">
        <v>755</v>
      </c>
      <c r="C11" s="15" t="s">
        <v>3654</v>
      </c>
      <c r="D11" s="15" t="s">
        <v>3655</v>
      </c>
      <c r="E11" s="15" t="s">
        <v>3656</v>
      </c>
      <c r="F11" s="15" t="s">
        <v>2616</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4" min="3" style="0" width="42"/>
    <col collapsed="false" customWidth="true" hidden="false" outlineLevel="0" max="5" min="5" style="0" width="34"/>
    <col collapsed="false" customWidth="true" hidden="false" outlineLevel="0" max="6" min="6" style="0" width="12"/>
  </cols>
  <sheetData>
    <row r="1" customFormat="false" ht="30" hidden="false" customHeight="true" outlineLevel="0" collapsed="false">
      <c r="A1" s="51" t="s">
        <v>3657</v>
      </c>
      <c r="B1" s="51"/>
      <c r="C1" s="51"/>
      <c r="D1" s="51"/>
      <c r="E1" s="51"/>
      <c r="F1" s="51"/>
    </row>
    <row r="2" customFormat="false" ht="30" hidden="false" customHeight="true" outlineLevel="0" collapsed="false">
      <c r="A2" s="52" t="s">
        <v>3658</v>
      </c>
      <c r="B2" s="52"/>
      <c r="C2" s="52"/>
      <c r="D2" s="52"/>
      <c r="E2" s="52"/>
      <c r="F2" s="52"/>
    </row>
    <row r="4" customFormat="false" ht="44" hidden="false" customHeight="true" outlineLevel="0" collapsed="false">
      <c r="A4" s="53" t="s">
        <v>767</v>
      </c>
      <c r="B4" s="53" t="s">
        <v>49</v>
      </c>
      <c r="C4" s="53" t="s">
        <v>3659</v>
      </c>
      <c r="D4" s="53" t="s">
        <v>3660</v>
      </c>
      <c r="E4" s="53" t="s">
        <v>3635</v>
      </c>
      <c r="F4" s="53" t="s">
        <v>1648</v>
      </c>
    </row>
    <row r="5" customFormat="false" ht="44" hidden="false" customHeight="true" outlineLevel="0" collapsed="false">
      <c r="A5" s="54" t="s">
        <v>3661</v>
      </c>
      <c r="B5" s="54" t="s">
        <v>3662</v>
      </c>
      <c r="C5" s="54" t="s">
        <v>3663</v>
      </c>
      <c r="D5" s="54" t="s">
        <v>3664</v>
      </c>
      <c r="E5" s="54" t="s">
        <v>3665</v>
      </c>
      <c r="F5" s="55" t="s">
        <v>2616</v>
      </c>
    </row>
    <row r="6" customFormat="false" ht="44" hidden="false" customHeight="true" outlineLevel="0" collapsed="false">
      <c r="A6" s="54" t="s">
        <v>3666</v>
      </c>
      <c r="B6" s="54" t="s">
        <v>3667</v>
      </c>
      <c r="C6" s="54" t="s">
        <v>3668</v>
      </c>
      <c r="D6" s="54" t="s">
        <v>3669</v>
      </c>
      <c r="E6" s="54" t="s">
        <v>3670</v>
      </c>
      <c r="F6" s="55" t="s">
        <v>2616</v>
      </c>
    </row>
    <row r="7" customFormat="false" ht="44" hidden="false" customHeight="true" outlineLevel="0" collapsed="false">
      <c r="A7" s="54" t="s">
        <v>3671</v>
      </c>
      <c r="B7" s="54" t="s">
        <v>3672</v>
      </c>
      <c r="C7" s="54" t="s">
        <v>3673</v>
      </c>
      <c r="D7" s="54" t="s">
        <v>3674</v>
      </c>
      <c r="E7" s="54" t="s">
        <v>3675</v>
      </c>
      <c r="F7" s="55" t="s">
        <v>2616</v>
      </c>
    </row>
    <row r="8" customFormat="false" ht="44" hidden="false" customHeight="true" outlineLevel="0" collapsed="false">
      <c r="A8" s="54" t="s">
        <v>3676</v>
      </c>
      <c r="B8" s="54" t="s">
        <v>3677</v>
      </c>
      <c r="C8" s="54" t="s">
        <v>3678</v>
      </c>
      <c r="D8" s="54" t="s">
        <v>3679</v>
      </c>
      <c r="E8" s="54" t="s">
        <v>3655</v>
      </c>
      <c r="F8" s="55" t="s">
        <v>2616</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