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B452E6F-64B9-4FCC-B5DC-414C69B37ABF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BS" sheetId="8" r:id="rId1"/>
    <sheet name="PL" sheetId="9" r:id="rId2"/>
    <sheet name="CF" sheetId="10" r:id="rId3"/>
    <sheet name="Ratio" sheetId="12" r:id="rId4"/>
    <sheet name="Charts" sheetId="16" r:id="rId5"/>
  </sheets>
  <definedNames>
    <definedName name="_xlchart.v2.0" hidden="1">Ratio!$J$1:$J$5</definedName>
    <definedName name="_xlchart.v2.1" hidden="1">Ratio!$K$1:$K$5</definedName>
    <definedName name="_xlchart.v2.10" hidden="1">Ratio!$J$1:$J$5</definedName>
    <definedName name="_xlchart.v2.11" hidden="1">Ratio!$K$1:$K$5</definedName>
    <definedName name="_xlchart.v2.2" hidden="1">Ratio!$J$1:$J$5</definedName>
    <definedName name="_xlchart.v2.3" hidden="1">Ratio!$K$1:$K$5</definedName>
    <definedName name="_xlchart.v2.4" hidden="1">Ratio!$J$1:$J$5</definedName>
    <definedName name="_xlchart.v2.5" hidden="1">Ratio!$K$1:$K$5</definedName>
    <definedName name="_xlchart.v2.6" hidden="1">Ratio!$K$1:$K$5</definedName>
    <definedName name="_xlchart.v2.7" hidden="1">Ratio!$L$1:$L$5</definedName>
    <definedName name="_xlchart.v2.8" hidden="1">Ratio!$J$1:$J$5</definedName>
    <definedName name="_xlchart.v2.9" hidden="1">Ratio!$K$1:$K$5</definedName>
    <definedName name="_xlcn.WorksheetConnection_Sheet6C1G31" hidden="1">Ratio!$B$1:$F$3</definedName>
    <definedName name="UPDAT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6!$C$1:$G$3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2" l="1"/>
  <c r="D23" i="12"/>
  <c r="E23" i="12"/>
  <c r="F23" i="12"/>
  <c r="B23" i="12"/>
  <c r="F20" i="12"/>
  <c r="N13" i="12" s="1"/>
  <c r="M5" i="12"/>
  <c r="M4" i="12"/>
  <c r="D13" i="12"/>
  <c r="M3" i="12" s="1"/>
  <c r="F9" i="12"/>
  <c r="K13" i="12" s="1"/>
  <c r="K10" i="12"/>
  <c r="K9" i="12"/>
  <c r="K8" i="12"/>
  <c r="K7" i="12"/>
  <c r="K6" i="12"/>
  <c r="C3" i="12"/>
  <c r="I16" i="12" s="1"/>
  <c r="D3" i="12"/>
  <c r="I15" i="12" s="1"/>
  <c r="E3" i="12"/>
  <c r="I14" i="12" s="1"/>
  <c r="F3" i="12"/>
  <c r="I13" i="12" s="1"/>
  <c r="B3" i="12"/>
  <c r="I17" i="12" s="1"/>
  <c r="C15" i="12"/>
  <c r="D15" i="12"/>
  <c r="E15" i="12"/>
  <c r="F15" i="12"/>
  <c r="B15" i="12"/>
  <c r="C20" i="12"/>
  <c r="N16" i="12" s="1"/>
  <c r="D20" i="12"/>
  <c r="N15" i="12" s="1"/>
  <c r="E20" i="12"/>
  <c r="N14" i="12" s="1"/>
  <c r="B20" i="12"/>
  <c r="N17" i="12" s="1"/>
  <c r="C19" i="12"/>
  <c r="D19" i="12"/>
  <c r="E19" i="12"/>
  <c r="F19" i="12"/>
  <c r="B19" i="12"/>
  <c r="C18" i="12"/>
  <c r="N9" i="12" s="1"/>
  <c r="D18" i="12"/>
  <c r="N8" i="12" s="1"/>
  <c r="E18" i="12"/>
  <c r="N7" i="12" s="1"/>
  <c r="F18" i="12"/>
  <c r="N6" i="12" s="1"/>
  <c r="B18" i="12"/>
  <c r="N10" i="12" s="1"/>
  <c r="C14" i="12"/>
  <c r="D14" i="12"/>
  <c r="E14" i="12"/>
  <c r="F14" i="12"/>
  <c r="B14" i="12"/>
  <c r="C13" i="12"/>
  <c r="E13" i="12"/>
  <c r="M2" i="12" s="1"/>
  <c r="F13" i="12"/>
  <c r="M1" i="12" s="1"/>
  <c r="B13" i="12"/>
  <c r="C9" i="12"/>
  <c r="K16" i="12" s="1"/>
  <c r="D9" i="12"/>
  <c r="K15" i="12" s="1"/>
  <c r="E9" i="12"/>
  <c r="K14" i="12" s="1"/>
  <c r="B9" i="12"/>
  <c r="K17" i="12" s="1"/>
  <c r="A9" i="12"/>
  <c r="C5" i="12"/>
  <c r="D5" i="12"/>
  <c r="E5" i="12"/>
  <c r="F5" i="12"/>
  <c r="B5" i="12"/>
  <c r="C4" i="12"/>
  <c r="D4" i="12"/>
  <c r="E4" i="12"/>
  <c r="F4" i="12"/>
  <c r="B4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DF3069-ABE3-4305-A9DD-18E2A6C2346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49BFAED-3841-4CCC-ADC5-647301B7ED48}" name="WorksheetConnection_Sheet6!$C$1:$G$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6C1G31"/>
        </x15:connection>
      </ext>
    </extLst>
  </connection>
</connections>
</file>

<file path=xl/sharedStrings.xml><?xml version="1.0" encoding="utf-8"?>
<sst xmlns="http://schemas.openxmlformats.org/spreadsheetml/2006/main" count="82" uniqueCount="65">
  <si>
    <t>Other Income</t>
  </si>
  <si>
    <t>Equity Share Capital</t>
  </si>
  <si>
    <t>Other Expenses</t>
  </si>
  <si>
    <t>Particulars</t>
  </si>
  <si>
    <t>Reserves and Surplus</t>
  </si>
  <si>
    <t>Total Shareholders Funds</t>
  </si>
  <si>
    <t>Long Term Borrowings</t>
  </si>
  <si>
    <t>Short Term Borrowings</t>
  </si>
  <si>
    <t>Total Current Liabilities</t>
  </si>
  <si>
    <t>Total Capital And Liabilities</t>
  </si>
  <si>
    <t>Tangible Assets</t>
  </si>
  <si>
    <t>Intangible Assets</t>
  </si>
  <si>
    <t>Fixed Assets</t>
  </si>
  <si>
    <t>Non-Current Investments</t>
  </si>
  <si>
    <t>Total Non-Current Assets</t>
  </si>
  <si>
    <t>Inventories</t>
  </si>
  <si>
    <t>Trade Receivables</t>
  </si>
  <si>
    <t>Cash And Cash Equivalents</t>
  </si>
  <si>
    <t>Total Current Assets</t>
  </si>
  <si>
    <t>Total Assets</t>
  </si>
  <si>
    <t>Revenue From Operations [Net]</t>
  </si>
  <si>
    <t>Total Operating Revenues</t>
  </si>
  <si>
    <t>Total Revenue</t>
  </si>
  <si>
    <t>Cost Of Materials Consumed</t>
  </si>
  <si>
    <t>Purchase Of Stock-In Trade</t>
  </si>
  <si>
    <t>Employee Benefit Expenses</t>
  </si>
  <si>
    <t>Finance Costs</t>
  </si>
  <si>
    <t>Depreciation And Amortisation Expenses</t>
  </si>
  <si>
    <t>Total Expenses</t>
  </si>
  <si>
    <t>Profit/Loss Before Tax</t>
  </si>
  <si>
    <t>Total Tax Expenses</t>
  </si>
  <si>
    <t>Profit/Loss For The Period</t>
  </si>
  <si>
    <t>Changes In Inventories Of FG WIP And Stock-In Trade</t>
  </si>
  <si>
    <t>Net Profit Before Tax</t>
  </si>
  <si>
    <t>Net Cash From Operating Activities</t>
  </si>
  <si>
    <t>Net Cash from Investing Activities</t>
  </si>
  <si>
    <t>Net Cash From Financing Activities</t>
  </si>
  <si>
    <t>Net (decrease)/increase In Cash and Cash Equivalents</t>
  </si>
  <si>
    <t>Opening Cash &amp; Cash Equivalents</t>
  </si>
  <si>
    <t>Closing Cash &amp; Cash Equivalents</t>
  </si>
  <si>
    <t>Current Ratio</t>
  </si>
  <si>
    <t>Quick Ratio</t>
  </si>
  <si>
    <t xml:space="preserve">Return on Equity </t>
  </si>
  <si>
    <t>Return on Assets</t>
  </si>
  <si>
    <t>Net Profit Margin</t>
  </si>
  <si>
    <t>PROFITABILITY RATIOS</t>
  </si>
  <si>
    <t>ACTIVITY RATIOS</t>
  </si>
  <si>
    <t>Inventory Turnover Ratio</t>
  </si>
  <si>
    <t>Receivables Turnover Ratio</t>
  </si>
  <si>
    <t>LIQUIDITY RATIOS</t>
  </si>
  <si>
    <t>SOLVENCY RATIOS</t>
  </si>
  <si>
    <t>Debt to Equity</t>
  </si>
  <si>
    <t>Debt Ratio</t>
  </si>
  <si>
    <t>Interest Coverage Ratio</t>
  </si>
  <si>
    <t>EBIT</t>
  </si>
  <si>
    <t>Year</t>
  </si>
  <si>
    <t>Cash Ratio</t>
  </si>
  <si>
    <t>Mar-25</t>
  </si>
  <si>
    <t>Mar-24</t>
  </si>
  <si>
    <t>Mar-23</t>
  </si>
  <si>
    <t>Mar-22</t>
  </si>
  <si>
    <t>Mar-21</t>
  </si>
  <si>
    <t>CASH FLOW RATIO</t>
  </si>
  <si>
    <t>CFO to EBITDA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</si>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</sst>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7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7" fontId="1" fillId="0" borderId="0" xfId="0" applyNumberFormat="1" applyFont="1"/>
    <xf numFmtId="164" fontId="0" fillId="0" borderId="0" xfId="0" applyNumberFormat="1"/>
    <xf numFmtId="0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2" formatCode="mmm/yy"/>
    </dxf>
    <dxf>
      <numFmt numFmtId="22" formatCode="mmm/yy"/>
    </dxf>
    <dxf>
      <numFmt numFmtId="22" formatCode="mmm/yy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Ratio!$H$6:$H$10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Ratio!$I$6:$I$10</c:f>
              <c:numCache>
                <c:formatCode>0.0%</c:formatCode>
                <c:ptCount val="5"/>
                <c:pt idx="0">
                  <c:v>0.12517444993790566</c:v>
                </c:pt>
                <c:pt idx="1">
                  <c:v>0.14209990150691604</c:v>
                </c:pt>
                <c:pt idx="2">
                  <c:v>8.1321014974546246E-2</c:v>
                </c:pt>
                <c:pt idx="3">
                  <c:v>0.10224025119740322</c:v>
                </c:pt>
                <c:pt idx="4">
                  <c:v>8.739583108409342E-2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4BE7-BC3A-48B6235DF6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6101536"/>
        <c:axId val="706075136"/>
      </c:lineChart>
      <c:catAx>
        <c:axId val="706101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5136"/>
        <c:crosses val="autoZero"/>
        <c:auto val="0"/>
        <c:lblAlgn val="ctr"/>
        <c:lblOffset val="100"/>
        <c:noMultiLvlLbl val="0"/>
      </c:catAx>
      <c:valAx>
        <c:axId val="7060751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061015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Turnover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Ratio!$J$6:$J$10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Ratio!$K$6:$K$10</c:f>
              <c:numCache>
                <c:formatCode>General</c:formatCode>
                <c:ptCount val="5"/>
                <c:pt idx="0">
                  <c:v>11.6</c:v>
                </c:pt>
                <c:pt idx="1">
                  <c:v>9.81</c:v>
                </c:pt>
                <c:pt idx="2" formatCode="0.00">
                  <c:v>10.08</c:v>
                </c:pt>
                <c:pt idx="3" formatCode="0.00">
                  <c:v>8.5399999999999991</c:v>
                </c:pt>
                <c:pt idx="4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557-9E3E-71E2C3F41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092896"/>
        <c:axId val="706076096"/>
      </c:barChart>
      <c:catAx>
        <c:axId val="7060928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6096"/>
        <c:crosses val="autoZero"/>
        <c:auto val="0"/>
        <c:lblAlgn val="ctr"/>
        <c:lblOffset val="100"/>
        <c:noMultiLvlLbl val="0"/>
      </c:catAx>
      <c:valAx>
        <c:axId val="70607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60928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Ratio!$H$13:$H$17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Ratio!$I$13:$I$17</c:f>
              <c:numCache>
                <c:formatCode>0.0%</c:formatCode>
                <c:ptCount val="5"/>
                <c:pt idx="0">
                  <c:v>0.12093058738625836</c:v>
                </c:pt>
                <c:pt idx="1">
                  <c:v>0.14938259665077511</c:v>
                </c:pt>
                <c:pt idx="2">
                  <c:v>9.3869586055950277E-2</c:v>
                </c:pt>
                <c:pt idx="3">
                  <c:v>0.12055432287918823</c:v>
                </c:pt>
                <c:pt idx="4">
                  <c:v>9.4591857496100315E-2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9-4DE8-9546-0D316655E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080416"/>
        <c:axId val="706091456"/>
      </c:barChart>
      <c:catAx>
        <c:axId val="706080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91456"/>
        <c:crosses val="autoZero"/>
        <c:auto val="0"/>
        <c:lblAlgn val="ctr"/>
        <c:lblOffset val="100"/>
        <c:noMultiLvlLbl val="0"/>
      </c:catAx>
      <c:valAx>
        <c:axId val="70609145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060804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D-41C0-8FCA-C1E040520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5D-41C0-8FCA-C1E040520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D-41C0-8FCA-C1E040520D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5D-41C0-8FCA-C1E040520D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D-41C0-8FCA-C1E040520D87}"/>
              </c:ext>
            </c:extLst>
          </c:dPt>
          <c:dLbls>
            <c:dLbl>
              <c:idx val="0"/>
              <c:layout>
                <c:manualLayout>
                  <c:x val="5.2777777777777674E-2"/>
                  <c:y val="-9.25925925925930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5D-41C0-8FCA-C1E040520D87}"/>
                </c:ext>
              </c:extLst>
            </c:dLbl>
            <c:dLbl>
              <c:idx val="1"/>
              <c:layout>
                <c:manualLayout>
                  <c:x val="4.1666666666666664E-2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D-41C0-8FCA-C1E040520D87}"/>
                </c:ext>
              </c:extLst>
            </c:dLbl>
            <c:dLbl>
              <c:idx val="2"/>
              <c:layout>
                <c:manualLayout>
                  <c:x val="0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D-41C0-8FCA-C1E040520D87}"/>
                </c:ext>
              </c:extLst>
            </c:dLbl>
            <c:dLbl>
              <c:idx val="3"/>
              <c:layout>
                <c:manualLayout>
                  <c:x val="-0.05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D-41C0-8FCA-C1E040520D87}"/>
                </c:ext>
              </c:extLst>
            </c:dLbl>
            <c:dLbl>
              <c:idx val="4"/>
              <c:layout>
                <c:manualLayout>
                  <c:x val="-3.333333333333338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D-41C0-8FCA-C1E040520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Ratio!$L$1:$L$5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Ratio!$M$1:$M$5</c:f>
              <c:numCache>
                <c:formatCode>0.00</c:formatCode>
                <c:ptCount val="5"/>
                <c:pt idx="0">
                  <c:v>1.16795925741026</c:v>
                </c:pt>
                <c:pt idx="1">
                  <c:v>0.86774026937974791</c:v>
                </c:pt>
                <c:pt idx="2">
                  <c:v>0.88524606954910401</c:v>
                </c:pt>
                <c:pt idx="3" formatCode="General">
                  <c:v>0.86</c:v>
                </c:pt>
                <c:pt idx="4" formatCode="General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D-41C0-8FCA-C1E040520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to Equity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F-4AB2-A60F-F53E82EB7C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2F-4AB2-A60F-F53E82EB7C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F-4AB2-A60F-F53E82EB7C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2F-4AB2-A60F-F53E82EB7C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2F-4AB2-A60F-F53E82EB7C7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Ratio!$M$6:$M$10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Ratio!$N$6:$N$10</c:f>
              <c:numCache>
                <c:formatCode>0.00</c:formatCode>
                <c:ptCount val="5"/>
                <c:pt idx="0">
                  <c:v>0.402574053733949</c:v>
                </c:pt>
                <c:pt idx="1">
                  <c:v>0.20229573471104648</c:v>
                </c:pt>
                <c:pt idx="2">
                  <c:v>0.4422419407509019</c:v>
                </c:pt>
                <c:pt idx="3">
                  <c:v>0.17099157577098953</c:v>
                </c:pt>
                <c:pt idx="4">
                  <c:v>0.32572796646857466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2F-4AB2-A60F-F53E82EB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Coverage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Ratio!$M$13:$M$17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Ratio!$N$13:$N$17</c:f>
              <c:numCache>
                <c:formatCode>0.0</c:formatCode>
                <c:ptCount val="5"/>
                <c:pt idx="0">
                  <c:v>8.046891381008356</c:v>
                </c:pt>
                <c:pt idx="1">
                  <c:v>12.426318624196799</c:v>
                </c:pt>
                <c:pt idx="2">
                  <c:v>11.825735099337749</c:v>
                </c:pt>
                <c:pt idx="3">
                  <c:v>12.750519150899862</c:v>
                </c:pt>
                <c:pt idx="4">
                  <c:v>6.737289639264608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F-479A-BBA8-0E972B4617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6102016"/>
        <c:axId val="706074176"/>
      </c:barChart>
      <c:catAx>
        <c:axId val="706102016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4176"/>
        <c:crosses val="autoZero"/>
        <c:auto val="0"/>
        <c:lblAlgn val="ctr"/>
        <c:lblOffset val="100"/>
        <c:noMultiLvlLbl val="0"/>
      </c:catAx>
      <c:valAx>
        <c:axId val="70607417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020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 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Ratio!$J$13:$J$17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Ratio!$K$13:$K$17</c:f>
              <c:numCache>
                <c:formatCode>0.00</c:formatCode>
                <c:ptCount val="5"/>
                <c:pt idx="0">
                  <c:v>0.83880323374694665</c:v>
                </c:pt>
                <c:pt idx="1">
                  <c:v>0.94812501793366599</c:v>
                </c:pt>
                <c:pt idx="2">
                  <c:v>1.0863610947806601</c:v>
                </c:pt>
                <c:pt idx="3">
                  <c:v>1.1196851486358301</c:v>
                </c:pt>
                <c:pt idx="4">
                  <c:v>0.90575612554601048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4-41F5-B30E-53A1A1672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6057376"/>
        <c:axId val="706059776"/>
      </c:lineChart>
      <c:catAx>
        <c:axId val="70605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59776"/>
        <c:crosses val="autoZero"/>
        <c:auto val="0"/>
        <c:lblAlgn val="ctr"/>
        <c:lblOffset val="100"/>
        <c:noMultiLvlLbl val="0"/>
      </c:catAx>
      <c:valAx>
        <c:axId val="7060597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060573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CFO to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Ratio!$J$1:$J$5</c:f>
              <c:numCache>
                <c:formatCode>mmm\-yy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Ratio!$K$1:$K$5</c:f>
              <c:numCache>
                <c:formatCode>0.00</c:formatCode>
                <c:ptCount val="5"/>
                <c:pt idx="0">
                  <c:v>0.96</c:v>
                </c:pt>
                <c:pt idx="1">
                  <c:v>0.72</c:v>
                </c:pt>
                <c:pt idx="2">
                  <c:v>0.84013480722566736</c:v>
                </c:pt>
                <c:pt idx="3">
                  <c:v>0.81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4-40C7-8A58-8613CE8D0E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706111136"/>
        <c:axId val="706112576"/>
      </c:barChart>
      <c:catAx>
        <c:axId val="706111136"/>
        <c:scaling>
          <c:orientation val="minMax"/>
        </c:scaling>
        <c:delete val="0"/>
        <c:axPos val="l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12576"/>
        <c:crosses val="autoZero"/>
        <c:auto val="0"/>
        <c:lblAlgn val="ctr"/>
        <c:lblOffset val="100"/>
        <c:noMultiLvlLbl val="0"/>
      </c:catAx>
      <c:valAx>
        <c:axId val="7061125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7061111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293158</xdr:colOff>
      <xdr:row>3</xdr:row>
      <xdr:rowOff>102659</xdr:rowOff>
    </xdr:from>
    <xdr:to>
      <xdr:col>10</xdr:col>
      <xdr:colOff>321733</xdr:colOff>
      <xdr:row>13</xdr:row>
      <xdr:rowOff>74084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EC163-6801-44E7-8274-A638A8ED7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403226</xdr:colOff>
      <xdr:row>3</xdr:row>
      <xdr:rowOff>108478</xdr:rowOff>
    </xdr:from>
    <xdr:to>
      <xdr:col>15</xdr:col>
      <xdr:colOff>170392</xdr:colOff>
      <xdr:row>13</xdr:row>
      <xdr:rowOff>56091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5B72A-6364-F6B7-D92C-52F6267F4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159808</xdr:colOff>
      <xdr:row>3</xdr:row>
      <xdr:rowOff>87313</xdr:rowOff>
    </xdr:from>
    <xdr:to>
      <xdr:col>5</xdr:col>
      <xdr:colOff>197908</xdr:colOff>
      <xdr:row>13</xdr:row>
      <xdr:rowOff>82551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6B002-6503-9C63-E750-25AB3788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166159</xdr:colOff>
      <xdr:row>13</xdr:row>
      <xdr:rowOff>165630</xdr:rowOff>
    </xdr:from>
    <xdr:to>
      <xdr:col>5</xdr:col>
      <xdr:colOff>23284</xdr:colOff>
      <xdr:row>23</xdr:row>
      <xdr:rowOff>56092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5E61E-FD42-6D7E-B22F-EA7E450A4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174623</xdr:colOff>
      <xdr:row>14</xdr:row>
      <xdr:rowOff>19050</xdr:rowOff>
    </xdr:from>
    <xdr:to>
      <xdr:col>9</xdr:col>
      <xdr:colOff>445557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3E399-A5A1-494C-A680-F56568386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543983</xdr:colOff>
      <xdr:row>13</xdr:row>
      <xdr:rowOff>165099</xdr:rowOff>
    </xdr:from>
    <xdr:to>
      <xdr:col>14</xdr:col>
      <xdr:colOff>285750</xdr:colOff>
      <xdr:row>23</xdr:row>
      <xdr:rowOff>41276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9A29C-4D80-4CED-811E-75F33A51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232834</xdr:colOff>
      <xdr:row>3</xdr:row>
      <xdr:rowOff>116417</xdr:rowOff>
    </xdr:from>
    <xdr:to>
      <xdr:col>19</xdr:col>
      <xdr:colOff>391585</xdr:colOff>
      <xdr:row>12</xdr:row>
      <xdr:rowOff>179916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A30B1D-717E-479A-B329-AC2828306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391583</xdr:colOff>
      <xdr:row>13</xdr:row>
      <xdr:rowOff>169334</xdr:rowOff>
    </xdr:from>
    <xdr:to>
      <xdr:col>20</xdr:col>
      <xdr:colOff>105833</xdr:colOff>
      <xdr:row>22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5DC71A-12C9-4683-8F30-6C79167C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201084</xdr:colOff>
      <xdr:row>0</xdr:row>
      <xdr:rowOff>105833</xdr:rowOff>
    </xdr:from>
    <xdr:to>
      <xdr:col>18</xdr:col>
      <xdr:colOff>391584</xdr:colOff>
      <xdr:row>2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BC7A74-E781-9F91-1266-BDA93098AD69}"/>
            </a:ext>
          </a:extLst>
        </xdr:cNvPr>
        <xdr:cNvSpPr txBox="1"/>
      </xdr:nvSpPr>
      <xdr:spPr>
        <a:xfrm>
          <a:off x="2042584" y="105833"/>
          <a:ext cx="9398000" cy="402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 u="sng"/>
            <a:t>5</a:t>
          </a:r>
          <a:r>
            <a:rPr lang="en-US" sz="2400" b="1" u="sng" baseline="0"/>
            <a:t> YEAR RATIO ANALYSIS OF ULTRATECH CEMENT LTD</a:t>
          </a:r>
          <a:endParaRPr lang="en-US" sz="2400" b="1" u="sng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7FDD7-B6DC-4DCD-BE7C-A52E9F262368}" name="Table1" displayName="Table1" ref="A1:F18" totalsRowShown="0" headerRowDxfId="8">
  <autoFilter ref="A1:F18" xr:uid="{39F7FDD7-B6DC-4DCD-BE7C-A52E9F262368}"/>
  <tableColumns count="6">
    <tableColumn id="1" xr3:uid="{9225F909-0D6C-4221-ACD5-C6AA662BE511}" name="Particulars"/>
    <tableColumn id="2" xr3:uid="{FBCF7F32-46F6-4F58-AEE9-188413181E21}" name="Mar-25"/>
    <tableColumn id="3" xr3:uid="{5FFC11FA-37E7-40B7-BEE2-419AEEA54B5D}" name="Mar-24"/>
    <tableColumn id="4" xr3:uid="{C19C6E76-5B27-4489-865D-BA9E2D4646B2}" name="Mar-23"/>
    <tableColumn id="5" xr3:uid="{EA5CC951-3012-4D28-8BA2-1B580F3702D9}" name="Mar-22"/>
    <tableColumn id="6" xr3:uid="{BC5F6DBC-61F4-4C2B-B244-9B78BB943BDA}" name="Mar-2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DD1A7-4BD2-4A42-BA85-85110EC2F20F}" name="Table2" displayName="Table2" ref="A1:F18" totalsRowShown="0" headerRowDxfId="7">
  <autoFilter ref="A1:F18" xr:uid="{3A2DD1A7-4BD2-4A42-BA85-85110EC2F20F}"/>
  <tableColumns count="6">
    <tableColumn id="1" xr3:uid="{517BDF27-4092-41AB-A689-355A33097817}" name="Particulars"/>
    <tableColumn id="2" xr3:uid="{FE15C266-076B-4DC4-B391-41F802F8A35A}" name="Mar-25"/>
    <tableColumn id="3" xr3:uid="{B3979DE7-EAE5-4491-95FE-015CD23BED90}" name="Mar-24"/>
    <tableColumn id="4" xr3:uid="{BFC6BDF9-67E1-403B-8044-6846BE847BA0}" name="Mar-23"/>
    <tableColumn id="5" xr3:uid="{6C7B655D-ADA9-4498-9B00-43F2498C5258}" name="Mar-22"/>
    <tableColumn id="6" xr3:uid="{68517061-A29A-4281-BEA2-E5CD34D174CE}" name="Mar-2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9C9843-36B0-43FC-A98C-775D1F0E2CDF}" name="Table3" displayName="Table3" ref="A1:F8" totalsRowShown="0" headerRowDxfId="6">
  <autoFilter ref="A1:F8" xr:uid="{729C9843-36B0-43FC-A98C-775D1F0E2CDF}"/>
  <tableColumns count="6">
    <tableColumn id="1" xr3:uid="{D7ED20C5-8C19-42E5-B298-C7F46AACB5BB}" name="Particulars"/>
    <tableColumn id="2" xr3:uid="{4E648E0F-AD22-407A-95EE-D5EACDD1B1D7}" name="Mar-25"/>
    <tableColumn id="3" xr3:uid="{D7F178DE-6660-4D71-A850-4792E20F54AA}" name="Mar-24"/>
    <tableColumn id="4" xr3:uid="{6B4115CF-4252-4437-A48D-B8FD12C2534E}" name="Mar-23"/>
    <tableColumn id="5" xr3:uid="{4DE764A9-55F5-4347-9072-0B1E2D1C8B73}" name="Mar-22"/>
    <tableColumn id="6" xr3:uid="{D490B352-EF51-4BA9-AD69-5BB69CFB0D6E}" name="Mar-2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8B8F8-6C1C-45A3-B75D-19B1B0258048}" name="Table5" displayName="Table5" ref="A1:F23" totalsRowShown="0" headerRowDxfId="0">
  <autoFilter ref="A1:F23" xr:uid="{6368B8F8-6C1C-45A3-B75D-19B1B0258048}"/>
  <tableColumns count="6">
    <tableColumn id="1" xr3:uid="{47496BDE-E7E5-440B-BDDB-170F223975F5}" name="Year"/>
    <tableColumn id="3" xr3:uid="{256B4D26-F795-4627-9531-31D421070917}" name="Mar-25" dataDxfId="5"/>
    <tableColumn id="4" xr3:uid="{6127836F-AFDA-4BB7-9D8B-85C8806358EF}" name="Mar-24" dataDxfId="4"/>
    <tableColumn id="5" xr3:uid="{8B4EE7CE-442F-46A9-A61E-7469FED66136}" name="Mar-23" dataDxfId="3"/>
    <tableColumn id="6" xr3:uid="{47D5D6C0-A5D9-43C4-9698-160BE5BBA515}" name="Mar-22" dataDxfId="2"/>
    <tableColumn id="7" xr3:uid="{F8EF9624-6CAE-4501-9B05-F9377729CF58}" name="Mar-21" dataDxfId="1"/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2FF8C-84DA-4ABE-ABC2-D0A4989C1D45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BMKrObuM0f6KHmuf9tMV2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AB1A2663-F1A9-49B1-AAAC-2038697D49BD}">
  <we:reference id="wa200007447" version="1.0.0.0" store="en-US" storeType="OMEX"/>
  <we:alternateReferences>
    <we:reference id="wa200007447" version="1.0.0.0" store="wa200007447" storeType="OMEX"/>
  </we:alternateReferences>
  <we:properties>
    <we:property name="basic_chart" value="{&quot;name&quot;:&quot;basic_chart&quot;,&quot;description&quot;:&quot;Generates a matplotlib chart from 2D numeric data and returns a PNG image as a base64 string.&quot;,&quot;docstring&quot;:&quot;Generates a matplotlib chart from 2D numeric data and returns a PNG image as a base64 string.\nArgs:\n    data: 2D list of numbers (Excel range or similar)\n    chart_type: 'line' or 'bar' (default: 'line')\n    title: Chart title (optional)\n    xlabel: X-axis label (optional)\n    ylabel: Y-axis label (optional)\nReturns:\n    PNG image as base64 string starting with 'data:image\/png;base64,' or error message string\n\nThis example function is provided as-is without any representation of accuracy.&quot;,&quot;code&quot;:&quot;options = {\&quot;insert_only\&quot;:True}\n\nimport matplotlib\nmatplotlib.use('Agg')\nimport matplotlib.pyplot as plt\nimport numpy as np\nimport io\nimport base64\n\ndef basic_chart(data, chart_type='line', title=None, xlabel=None, ylabel=None):\n    \&quot;\&quot;\&quot;\n    Generates a matplotlib chart from 2D numeric data and returns a PNG image as a base64 string.\n    Args:\n        data: 2D list of numbers (Excel range or similar)\n        chart_type: 'line' or 'bar' (default: 'line')\n        title: Chart title (optional)\n        xlabel: X-axis label (optional)\n        ylabel: Y-axis label (optional)\n    Returns:\n        PNG image as base64 string starting with 'data:image\/png;base64,' or error message string\n    \n    This example function is provided as-is without any representation of accuracy.\n    \&quot;\&quot;\&quot;\n    if not isinstance(data, list) or not data or not isinstance(data[0], list):\n        return \&quot;Error: Input data must be a 2D list.\&quot;\n    try:\n        arr = np.array(data, dtype=float)\n    except Exception:\n        return \&quot;Error: Data must be numeric.\&quot;\n    if arr.ndim != 2 or arr.shape[1] &lt; 2:\n        return \&quot;Error: Data must have at least two columns (X and Y).\&quot;\n    x = arr[:, 0]\n    y = arr[:, 1]\n    plt.figure(figsize=(6, 4))\n    if chart_type == 'bar':\n        plt.bar(x, y)\n    else:\n        plt.plot(x, y, marker='o')\n    if title:\n        plt.title(title)\n    if xlabel:\n        plt.xlabel(xlabel)\n    if ylabel:\n        plt.ylabel(ylabel)\n    plt.tight_layout()\n    buf = io.BytesIO()\n    plt.savefig(buf, format='png')\n    plt.close()\n    buf.seek(0)\n    img_bytes = buf.read()\n    img_b64 = base64.b64encode(img_bytes).decode('utf-8')\n    return f\&quot;data:image\/png;base64,{img_b64}\&quot;&quot;,&quot;test_cases&quot;:[{&quot;id&quot;:&quot;line_growth_curve_full_labels&quot;,&quot;arguments&quot;:{&quot;data&quot;:[[1,2],[2,4],[3,8],[4,16]],&quot;chart_type&quot;:&quot;line&quot;,&quot;title&quot;:&quot;Growth Curve&quot;,&quot;xlabel&quot;:&quot;X Axis&quot;,&quot;ylabel&quot;:&quot;Y Axis&quot;}}],&quot;folder&quot;:&quot;data&quot;,&quot;dir&quot;:&quot;\/opt\/buildhome\/repo\/src\/data\/basic_chart&quot;,&quot;public_shared_link&quot;:null,&quot;fileId&quot;:&quot;1&quot;,&quot;link&quot;:&quot;https:\/\/www.boardflare.com\/python-functions\/data\/basic_chart&quot;,&quot;options&quot;:{&quot;insert_only&quot;:true},&quot;signature&quot;:&quot;BASIC_CHART(data, [chart_type], [title], [xlabel], [ylabel])&quot;,&quot;resultLine&quot;:&quot;\n\nresult = basic_chart(**{k: v for k, v in [(\&quot;data\&quot;, arg1 if arg1 != \&quot;__OMITTED__\&quot; else None), (\&quot;chart_type\&quot;, arg2 if arg2 != \&quot;__OMITTED__\&quot; else None), (\&quot;title\&quot;, arg3 if arg3 != \&quot;__OMITTED__\&quot; else None), (\&quot;xlabel\&quot;, arg4 if arg4 != \&quot;__OMITTED__\&quot; else None), (\&quot;ylabel\&quot;, arg5 if arg5 != \&quot;__OMITTED__\&quot; else None)] if v is not None})&quot;,&quot;formula&quot;:&quot;=LAMBDA(data,[chart_type],[title],[xlabel],[ylabel], BOARDFLARE.EXEC(\&quot;basic_chart\&quot;,data,IF(ISOMITTED(chart_type), \&quot;__OMITTED__\&quot;, chart_type),IF(ISOMITTED(title), \&quot;__OMITTED__\&quot;, title),IF(ISOMITTED(xlabel), \&quot;__OMITTED__\&quot;, xlabel),IF(ISOMITTED(ylabel), \&quot;__OMITTED__\&quot;, ylabel)))&quot;,&quot;execFormula&quot;:&quot;=BOARDFLARE.EXEC(\&quot;basic_chart\&quot;, arg1,arg2,arg3,arg4,arg5)&quot;,&quot;timestamp&quot;:&quot;2025-09-20T00:35:17.103Z&quot;,&quot;uid&quot;:&quot;anonymous&quot;,&quot;parameters&quot;:[{&quot;name&quot;:&quot;data&quot;},{&quot;name&quot;:&quot;chart_type&quot;,&quot;has_default&quot;:true,&quot;default&quot;:&quot;'line'&quot;},{&quot;name&quot;:&quot;title&quot;,&quot;has_default&quot;:true,&quot;default&quot;:&quot;None&quot;},{&quot;name&quot;:&quot;xlabel&quot;,&quot;has_default&quot;:true,&quot;default&quot;:&quot;None&quot;},{&quot;name&quot;:&quot;ylabel&quot;,&quot;has_default&quot;:true,&quot;default&quot;:&quot;None&quot;}],&quot;imports&quot;:[&quot;base64&quot;,&quot;io&quot;,&quot;matplotlib&quot;,&quot;matplotlib.pyplot&quot;,&quot;numpy&quot;],&quot;external_packages&quot;:[]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CAB1-93D0-47E7-9CE5-856F4D3B038B}">
  <dimension ref="A1:F18"/>
  <sheetViews>
    <sheetView workbookViewId="0">
      <selection activeCell="E9" sqref="E9"/>
    </sheetView>
  </sheetViews>
  <sheetFormatPr defaultRowHeight="15" x14ac:dyDescent="0.25"/>
  <cols>
    <col min="1" max="1" width="25.5703125" bestFit="1" customWidth="1"/>
    <col min="2" max="6" width="9.42578125" customWidth="1"/>
  </cols>
  <sheetData>
    <row r="1" spans="1:6" x14ac:dyDescent="0.25">
      <c r="A1" t="s">
        <v>3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</row>
    <row r="2" spans="1:6" x14ac:dyDescent="0.25">
      <c r="A2" t="s">
        <v>1</v>
      </c>
      <c r="B2">
        <v>294.68</v>
      </c>
      <c r="C2">
        <v>288.69</v>
      </c>
      <c r="D2">
        <v>288.69</v>
      </c>
      <c r="E2">
        <v>288.67</v>
      </c>
      <c r="F2">
        <v>288.64999999999998</v>
      </c>
    </row>
    <row r="3" spans="1:6" x14ac:dyDescent="0.25">
      <c r="A3" t="s">
        <v>4</v>
      </c>
      <c r="B3">
        <v>70411.53</v>
      </c>
      <c r="C3">
        <v>59816.82</v>
      </c>
      <c r="D3">
        <v>53955.67</v>
      </c>
      <c r="E3">
        <v>50096.89</v>
      </c>
      <c r="F3">
        <v>43842.41</v>
      </c>
    </row>
    <row r="4" spans="1:6" x14ac:dyDescent="0.25">
      <c r="A4" t="s">
        <v>5</v>
      </c>
      <c r="B4">
        <v>70706.210000000006</v>
      </c>
      <c r="C4">
        <v>60227.47</v>
      </c>
      <c r="D4">
        <v>54324.54</v>
      </c>
      <c r="E4">
        <v>50435.27</v>
      </c>
      <c r="F4">
        <v>44174.68</v>
      </c>
    </row>
    <row r="5" spans="1:6" x14ac:dyDescent="0.25">
      <c r="A5" t="s">
        <v>6</v>
      </c>
      <c r="B5">
        <v>15780.77</v>
      </c>
      <c r="C5">
        <v>5307.78</v>
      </c>
      <c r="D5">
        <v>19480.22</v>
      </c>
      <c r="E5">
        <v>5303</v>
      </c>
      <c r="F5">
        <v>13548.45</v>
      </c>
    </row>
    <row r="6" spans="1:6" x14ac:dyDescent="0.25">
      <c r="A6" t="s">
        <v>7</v>
      </c>
      <c r="B6">
        <v>7250.22</v>
      </c>
      <c r="C6">
        <v>4990.6099999999997</v>
      </c>
      <c r="D6">
        <v>4544.37</v>
      </c>
      <c r="E6">
        <v>4899.84</v>
      </c>
      <c r="F6">
        <v>4235.13</v>
      </c>
    </row>
    <row r="7" spans="1:6" x14ac:dyDescent="0.25">
      <c r="A7" t="s">
        <v>8</v>
      </c>
      <c r="B7">
        <v>32364.97</v>
      </c>
      <c r="C7">
        <v>26905.96</v>
      </c>
      <c r="D7">
        <v>23431.79</v>
      </c>
      <c r="E7">
        <v>20155.189999999999</v>
      </c>
      <c r="F7">
        <v>20591.72</v>
      </c>
    </row>
    <row r="8" spans="1:6" x14ac:dyDescent="0.25">
      <c r="A8" t="s">
        <v>9</v>
      </c>
      <c r="B8">
        <v>133697.15</v>
      </c>
      <c r="C8">
        <v>100802.01</v>
      </c>
      <c r="D8">
        <v>91386.96</v>
      </c>
      <c r="E8">
        <v>83827.789999999994</v>
      </c>
      <c r="F8">
        <v>86183.51</v>
      </c>
    </row>
    <row r="9" spans="1:6" x14ac:dyDescent="0.25">
      <c r="A9" t="s">
        <v>10</v>
      </c>
      <c r="B9">
        <v>76850.92</v>
      </c>
      <c r="C9">
        <v>51042.36</v>
      </c>
      <c r="D9">
        <v>47670.64</v>
      </c>
      <c r="E9">
        <v>43770.79</v>
      </c>
      <c r="F9">
        <v>43625.35</v>
      </c>
    </row>
    <row r="10" spans="1:6" x14ac:dyDescent="0.25">
      <c r="A10" t="s">
        <v>11</v>
      </c>
      <c r="B10">
        <v>10031.52</v>
      </c>
      <c r="C10">
        <v>5489.76</v>
      </c>
      <c r="D10">
        <v>5579.1</v>
      </c>
      <c r="E10">
        <v>5466.57</v>
      </c>
      <c r="F10">
        <v>5566.41</v>
      </c>
    </row>
    <row r="11" spans="1:6" x14ac:dyDescent="0.25">
      <c r="A11" t="s">
        <v>12</v>
      </c>
      <c r="B11">
        <v>93116.63</v>
      </c>
      <c r="C11">
        <v>63343.3</v>
      </c>
      <c r="D11">
        <v>57290.13</v>
      </c>
      <c r="E11">
        <v>54022.03</v>
      </c>
      <c r="F11">
        <v>50878.44</v>
      </c>
    </row>
    <row r="12" spans="1:6" x14ac:dyDescent="0.25">
      <c r="A12" t="s">
        <v>13</v>
      </c>
      <c r="B12">
        <v>2297.4</v>
      </c>
      <c r="C12">
        <v>2764.15</v>
      </c>
      <c r="D12">
        <v>1460.35</v>
      </c>
      <c r="E12">
        <v>1372.43</v>
      </c>
      <c r="F12">
        <v>1284.24</v>
      </c>
    </row>
    <row r="13" spans="1:6" x14ac:dyDescent="0.25">
      <c r="A13" t="s">
        <v>14</v>
      </c>
      <c r="B13">
        <v>109959.95</v>
      </c>
      <c r="C13">
        <v>77643.64</v>
      </c>
      <c r="D13">
        <v>70644.06</v>
      </c>
      <c r="E13">
        <v>66338.320000000007</v>
      </c>
      <c r="F13">
        <v>62133.22</v>
      </c>
    </row>
    <row r="14" spans="1:6" x14ac:dyDescent="0.25">
      <c r="A14" t="s">
        <v>15</v>
      </c>
      <c r="B14">
        <v>9562.98</v>
      </c>
      <c r="C14">
        <v>8329.74</v>
      </c>
      <c r="D14">
        <v>6611.83</v>
      </c>
      <c r="E14">
        <v>5595.58</v>
      </c>
      <c r="F14">
        <v>4017.97</v>
      </c>
    </row>
    <row r="15" spans="1:6" x14ac:dyDescent="0.25">
      <c r="A15" t="s">
        <v>16</v>
      </c>
      <c r="B15">
        <v>5890.25</v>
      </c>
      <c r="C15">
        <v>4278.16</v>
      </c>
      <c r="D15">
        <v>3867.02</v>
      </c>
      <c r="E15">
        <v>3071.61</v>
      </c>
      <c r="F15">
        <v>2571.73</v>
      </c>
    </row>
    <row r="16" spans="1:6" x14ac:dyDescent="0.25">
      <c r="A16" t="s">
        <v>17</v>
      </c>
      <c r="B16">
        <v>1673.32</v>
      </c>
      <c r="C16">
        <v>783.21</v>
      </c>
      <c r="D16">
        <v>1149.5899999999999</v>
      </c>
      <c r="E16">
        <v>359.18</v>
      </c>
      <c r="F16">
        <v>2007.55</v>
      </c>
    </row>
    <row r="17" spans="1:6" x14ac:dyDescent="0.25">
      <c r="A17" t="s">
        <v>18</v>
      </c>
      <c r="B17">
        <v>23737.200000000001</v>
      </c>
      <c r="C17">
        <v>23158.37</v>
      </c>
      <c r="D17">
        <v>20742.900000000001</v>
      </c>
      <c r="E17">
        <v>17489.47</v>
      </c>
      <c r="F17">
        <v>24050.29</v>
      </c>
    </row>
    <row r="18" spans="1:6" x14ac:dyDescent="0.25">
      <c r="A18" t="s">
        <v>19</v>
      </c>
      <c r="B18">
        <v>133697.15</v>
      </c>
      <c r="C18">
        <v>100802.01</v>
      </c>
      <c r="D18">
        <v>91386.96</v>
      </c>
      <c r="E18">
        <v>83827.789999999994</v>
      </c>
      <c r="F18">
        <v>86183.51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7E9E-063C-4754-A485-86FB9299602C}">
  <dimension ref="A1:F18"/>
  <sheetViews>
    <sheetView workbookViewId="0"/>
  </sheetViews>
  <sheetFormatPr defaultRowHeight="15" x14ac:dyDescent="0.25"/>
  <cols>
    <col min="1" max="1" width="48.7109375" bestFit="1" customWidth="1"/>
    <col min="2" max="6" width="9.42578125" customWidth="1"/>
  </cols>
  <sheetData>
    <row r="1" spans="1:6" x14ac:dyDescent="0.25">
      <c r="A1" t="s">
        <v>3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</row>
    <row r="2" spans="1:6" x14ac:dyDescent="0.25">
      <c r="A2" t="s">
        <v>20</v>
      </c>
      <c r="B2">
        <v>70857.27</v>
      </c>
      <c r="C2">
        <v>67535.73</v>
      </c>
      <c r="D2">
        <v>60462.6</v>
      </c>
      <c r="E2">
        <v>49729.38</v>
      </c>
      <c r="F2">
        <v>42677</v>
      </c>
    </row>
    <row r="3" spans="1:6" x14ac:dyDescent="0.25">
      <c r="A3" t="s">
        <v>21</v>
      </c>
      <c r="B3">
        <v>71894.98</v>
      </c>
      <c r="C3">
        <v>68640.63</v>
      </c>
      <c r="D3">
        <v>61326.5</v>
      </c>
      <c r="E3">
        <v>50663.49</v>
      </c>
      <c r="F3">
        <v>43188.34</v>
      </c>
    </row>
    <row r="4" spans="1:6" x14ac:dyDescent="0.25">
      <c r="A4" t="s">
        <v>0</v>
      </c>
      <c r="B4">
        <v>693.42</v>
      </c>
      <c r="C4">
        <v>662.15</v>
      </c>
      <c r="D4">
        <v>689.43</v>
      </c>
      <c r="E4">
        <v>611.79999999999995</v>
      </c>
      <c r="F4">
        <v>788.68</v>
      </c>
    </row>
    <row r="5" spans="1:6" x14ac:dyDescent="0.25">
      <c r="A5" t="s">
        <v>22</v>
      </c>
      <c r="B5">
        <v>72588.399999999994</v>
      </c>
      <c r="C5">
        <v>69302.78</v>
      </c>
      <c r="D5">
        <v>62015.93</v>
      </c>
      <c r="E5">
        <v>51275.29</v>
      </c>
      <c r="F5">
        <v>43977.02</v>
      </c>
    </row>
    <row r="6" spans="1:6" x14ac:dyDescent="0.25">
      <c r="A6" t="s">
        <v>23</v>
      </c>
      <c r="B6">
        <v>10588.71</v>
      </c>
      <c r="C6">
        <v>9543.4599999999991</v>
      </c>
      <c r="D6">
        <v>8504.1299999999992</v>
      </c>
      <c r="E6">
        <v>6459.77</v>
      </c>
      <c r="F6">
        <v>5174.9399999999996</v>
      </c>
    </row>
    <row r="7" spans="1:6" x14ac:dyDescent="0.25">
      <c r="A7" t="s">
        <v>24</v>
      </c>
      <c r="B7">
        <v>1999.86</v>
      </c>
      <c r="C7">
        <v>1700.89</v>
      </c>
      <c r="D7">
        <v>3020.7</v>
      </c>
      <c r="E7">
        <v>2458.19</v>
      </c>
      <c r="F7">
        <v>1936.7</v>
      </c>
    </row>
    <row r="8" spans="1:6" x14ac:dyDescent="0.25">
      <c r="A8" t="s">
        <v>32</v>
      </c>
      <c r="B8">
        <v>-21.87</v>
      </c>
      <c r="C8">
        <v>-56.85</v>
      </c>
      <c r="D8">
        <v>-490.37</v>
      </c>
      <c r="E8">
        <v>-358.37</v>
      </c>
      <c r="F8">
        <v>426.44</v>
      </c>
    </row>
    <row r="9" spans="1:6" x14ac:dyDescent="0.25">
      <c r="A9" t="s">
        <v>54</v>
      </c>
      <c r="B9">
        <v>9179</v>
      </c>
      <c r="C9">
        <v>10390</v>
      </c>
      <c r="D9">
        <v>8239</v>
      </c>
      <c r="E9">
        <v>9309</v>
      </c>
      <c r="F9">
        <v>9343</v>
      </c>
    </row>
    <row r="10" spans="1:6" x14ac:dyDescent="0.25">
      <c r="A10" t="s">
        <v>64</v>
      </c>
      <c r="B10">
        <v>13194</v>
      </c>
      <c r="C10">
        <v>13536</v>
      </c>
      <c r="D10">
        <v>11127</v>
      </c>
      <c r="E10">
        <v>12024</v>
      </c>
      <c r="F10">
        <v>12044</v>
      </c>
    </row>
    <row r="11" spans="1:6" x14ac:dyDescent="0.25">
      <c r="A11" t="s">
        <v>25</v>
      </c>
      <c r="B11">
        <v>3299.48</v>
      </c>
      <c r="C11">
        <v>2910.46</v>
      </c>
      <c r="D11">
        <v>2561.6</v>
      </c>
      <c r="E11">
        <v>2359.08</v>
      </c>
      <c r="F11">
        <v>2181.9899999999998</v>
      </c>
    </row>
    <row r="12" spans="1:6" x14ac:dyDescent="0.25">
      <c r="A12" t="s">
        <v>26</v>
      </c>
      <c r="B12">
        <v>1465.34</v>
      </c>
      <c r="C12">
        <v>866.8</v>
      </c>
      <c r="D12">
        <v>755</v>
      </c>
      <c r="E12">
        <v>798.37</v>
      </c>
      <c r="F12">
        <v>1259.08</v>
      </c>
    </row>
    <row r="13" spans="1:6" x14ac:dyDescent="0.25">
      <c r="A13" t="s">
        <v>27</v>
      </c>
      <c r="B13">
        <v>3739.09</v>
      </c>
      <c r="C13">
        <v>3027.43</v>
      </c>
      <c r="D13">
        <v>2619.2399999999998</v>
      </c>
      <c r="E13">
        <v>2456.7600000000002</v>
      </c>
      <c r="F13">
        <v>2434.35</v>
      </c>
    </row>
    <row r="14" spans="1:6" x14ac:dyDescent="0.25">
      <c r="A14" t="s">
        <v>2</v>
      </c>
      <c r="B14">
        <v>43833.62</v>
      </c>
      <c r="C14">
        <v>41922.61</v>
      </c>
      <c r="D14">
        <v>37799.26</v>
      </c>
      <c r="E14">
        <v>28808.400000000001</v>
      </c>
      <c r="F14">
        <v>22526.86</v>
      </c>
    </row>
    <row r="15" spans="1:6" x14ac:dyDescent="0.25">
      <c r="A15" t="s">
        <v>28</v>
      </c>
      <c r="B15">
        <v>64803.31</v>
      </c>
      <c r="C15">
        <v>59914.8</v>
      </c>
      <c r="D15">
        <v>54769.56</v>
      </c>
      <c r="E15">
        <v>42982.2</v>
      </c>
      <c r="F15">
        <v>35916.949999999997</v>
      </c>
    </row>
    <row r="16" spans="1:6" x14ac:dyDescent="0.25">
      <c r="A16" t="s">
        <v>29</v>
      </c>
      <c r="B16">
        <v>7697.01</v>
      </c>
      <c r="C16">
        <v>9315.98</v>
      </c>
      <c r="D16">
        <v>7246.37</v>
      </c>
      <c r="E16">
        <v>8293.09</v>
      </c>
      <c r="F16">
        <v>7896.07</v>
      </c>
    </row>
    <row r="17" spans="1:6" x14ac:dyDescent="0.25">
      <c r="A17" t="s">
        <v>30</v>
      </c>
      <c r="B17">
        <v>1504.38</v>
      </c>
      <c r="C17">
        <v>2411.11</v>
      </c>
      <c r="D17">
        <v>2329.4899999999998</v>
      </c>
      <c r="E17">
        <v>1226.55</v>
      </c>
      <c r="F17">
        <v>2554</v>
      </c>
    </row>
    <row r="18" spans="1:6" x14ac:dyDescent="0.25">
      <c r="A18" t="s">
        <v>31</v>
      </c>
      <c r="B18">
        <v>6192.63</v>
      </c>
      <c r="C18">
        <v>6904.87</v>
      </c>
      <c r="D18">
        <v>4916.88</v>
      </c>
      <c r="E18">
        <v>7066.54</v>
      </c>
      <c r="F18">
        <v>5342.07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0AEF-B117-47F2-A84C-91E78E2486C6}">
  <dimension ref="A1:F8"/>
  <sheetViews>
    <sheetView workbookViewId="0">
      <selection activeCell="C12" sqref="C12"/>
    </sheetView>
  </sheetViews>
  <sheetFormatPr defaultRowHeight="15" x14ac:dyDescent="0.25"/>
  <cols>
    <col min="1" max="1" width="49.42578125" bestFit="1" customWidth="1"/>
    <col min="2" max="6" width="9.42578125" customWidth="1"/>
  </cols>
  <sheetData>
    <row r="1" spans="1:6" x14ac:dyDescent="0.25">
      <c r="A1" t="s">
        <v>3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</row>
    <row r="2" spans="1:6" x14ac:dyDescent="0.25">
      <c r="A2" t="s">
        <v>33</v>
      </c>
      <c r="B2">
        <v>7697.01</v>
      </c>
      <c r="C2">
        <v>9315.98</v>
      </c>
      <c r="D2">
        <v>7246.37</v>
      </c>
      <c r="E2">
        <v>8293.09</v>
      </c>
      <c r="F2">
        <v>7896.07</v>
      </c>
    </row>
    <row r="3" spans="1:6" x14ac:dyDescent="0.25">
      <c r="A3" t="s">
        <v>34</v>
      </c>
      <c r="B3">
        <v>9576.49</v>
      </c>
      <c r="C3">
        <v>10898.79</v>
      </c>
      <c r="D3">
        <v>9348.18</v>
      </c>
      <c r="E3">
        <v>8669.66</v>
      </c>
      <c r="F3">
        <v>11551</v>
      </c>
    </row>
    <row r="4" spans="1:6" x14ac:dyDescent="0.25">
      <c r="A4" t="s">
        <v>35</v>
      </c>
      <c r="B4">
        <v>-15450.04</v>
      </c>
      <c r="C4">
        <v>-7830</v>
      </c>
      <c r="D4">
        <v>-6753.57</v>
      </c>
      <c r="E4">
        <v>789.27</v>
      </c>
      <c r="F4">
        <v>-8986.5300000000007</v>
      </c>
    </row>
    <row r="5" spans="1:6" x14ac:dyDescent="0.25">
      <c r="A5" t="s">
        <v>36</v>
      </c>
      <c r="B5">
        <v>5566.31</v>
      </c>
      <c r="C5">
        <v>-2860.52</v>
      </c>
      <c r="D5">
        <v>-2370.09</v>
      </c>
      <c r="E5">
        <v>-9500.93</v>
      </c>
      <c r="F5">
        <v>-2585.9499999999998</v>
      </c>
    </row>
    <row r="6" spans="1:6" x14ac:dyDescent="0.25">
      <c r="A6" t="s">
        <v>37</v>
      </c>
      <c r="B6">
        <v>-307.24</v>
      </c>
      <c r="C6">
        <v>208.27</v>
      </c>
      <c r="D6">
        <v>224.52</v>
      </c>
      <c r="E6">
        <v>-42</v>
      </c>
      <c r="F6">
        <v>-21.48</v>
      </c>
    </row>
    <row r="7" spans="1:6" x14ac:dyDescent="0.25">
      <c r="A7" t="s">
        <v>38</v>
      </c>
      <c r="B7">
        <v>619.16</v>
      </c>
      <c r="C7">
        <v>334.13</v>
      </c>
      <c r="D7">
        <v>76.58</v>
      </c>
      <c r="E7">
        <v>118.58</v>
      </c>
      <c r="F7">
        <v>140.06</v>
      </c>
    </row>
    <row r="8" spans="1:6" x14ac:dyDescent="0.25">
      <c r="A8" t="s">
        <v>39</v>
      </c>
      <c r="B8">
        <v>311.92</v>
      </c>
      <c r="C8">
        <v>542.4</v>
      </c>
      <c r="D8">
        <v>301.10000000000002</v>
      </c>
      <c r="E8">
        <v>76.58</v>
      </c>
      <c r="F8">
        <v>118.58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41B9-11A7-4768-ABA3-AB8E5849CEC2}">
  <dimension ref="A1:O23"/>
  <sheetViews>
    <sheetView zoomScale="80" zoomScaleNormal="80" workbookViewId="0">
      <selection activeCell="H1" sqref="H1:N1048576"/>
    </sheetView>
  </sheetViews>
  <sheetFormatPr defaultRowHeight="15" x14ac:dyDescent="0.25"/>
  <cols>
    <col min="1" max="1" width="25.5703125" bestFit="1" customWidth="1"/>
    <col min="2" max="2" width="10.7109375" customWidth="1"/>
    <col min="3" max="5" width="13.7109375" bestFit="1" customWidth="1"/>
    <col min="6" max="6" width="12.5703125" bestFit="1" customWidth="1"/>
    <col min="8" max="14" width="9.140625" hidden="1" customWidth="1"/>
  </cols>
  <sheetData>
    <row r="1" spans="1:14" x14ac:dyDescent="0.25">
      <c r="A1" s="1" t="s">
        <v>55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J1" s="6">
        <v>44256</v>
      </c>
      <c r="K1" s="5">
        <v>0.96</v>
      </c>
      <c r="L1" s="6">
        <v>44256</v>
      </c>
      <c r="M1" s="5">
        <f>F13</f>
        <v>1.16795925741026</v>
      </c>
    </row>
    <row r="2" spans="1:14" x14ac:dyDescent="0.25">
      <c r="A2" s="1" t="s">
        <v>45</v>
      </c>
      <c r="J2" s="6">
        <v>44621</v>
      </c>
      <c r="K2" s="5">
        <v>0.72</v>
      </c>
      <c r="L2" s="6">
        <v>44621</v>
      </c>
      <c r="M2" s="5">
        <f>E13</f>
        <v>0.86774026937974791</v>
      </c>
    </row>
    <row r="3" spans="1:14" x14ac:dyDescent="0.25">
      <c r="A3" t="s">
        <v>42</v>
      </c>
      <c r="B3" s="3">
        <f>PL!B18*2/(BS!B4+BS!C4)</f>
        <v>9.4591857496100315E-2</v>
      </c>
      <c r="C3" s="3">
        <f>PL!C18*2/(BS!C4+BS!D4)</f>
        <v>0.12055432287918823</v>
      </c>
      <c r="D3" s="3">
        <f>PL!D18*2/(BS!D4+BS!E4)</f>
        <v>9.3869586055950277E-2</v>
      </c>
      <c r="E3" s="3">
        <f>PL!E18*2/(BS!E4+BS!F4)</f>
        <v>0.14938259665077511</v>
      </c>
      <c r="F3" s="3">
        <f>PL!F18*2/(BS!F4+BS!F4)</f>
        <v>0.12093058738625836</v>
      </c>
      <c r="G3" s="4"/>
      <c r="H3" s="4"/>
      <c r="J3" s="6">
        <v>44986</v>
      </c>
      <c r="K3" s="5">
        <v>0.84013480722566736</v>
      </c>
      <c r="L3" s="6">
        <v>44986</v>
      </c>
      <c r="M3" s="5">
        <f>D13</f>
        <v>0.88524606954910401</v>
      </c>
    </row>
    <row r="4" spans="1:14" x14ac:dyDescent="0.25">
      <c r="A4" t="s">
        <v>43</v>
      </c>
      <c r="B4" s="3">
        <f>PL!B18/(BS!B18+BS!C18)*0.5</f>
        <v>1.3203949216705086E-2</v>
      </c>
      <c r="C4" s="3">
        <f>PL!C18/(BS!C18+BS!D18)*0.5</f>
        <v>1.7963752030098291E-2</v>
      </c>
      <c r="D4" s="3">
        <f>PL!D18/(BS!D18+BS!E18)*0.5</f>
        <v>1.4031010517094024E-2</v>
      </c>
      <c r="E4" s="3">
        <f>PL!E18/(BS!E18+BS!F18)*0.5</f>
        <v>2.0782559747499138E-2</v>
      </c>
      <c r="F4" s="3">
        <f>PL!F18/(BS!F18+BS!G18)*0.5</f>
        <v>3.0992413745970664E-2</v>
      </c>
      <c r="J4" s="6">
        <v>45352</v>
      </c>
      <c r="K4" s="5">
        <v>0.81</v>
      </c>
      <c r="L4" s="6">
        <v>45352</v>
      </c>
      <c r="M4">
        <f>0.86</f>
        <v>0.86</v>
      </c>
    </row>
    <row r="5" spans="1:14" x14ac:dyDescent="0.25">
      <c r="A5" t="s">
        <v>44</v>
      </c>
      <c r="B5" s="3">
        <f>PL!B18/PL!B2</f>
        <v>8.739583108409342E-2</v>
      </c>
      <c r="C5" s="3">
        <f>PL!C18/PL!C2</f>
        <v>0.10224025119740322</v>
      </c>
      <c r="D5" s="3">
        <f>PL!D18/PL!D2</f>
        <v>8.1321014974546246E-2</v>
      </c>
      <c r="E5" s="3">
        <f>PL!E18/PL!E2</f>
        <v>0.14209990150691604</v>
      </c>
      <c r="F5" s="3">
        <f>PL!F18/PL!F2</f>
        <v>0.12517444993790566</v>
      </c>
      <c r="J5" s="6">
        <v>45717</v>
      </c>
      <c r="K5" s="5">
        <v>0.73</v>
      </c>
      <c r="L5" s="6">
        <v>45717</v>
      </c>
      <c r="M5">
        <f>0.73</f>
        <v>0.73</v>
      </c>
    </row>
    <row r="6" spans="1:14" x14ac:dyDescent="0.25">
      <c r="H6" s="6">
        <v>44256</v>
      </c>
      <c r="I6" s="3">
        <v>0.12517444993790566</v>
      </c>
      <c r="J6" s="6">
        <v>44256</v>
      </c>
      <c r="K6" s="8">
        <f>F8</f>
        <v>11.6</v>
      </c>
      <c r="M6" s="6">
        <v>44256</v>
      </c>
      <c r="N6" s="5">
        <f>F18</f>
        <v>0.402574053733949</v>
      </c>
    </row>
    <row r="7" spans="1:14" x14ac:dyDescent="0.25">
      <c r="A7" s="1" t="s">
        <v>46</v>
      </c>
      <c r="H7" s="6">
        <v>44621</v>
      </c>
      <c r="I7" s="7">
        <v>0.14209990150691604</v>
      </c>
      <c r="J7" s="6">
        <v>44621</v>
      </c>
      <c r="K7" s="8">
        <f>E8</f>
        <v>9.81</v>
      </c>
      <c r="M7" s="6">
        <v>44621</v>
      </c>
      <c r="N7" s="5">
        <f>E18</f>
        <v>0.20229573471104648</v>
      </c>
    </row>
    <row r="8" spans="1:14" x14ac:dyDescent="0.25">
      <c r="A8" t="s">
        <v>47</v>
      </c>
      <c r="B8">
        <v>8.39</v>
      </c>
      <c r="C8" s="5">
        <v>8.5399999999999991</v>
      </c>
      <c r="D8" s="5">
        <v>10.08</v>
      </c>
      <c r="E8" s="5">
        <v>9.81</v>
      </c>
      <c r="F8" s="5">
        <v>11.6</v>
      </c>
      <c r="H8" s="6">
        <v>44986</v>
      </c>
      <c r="I8" s="7">
        <v>8.1321014974546246E-2</v>
      </c>
      <c r="J8" s="6">
        <v>44986</v>
      </c>
      <c r="K8" s="9">
        <f>D8</f>
        <v>10.08</v>
      </c>
      <c r="M8" s="6">
        <v>44986</v>
      </c>
      <c r="N8" s="5">
        <f>D18</f>
        <v>0.4422419407509019</v>
      </c>
    </row>
    <row r="9" spans="1:14" x14ac:dyDescent="0.25">
      <c r="A9" t="str">
        <f>PROPER("Asset turnover ratio")</f>
        <v>Asset Turnover Ratio</v>
      </c>
      <c r="B9" s="5">
        <f>PL!B2/((BS!B11+BS!C11)*0.5)</f>
        <v>0.90575612554601048</v>
      </c>
      <c r="C9" s="5">
        <f>PL!C2/((BS!C11+BS!D11)*0.5)</f>
        <v>1.1196851486358301</v>
      </c>
      <c r="D9" s="5">
        <f>PL!D2/((BS!D11+BS!E11)*0.5)</f>
        <v>1.0863610947806601</v>
      </c>
      <c r="E9" s="5">
        <f>PL!E2/((BS!E11+BS!F11)*0.5)</f>
        <v>0.94812501793366599</v>
      </c>
      <c r="F9" s="5">
        <f>PL!F2/((BS!F11+BS!F11)*0.5)</f>
        <v>0.83880323374694665</v>
      </c>
      <c r="H9" s="6">
        <v>45352</v>
      </c>
      <c r="I9" s="7">
        <v>0.10224025119740322</v>
      </c>
      <c r="J9" s="6">
        <v>45352</v>
      </c>
      <c r="K9" s="9">
        <f>C8</f>
        <v>8.5399999999999991</v>
      </c>
      <c r="M9" s="6">
        <v>45352</v>
      </c>
      <c r="N9" s="5">
        <f>C18</f>
        <v>0.17099157577098953</v>
      </c>
    </row>
    <row r="10" spans="1:14" x14ac:dyDescent="0.25">
      <c r="A10" t="s">
        <v>48</v>
      </c>
      <c r="H10" s="6">
        <v>45717</v>
      </c>
      <c r="I10" s="7">
        <v>8.739583108409342E-2</v>
      </c>
      <c r="J10" s="6">
        <v>45717</v>
      </c>
      <c r="K10" s="8">
        <f>B8</f>
        <v>8.39</v>
      </c>
      <c r="M10" s="6">
        <v>45717</v>
      </c>
      <c r="N10" s="5">
        <f>B18</f>
        <v>0.32572796646857466</v>
      </c>
    </row>
    <row r="12" spans="1:14" x14ac:dyDescent="0.25">
      <c r="A12" s="1" t="s">
        <v>49</v>
      </c>
    </row>
    <row r="13" spans="1:14" x14ac:dyDescent="0.25">
      <c r="A13" t="s">
        <v>40</v>
      </c>
      <c r="B13" s="5">
        <f>BS!B17/BS!B7</f>
        <v>0.7334225862097199</v>
      </c>
      <c r="C13" s="5">
        <f>BS!C17/BS!C7</f>
        <v>0.86071524673343747</v>
      </c>
      <c r="D13" s="5">
        <f>BS!D17/BS!D7</f>
        <v>0.88524606954910401</v>
      </c>
      <c r="E13" s="5">
        <f>BS!E17/BS!E7</f>
        <v>0.86774026937974791</v>
      </c>
      <c r="F13" s="5">
        <f>BS!F17/BS!F7</f>
        <v>1.16795925741026</v>
      </c>
      <c r="H13" s="6">
        <v>44256</v>
      </c>
      <c r="I13" s="7">
        <f>F3</f>
        <v>0.12093058738625836</v>
      </c>
      <c r="J13" s="6">
        <v>44256</v>
      </c>
      <c r="K13" s="5">
        <f>F9</f>
        <v>0.83880323374694665</v>
      </c>
      <c r="M13" s="6">
        <v>44256</v>
      </c>
      <c r="N13" s="10">
        <f>F20</f>
        <v>8.046891381008356</v>
      </c>
    </row>
    <row r="14" spans="1:14" x14ac:dyDescent="0.25">
      <c r="A14" t="s">
        <v>41</v>
      </c>
      <c r="B14" s="5">
        <f>(BS!B16+BS!B15)/BS!B7</f>
        <v>0.23369618448588086</v>
      </c>
      <c r="C14" s="5">
        <f>(BS!C16+BS!C15)/BS!C7</f>
        <v>0.18811333994401241</v>
      </c>
      <c r="D14" s="5">
        <f>(BS!D16+BS!D15)/BS!D7</f>
        <v>0.21409418571948619</v>
      </c>
      <c r="E14" s="5">
        <f>(BS!E16+BS!E15)/BS!E7</f>
        <v>0.17021868808976745</v>
      </c>
      <c r="F14" s="5">
        <f>(BS!F16+BS!F15)/BS!F7</f>
        <v>0.22238453125819502</v>
      </c>
      <c r="H14" s="6">
        <v>44621</v>
      </c>
      <c r="I14" s="7">
        <f>E3</f>
        <v>0.14938259665077511</v>
      </c>
      <c r="J14" s="6">
        <v>44621</v>
      </c>
      <c r="K14" s="5">
        <f>E9</f>
        <v>0.94812501793366599</v>
      </c>
      <c r="M14" s="6">
        <v>44621</v>
      </c>
      <c r="N14" s="10">
        <f>E20</f>
        <v>12.426318624196799</v>
      </c>
    </row>
    <row r="15" spans="1:14" x14ac:dyDescent="0.25">
      <c r="A15" t="s">
        <v>56</v>
      </c>
      <c r="B15" s="5">
        <f>BS!B16/BS!B7</f>
        <v>5.1701577353539953E-2</v>
      </c>
      <c r="C15" s="5">
        <f>BS!C16/BS!C7</f>
        <v>2.910916391758555E-2</v>
      </c>
      <c r="D15" s="5">
        <f>BS!D16/BS!D7</f>
        <v>4.9061125931907035E-2</v>
      </c>
      <c r="E15" s="5">
        <f>BS!E16/BS!E7</f>
        <v>1.7820720122211701E-2</v>
      </c>
      <c r="F15" s="5">
        <f>BS!F16/BS!F7</f>
        <v>9.7493070030089751E-2</v>
      </c>
      <c r="H15" s="6">
        <v>44986</v>
      </c>
      <c r="I15" s="7">
        <f>D3</f>
        <v>9.3869586055950277E-2</v>
      </c>
      <c r="J15" s="6">
        <v>44986</v>
      </c>
      <c r="K15" s="5">
        <f>D9</f>
        <v>1.0863610947806601</v>
      </c>
      <c r="M15" s="6">
        <v>44986</v>
      </c>
      <c r="N15" s="10">
        <f>D20</f>
        <v>11.825735099337749</v>
      </c>
    </row>
    <row r="16" spans="1:14" x14ac:dyDescent="0.25">
      <c r="H16" s="6">
        <v>45352</v>
      </c>
      <c r="I16" s="7">
        <f>C3</f>
        <v>0.12055432287918823</v>
      </c>
      <c r="J16" s="6">
        <v>45352</v>
      </c>
      <c r="K16" s="5">
        <f>C9</f>
        <v>1.1196851486358301</v>
      </c>
      <c r="M16" s="6">
        <v>45352</v>
      </c>
      <c r="N16" s="10">
        <f>C20</f>
        <v>12.750519150899862</v>
      </c>
    </row>
    <row r="17" spans="1:14" x14ac:dyDescent="0.25">
      <c r="A17" s="1" t="s">
        <v>50</v>
      </c>
      <c r="H17" s="6">
        <v>45717</v>
      </c>
      <c r="I17" s="7">
        <f>B3</f>
        <v>9.4591857496100315E-2</v>
      </c>
      <c r="J17" s="6">
        <v>45717</v>
      </c>
      <c r="K17" s="5">
        <f>B9</f>
        <v>0.90575612554601048</v>
      </c>
      <c r="M17" s="6">
        <v>45717</v>
      </c>
      <c r="N17" s="10">
        <f>B20</f>
        <v>6.737289639264608</v>
      </c>
    </row>
    <row r="18" spans="1:14" x14ac:dyDescent="0.25">
      <c r="A18" t="s">
        <v>51</v>
      </c>
      <c r="B18" s="5">
        <f>(BS!B5+BS!B6)/BS!B4</f>
        <v>0.32572796646857466</v>
      </c>
      <c r="C18" s="5">
        <f>(BS!C5+BS!C6)/BS!C4</f>
        <v>0.17099157577098953</v>
      </c>
      <c r="D18" s="5">
        <f>(BS!D5+BS!D6)/BS!D4</f>
        <v>0.4422419407509019</v>
      </c>
      <c r="E18" s="5">
        <f>(BS!E5+BS!E6)/BS!E4</f>
        <v>0.20229573471104648</v>
      </c>
      <c r="F18" s="5">
        <f>(BS!F5+BS!F6)/BS!F4</f>
        <v>0.402574053733949</v>
      </c>
    </row>
    <row r="19" spans="1:14" x14ac:dyDescent="0.25">
      <c r="A19" t="s">
        <v>52</v>
      </c>
      <c r="B19" s="5">
        <f>(BS!B5+BS!B6)/BS!B18</f>
        <v>0.17226238554823348</v>
      </c>
      <c r="C19" s="5">
        <f>(BS!C5+BS!C6)/BS!C18</f>
        <v>0.10216453025093448</v>
      </c>
      <c r="D19" s="5">
        <f>(BS!D5+BS!D6)/BS!D18</f>
        <v>0.26288860029921118</v>
      </c>
      <c r="E19" s="5">
        <f>(BS!E5+BS!E6)/BS!E18</f>
        <v>0.12171190484682945</v>
      </c>
      <c r="F19" s="5">
        <f>(BS!F5+BS!F6)/BS!F18</f>
        <v>0.2063455062343133</v>
      </c>
    </row>
    <row r="20" spans="1:14" x14ac:dyDescent="0.25">
      <c r="A20" t="s">
        <v>53</v>
      </c>
      <c r="B20" s="5">
        <f>(PL!B9+PL!B4)/PL!B12</f>
        <v>6.737289639264608</v>
      </c>
      <c r="C20" s="5">
        <f>(PL!C9+PL!C4)/PL!C12</f>
        <v>12.750519150899862</v>
      </c>
      <c r="D20" s="5">
        <f>(PL!D9+PL!D4)/PL!D12</f>
        <v>11.825735099337749</v>
      </c>
      <c r="E20" s="5">
        <f>(PL!E9+PL!E4)/PL!E12</f>
        <v>12.426318624196799</v>
      </c>
      <c r="F20" s="5">
        <f>(PL!F9+PL!F4)/PL!F12</f>
        <v>8.046891381008356</v>
      </c>
    </row>
    <row r="22" spans="1:14" x14ac:dyDescent="0.25">
      <c r="A22" s="1" t="s">
        <v>62</v>
      </c>
    </row>
    <row r="23" spans="1:14" x14ac:dyDescent="0.25">
      <c r="A23" t="s">
        <v>63</v>
      </c>
      <c r="B23" s="5">
        <f>CF!B3/PL!B10</f>
        <v>0.72582158556919807</v>
      </c>
      <c r="C23" s="5">
        <f>CF!C3/PL!C10</f>
        <v>0.8051706560283689</v>
      </c>
      <c r="D23" s="5">
        <f>CF!D3/PL!D10</f>
        <v>0.84013480722566736</v>
      </c>
      <c r="E23" s="5">
        <f>CF!E3/PL!E10</f>
        <v>0.72102960745176314</v>
      </c>
      <c r="F23" s="5">
        <f>CF!F3/PL!F10</f>
        <v>0.9590667552308203</v>
      </c>
    </row>
  </sheetData>
  <sortState xmlns:xlrd2="http://schemas.microsoft.com/office/spreadsheetml/2017/richdata2" ref="J1:K5">
    <sortCondition descending="1" ref="J1:J5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651D-E461-43CB-A677-0061C036A594}">
  <dimension ref="A1"/>
  <sheetViews>
    <sheetView showGridLines="0" tabSelected="1" zoomScale="90" zoomScaleNormal="90" workbookViewId="0">
      <selection activeCell="U10" sqref="U1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L g E 0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u A T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E 0 W y i K R 7 g O A A A A E Q A A A B M A H A B G b 3 J t d W x h c y 9 T Z W N 0 a W 9 u M S 5 t I K I Y A C i g F A A A A A A A A A A A A A A A A A A A A A A A A A A A A C t O T S 7 J z M 9 T C I b Q h t Y A U E s B A i 0 A F A A C A A g A L g E 0 W 3 T 5 L U a m A A A A 9 g A A A B I A A A A A A A A A A A A A A A A A A A A A A E N v b m Z p Z y 9 Q Y W N r Y W d l L n h t b F B L A Q I t A B Q A A g A I A C 4 B N F s P y u m r p A A A A O k A A A A T A A A A A A A A A A A A A A A A A P I A A A B b Q 2 9 u d G V u d F 9 U e X B l c 1 0 u e G 1 s U E s B A i 0 A F A A C A A g A L g E 0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6 O o D o e t M 5 H t q 3 A k f + F N K Q A A A A A A g A A A A A A E G Y A A A A B A A A g A A A A Y Y U g 4 w M o G F 9 S + J M d s 7 Q U V 4 0 G O c E A M 2 L h 1 e b S p B Q d F q c A A A A A D o A A A A A C A A A g A A A A 9 F g B e U M j p m 2 F P G f B H L K 9 + 9 Y F + S N G X x H g W k X P 2 m M + X 2 J Q A A A A f 1 3 Y w E M d P 5 W c s a E 3 C E Y J l L 2 k h i L 7 H n s O 5 X 2 M Z r 6 k 2 K t r M r r f w 2 6 q p A h Z j G M J m l C A K + 6 b N + w Q t l M K b L N N W C D I d L H u T o b i f 2 C E 0 R P Y z j + R 3 4 t A A A A A z / C C Q q 3 C + P T t V 9 h f g r 9 U e v p 6 6 X n w 4 7 R f e W P e q 6 M A A 4 w k o N h R 6 W s g c c Y m t G w h e c z 6 x Z f p w S + 6 j Y O s 1 3 w Z 4 W X s y g = = < / D a t a M a s h u p > 
</file>

<file path=customXml/itemProps1.xml><?xml version="1.0" encoding="utf-8"?>
<ds:datastoreItem xmlns:ds="http://schemas.openxmlformats.org/officeDocument/2006/customXml" ds:itemID="{3BAA29F3-5117-4FF6-896E-4C4E48975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</vt:lpstr>
      <vt:lpstr>PL</vt:lpstr>
      <vt:lpstr>CF</vt:lpstr>
      <vt:lpstr>Ratio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Tiya Rao</cp:lastModifiedBy>
  <cp:lastPrinted>2012-12-06T18:14:13Z</cp:lastPrinted>
  <dcterms:created xsi:type="dcterms:W3CDTF">2012-08-17T09:55:37Z</dcterms:created>
  <dcterms:modified xsi:type="dcterms:W3CDTF">2025-09-20T04:58:42Z</dcterms:modified>
</cp:coreProperties>
</file>