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G:\HayDay\Data\"/>
    </mc:Choice>
  </mc:AlternateContent>
  <xr:revisionPtr revIDLastSave="0" documentId="8_{2F449E03-5485-4BF2-B32B-037E64405661}" xr6:coauthVersionLast="47" xr6:coauthVersionMax="47" xr10:uidLastSave="{00000000-0000-0000-0000-000000000000}"/>
  <bookViews>
    <workbookView xWindow="-120" yWindow="-120" windowWidth="37245" windowHeight="21840" xr2:uid="{00000000-000D-0000-FFFF-FFFF00000000}"/>
  </bookViews>
  <sheets>
    <sheet name="Product overview (old)" sheetId="1" r:id="rId1"/>
    <sheet name="Cost breakdown (old)" sheetId="2" state="hidden" r:id="rId2"/>
    <sheet name="Max Afk Profit calculator (old)" sheetId="3" state="hidden" r:id="rId3"/>
    <sheet name="Product overview" sheetId="4" r:id="rId4"/>
    <sheet name="Max Afk Profit calculator" sheetId="5" r:id="rId5"/>
    <sheet name="Cost breakdown" sheetId="6" r:id="rId6"/>
    <sheet name="Machines+Mastery" sheetId="7" r:id="rId7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4" i="6" l="1"/>
  <c r="E484" i="6" s="1"/>
  <c r="E483" i="6"/>
  <c r="C483" i="6"/>
  <c r="C482" i="6"/>
  <c r="E482" i="6" s="1"/>
  <c r="C481" i="6"/>
  <c r="E481" i="6" s="1"/>
  <c r="C480" i="6"/>
  <c r="E480" i="6" s="1"/>
  <c r="F482" i="6" s="1"/>
  <c r="H482" i="6" s="1"/>
  <c r="E479" i="6"/>
  <c r="C479" i="6"/>
  <c r="C478" i="6"/>
  <c r="E478" i="6" s="1"/>
  <c r="E477" i="6"/>
  <c r="F479" i="6" s="1"/>
  <c r="H479" i="6" s="1"/>
  <c r="C477" i="6"/>
  <c r="C476" i="6"/>
  <c r="E476" i="6" s="1"/>
  <c r="C475" i="6"/>
  <c r="E475" i="6" s="1"/>
  <c r="E473" i="6"/>
  <c r="C473" i="6"/>
  <c r="C472" i="6"/>
  <c r="E472" i="6" s="1"/>
  <c r="E471" i="6"/>
  <c r="C471" i="6"/>
  <c r="C469" i="6"/>
  <c r="E469" i="6" s="1"/>
  <c r="C467" i="6"/>
  <c r="E467" i="6" s="1"/>
  <c r="C464" i="6"/>
  <c r="E464" i="6" s="1"/>
  <c r="C463" i="6"/>
  <c r="E463" i="6" s="1"/>
  <c r="F463" i="6" s="1"/>
  <c r="H463" i="6" s="1"/>
  <c r="C462" i="6"/>
  <c r="E462" i="6" s="1"/>
  <c r="F462" i="6" s="1"/>
  <c r="E461" i="6"/>
  <c r="C461" i="6"/>
  <c r="C457" i="6"/>
  <c r="E457" i="6" s="1"/>
  <c r="C456" i="6"/>
  <c r="E456" i="6" s="1"/>
  <c r="C455" i="6"/>
  <c r="E455" i="6" s="1"/>
  <c r="E452" i="6"/>
  <c r="C452" i="6"/>
  <c r="C447" i="6"/>
  <c r="E447" i="6" s="1"/>
  <c r="E446" i="6"/>
  <c r="C446" i="6"/>
  <c r="C445" i="6"/>
  <c r="E445" i="6" s="1"/>
  <c r="E440" i="6"/>
  <c r="C440" i="6"/>
  <c r="C438" i="6"/>
  <c r="E438" i="6" s="1"/>
  <c r="E434" i="6"/>
  <c r="C434" i="6"/>
  <c r="C433" i="6"/>
  <c r="E433" i="6" s="1"/>
  <c r="E432" i="6"/>
  <c r="C432" i="6"/>
  <c r="C430" i="6"/>
  <c r="E430" i="6" s="1"/>
  <c r="E429" i="6"/>
  <c r="C429" i="6"/>
  <c r="E428" i="6"/>
  <c r="C428" i="6"/>
  <c r="C427" i="6"/>
  <c r="E427" i="6" s="1"/>
  <c r="E426" i="6"/>
  <c r="C426" i="6"/>
  <c r="C422" i="6"/>
  <c r="E422" i="6" s="1"/>
  <c r="C421" i="6"/>
  <c r="E421" i="6" s="1"/>
  <c r="E420" i="6"/>
  <c r="C420" i="6"/>
  <c r="C419" i="6"/>
  <c r="E419" i="6" s="1"/>
  <c r="C417" i="6"/>
  <c r="E417" i="6" s="1"/>
  <c r="C416" i="6"/>
  <c r="E416" i="6" s="1"/>
  <c r="E415" i="6"/>
  <c r="C415" i="6"/>
  <c r="C414" i="6"/>
  <c r="E414" i="6" s="1"/>
  <c r="F417" i="6" s="1"/>
  <c r="H417" i="6" s="1"/>
  <c r="H413" i="6"/>
  <c r="C413" i="6"/>
  <c r="E413" i="6" s="1"/>
  <c r="C412" i="6"/>
  <c r="E412" i="6" s="1"/>
  <c r="C411" i="6"/>
  <c r="E411" i="6" s="1"/>
  <c r="F413" i="6" s="1"/>
  <c r="E407" i="6"/>
  <c r="C407" i="6"/>
  <c r="C406" i="6"/>
  <c r="E406" i="6" s="1"/>
  <c r="E405" i="6"/>
  <c r="C405" i="6"/>
  <c r="C403" i="6"/>
  <c r="E403" i="6" s="1"/>
  <c r="C402" i="6"/>
  <c r="E402" i="6" s="1"/>
  <c r="C400" i="6"/>
  <c r="E400" i="6" s="1"/>
  <c r="C398" i="6"/>
  <c r="E398" i="6" s="1"/>
  <c r="C396" i="6"/>
  <c r="E396" i="6" s="1"/>
  <c r="C393" i="6"/>
  <c r="E393" i="6" s="1"/>
  <c r="E392" i="6"/>
  <c r="C392" i="6"/>
  <c r="C391" i="6"/>
  <c r="E391" i="6" s="1"/>
  <c r="C390" i="6"/>
  <c r="E390" i="6" s="1"/>
  <c r="C389" i="6"/>
  <c r="E389" i="6" s="1"/>
  <c r="C388" i="6"/>
  <c r="E388" i="6" s="1"/>
  <c r="C387" i="6"/>
  <c r="E387" i="6" s="1"/>
  <c r="E386" i="6"/>
  <c r="C386" i="6"/>
  <c r="E383" i="6"/>
  <c r="C383" i="6"/>
  <c r="C382" i="6"/>
  <c r="E382" i="6" s="1"/>
  <c r="E381" i="6"/>
  <c r="C381" i="6"/>
  <c r="E380" i="6"/>
  <c r="C380" i="6"/>
  <c r="C379" i="6"/>
  <c r="E379" i="6" s="1"/>
  <c r="C378" i="6"/>
  <c r="E378" i="6" s="1"/>
  <c r="C377" i="6"/>
  <c r="E377" i="6" s="1"/>
  <c r="C376" i="6"/>
  <c r="E376" i="6" s="1"/>
  <c r="C373" i="6"/>
  <c r="E373" i="6" s="1"/>
  <c r="C372" i="6"/>
  <c r="E372" i="6" s="1"/>
  <c r="C371" i="6"/>
  <c r="E371" i="6" s="1"/>
  <c r="E370" i="6"/>
  <c r="C370" i="6"/>
  <c r="E369" i="6"/>
  <c r="C369" i="6"/>
  <c r="C368" i="6"/>
  <c r="E368" i="6" s="1"/>
  <c r="E367" i="6"/>
  <c r="C367" i="6"/>
  <c r="C366" i="6"/>
  <c r="E366" i="6" s="1"/>
  <c r="C365" i="6"/>
  <c r="E365" i="6" s="1"/>
  <c r="E362" i="6"/>
  <c r="C362" i="6"/>
  <c r="C359" i="6"/>
  <c r="E359" i="6" s="1"/>
  <c r="C358" i="6"/>
  <c r="E358" i="6" s="1"/>
  <c r="C357" i="6"/>
  <c r="E357" i="6" s="1"/>
  <c r="E356" i="6"/>
  <c r="C356" i="6"/>
  <c r="C355" i="6"/>
  <c r="E355" i="6" s="1"/>
  <c r="C351" i="6"/>
  <c r="E351" i="6" s="1"/>
  <c r="C350" i="6"/>
  <c r="E350" i="6" s="1"/>
  <c r="C349" i="6"/>
  <c r="E349" i="6" s="1"/>
  <c r="F351" i="6" s="1"/>
  <c r="H351" i="6" s="1"/>
  <c r="E348" i="6"/>
  <c r="C348" i="6"/>
  <c r="C346" i="6"/>
  <c r="E346" i="6" s="1"/>
  <c r="C345" i="6"/>
  <c r="E345" i="6" s="1"/>
  <c r="C342" i="6"/>
  <c r="E342" i="6" s="1"/>
  <c r="C341" i="6"/>
  <c r="E341" i="6" s="1"/>
  <c r="C340" i="6"/>
  <c r="E340" i="6" s="1"/>
  <c r="C338" i="6"/>
  <c r="E338" i="6" s="1"/>
  <c r="C337" i="6"/>
  <c r="C336" i="6"/>
  <c r="E336" i="6" s="1"/>
  <c r="E334" i="6"/>
  <c r="C334" i="6"/>
  <c r="C332" i="6"/>
  <c r="E332" i="6" s="1"/>
  <c r="E331" i="6"/>
  <c r="C331" i="6"/>
  <c r="H330" i="6"/>
  <c r="E327" i="6"/>
  <c r="C327" i="6"/>
  <c r="C321" i="6"/>
  <c r="E321" i="6" s="1"/>
  <c r="E311" i="6"/>
  <c r="F311" i="6" s="1"/>
  <c r="H311" i="6" s="1"/>
  <c r="C311" i="6"/>
  <c r="F310" i="6"/>
  <c r="H310" i="6" s="1"/>
  <c r="E310" i="6"/>
  <c r="C310" i="6"/>
  <c r="F307" i="6"/>
  <c r="H307" i="6" s="1"/>
  <c r="E307" i="6"/>
  <c r="C307" i="6"/>
  <c r="B306" i="6"/>
  <c r="C306" i="6" s="1"/>
  <c r="C305" i="6"/>
  <c r="E305" i="6" s="1"/>
  <c r="F305" i="6" s="1"/>
  <c r="H305" i="6" s="1"/>
  <c r="H304" i="6"/>
  <c r="F304" i="6"/>
  <c r="B304" i="6"/>
  <c r="C304" i="6" s="1"/>
  <c r="E304" i="6" s="1"/>
  <c r="E303" i="6"/>
  <c r="F303" i="6" s="1"/>
  <c r="H303" i="6" s="1"/>
  <c r="C303" i="6"/>
  <c r="H302" i="6"/>
  <c r="B302" i="6"/>
  <c r="C302" i="6" s="1"/>
  <c r="E302" i="6" s="1"/>
  <c r="F302" i="6" s="1"/>
  <c r="E301" i="6"/>
  <c r="F301" i="6" s="1"/>
  <c r="H301" i="6" s="1"/>
  <c r="C301" i="6"/>
  <c r="B301" i="6"/>
  <c r="B300" i="6"/>
  <c r="C300" i="6" s="1"/>
  <c r="E300" i="6" s="1"/>
  <c r="F300" i="6" s="1"/>
  <c r="H300" i="6" s="1"/>
  <c r="B299" i="6"/>
  <c r="C299" i="6" s="1"/>
  <c r="C298" i="6"/>
  <c r="E298" i="6" s="1"/>
  <c r="F298" i="6" s="1"/>
  <c r="H298" i="6" s="1"/>
  <c r="B298" i="6"/>
  <c r="E295" i="6"/>
  <c r="C295" i="6"/>
  <c r="C293" i="6"/>
  <c r="E293" i="6" s="1"/>
  <c r="E292" i="6"/>
  <c r="C292" i="6"/>
  <c r="E290" i="6"/>
  <c r="C290" i="6"/>
  <c r="E289" i="6"/>
  <c r="C289" i="6"/>
  <c r="C285" i="6"/>
  <c r="E285" i="6" s="1"/>
  <c r="C281" i="6"/>
  <c r="E281" i="6" s="1"/>
  <c r="E279" i="6"/>
  <c r="C279" i="6"/>
  <c r="E278" i="6"/>
  <c r="C278" i="6"/>
  <c r="C276" i="6"/>
  <c r="E276" i="6" s="1"/>
  <c r="C275" i="6"/>
  <c r="E275" i="6" s="1"/>
  <c r="E272" i="6"/>
  <c r="C272" i="6"/>
  <c r="C269" i="6"/>
  <c r="E269" i="6" s="1"/>
  <c r="E268" i="6"/>
  <c r="C268" i="6"/>
  <c r="C265" i="6"/>
  <c r="E265" i="6" s="1"/>
  <c r="H263" i="6"/>
  <c r="C260" i="6"/>
  <c r="E260" i="6" s="1"/>
  <c r="F260" i="6" s="1"/>
  <c r="C257" i="6"/>
  <c r="E257" i="6" s="1"/>
  <c r="F257" i="6" s="1"/>
  <c r="H257" i="6" s="1"/>
  <c r="C256" i="6"/>
  <c r="E256" i="6" s="1"/>
  <c r="F256" i="6" s="1"/>
  <c r="H256" i="6" s="1"/>
  <c r="E255" i="6"/>
  <c r="F255" i="6" s="1"/>
  <c r="H255" i="6" s="1"/>
  <c r="C255" i="6"/>
  <c r="H254" i="6"/>
  <c r="C254" i="6"/>
  <c r="E254" i="6" s="1"/>
  <c r="F254" i="6" s="1"/>
  <c r="E253" i="6"/>
  <c r="F253" i="6" s="1"/>
  <c r="H253" i="6" s="1"/>
  <c r="C253" i="6"/>
  <c r="C252" i="6"/>
  <c r="E252" i="6" s="1"/>
  <c r="F252" i="6" s="1"/>
  <c r="H252" i="6" s="1"/>
  <c r="C251" i="6"/>
  <c r="E251" i="6" s="1"/>
  <c r="E250" i="6"/>
  <c r="C250" i="6"/>
  <c r="F249" i="6"/>
  <c r="H249" i="6" s="1"/>
  <c r="E249" i="6"/>
  <c r="C249" i="6"/>
  <c r="H248" i="6"/>
  <c r="F248" i="6"/>
  <c r="E248" i="6"/>
  <c r="C248" i="6"/>
  <c r="F247" i="6"/>
  <c r="H247" i="6" s="1"/>
  <c r="E247" i="6"/>
  <c r="C247" i="6"/>
  <c r="F246" i="6"/>
  <c r="H246" i="6" s="1"/>
  <c r="E246" i="6"/>
  <c r="C246" i="6"/>
  <c r="F243" i="6"/>
  <c r="H243" i="6" s="1"/>
  <c r="E243" i="6"/>
  <c r="C243" i="6"/>
  <c r="E242" i="6"/>
  <c r="F242" i="6" s="1"/>
  <c r="H242" i="6" s="1"/>
  <c r="C242" i="6"/>
  <c r="F241" i="6"/>
  <c r="H241" i="6" s="1"/>
  <c r="E241" i="6"/>
  <c r="C241" i="6"/>
  <c r="H240" i="6"/>
  <c r="F240" i="6"/>
  <c r="E240" i="6"/>
  <c r="C240" i="6"/>
  <c r="F239" i="6"/>
  <c r="H239" i="6" s="1"/>
  <c r="E239" i="6"/>
  <c r="C239" i="6"/>
  <c r="E236" i="6"/>
  <c r="C236" i="6"/>
  <c r="C235" i="6"/>
  <c r="E235" i="6" s="1"/>
  <c r="E233" i="6"/>
  <c r="C233" i="6"/>
  <c r="C232" i="6"/>
  <c r="E232" i="6" s="1"/>
  <c r="E231" i="6"/>
  <c r="C231" i="6"/>
  <c r="C230" i="6"/>
  <c r="E230" i="6" s="1"/>
  <c r="E229" i="6"/>
  <c r="C229" i="6"/>
  <c r="E226" i="6"/>
  <c r="C226" i="6"/>
  <c r="C225" i="6"/>
  <c r="E225" i="6" s="1"/>
  <c r="E224" i="6"/>
  <c r="C224" i="6"/>
  <c r="E223" i="6"/>
  <c r="C223" i="6"/>
  <c r="C222" i="6"/>
  <c r="E222" i="6" s="1"/>
  <c r="E221" i="6"/>
  <c r="C221" i="6"/>
  <c r="C219" i="6"/>
  <c r="E219" i="6" s="1"/>
  <c r="E218" i="6"/>
  <c r="C218" i="6"/>
  <c r="E217" i="6"/>
  <c r="C217" i="6"/>
  <c r="E215" i="6"/>
  <c r="C215" i="6"/>
  <c r="C214" i="6"/>
  <c r="E214" i="6" s="1"/>
  <c r="E213" i="6"/>
  <c r="C213" i="6"/>
  <c r="E211" i="6"/>
  <c r="C211" i="6"/>
  <c r="E210" i="6"/>
  <c r="C210" i="6"/>
  <c r="C208" i="6"/>
  <c r="E208" i="6" s="1"/>
  <c r="E204" i="6"/>
  <c r="C204" i="6"/>
  <c r="C203" i="6"/>
  <c r="E203" i="6" s="1"/>
  <c r="E200" i="6"/>
  <c r="C200" i="6"/>
  <c r="C199" i="6"/>
  <c r="E199" i="6" s="1"/>
  <c r="E198" i="6"/>
  <c r="C198" i="6"/>
  <c r="C197" i="6"/>
  <c r="E197" i="6" s="1"/>
  <c r="F200" i="6" s="1"/>
  <c r="H200" i="6" s="1"/>
  <c r="C194" i="6"/>
  <c r="E194" i="6" s="1"/>
  <c r="C191" i="6"/>
  <c r="E191" i="6" s="1"/>
  <c r="C186" i="6"/>
  <c r="E186" i="6" s="1"/>
  <c r="C185" i="6"/>
  <c r="E185" i="6" s="1"/>
  <c r="E184" i="6"/>
  <c r="C184" i="6"/>
  <c r="C183" i="6"/>
  <c r="E183" i="6" s="1"/>
  <c r="E182" i="6"/>
  <c r="F185" i="6" s="1"/>
  <c r="H185" i="6" s="1"/>
  <c r="C182" i="6"/>
  <c r="F181" i="6"/>
  <c r="H181" i="6" s="1"/>
  <c r="E181" i="6"/>
  <c r="C181" i="6"/>
  <c r="C180" i="6"/>
  <c r="E180" i="6" s="1"/>
  <c r="E179" i="6"/>
  <c r="C179" i="6"/>
  <c r="E178" i="6"/>
  <c r="C178" i="6"/>
  <c r="E176" i="6"/>
  <c r="C176" i="6"/>
  <c r="E175" i="6"/>
  <c r="C175" i="6"/>
  <c r="H174" i="6"/>
  <c r="E174" i="6"/>
  <c r="C174" i="6"/>
  <c r="C173" i="6"/>
  <c r="E172" i="6"/>
  <c r="C172" i="6"/>
  <c r="E171" i="6"/>
  <c r="C171" i="6"/>
  <c r="C170" i="6"/>
  <c r="E170" i="6" s="1"/>
  <c r="E169" i="6"/>
  <c r="C169" i="6"/>
  <c r="C168" i="6"/>
  <c r="E168" i="6" s="1"/>
  <c r="F171" i="6" s="1"/>
  <c r="H171" i="6" s="1"/>
  <c r="C167" i="6"/>
  <c r="E167" i="6" s="1"/>
  <c r="E166" i="6"/>
  <c r="C166" i="6"/>
  <c r="E165" i="6"/>
  <c r="C165" i="6"/>
  <c r="E164" i="6"/>
  <c r="C164" i="6"/>
  <c r="E163" i="6"/>
  <c r="C163" i="6"/>
  <c r="C162" i="6"/>
  <c r="E162" i="6" s="1"/>
  <c r="C160" i="6"/>
  <c r="E160" i="6" s="1"/>
  <c r="E158" i="6"/>
  <c r="C158" i="6"/>
  <c r="C157" i="6"/>
  <c r="E157" i="6" s="1"/>
  <c r="C156" i="6"/>
  <c r="E156" i="6" s="1"/>
  <c r="E155" i="6"/>
  <c r="C155" i="6"/>
  <c r="C154" i="6"/>
  <c r="E154" i="6" s="1"/>
  <c r="E152" i="6"/>
  <c r="C152" i="6"/>
  <c r="C151" i="6"/>
  <c r="E151" i="6" s="1"/>
  <c r="E150" i="6"/>
  <c r="C150" i="6"/>
  <c r="E149" i="6"/>
  <c r="C149" i="6"/>
  <c r="C148" i="6"/>
  <c r="E148" i="6" s="1"/>
  <c r="F149" i="6" s="1"/>
  <c r="H149" i="6" s="1"/>
  <c r="E147" i="6"/>
  <c r="C147" i="6"/>
  <c r="E146" i="6"/>
  <c r="C146" i="6"/>
  <c r="C145" i="6"/>
  <c r="E145" i="6" s="1"/>
  <c r="F146" i="6" s="1"/>
  <c r="H146" i="6" s="1"/>
  <c r="E144" i="6"/>
  <c r="C144" i="6"/>
  <c r="F143" i="6"/>
  <c r="H143" i="6" s="1"/>
  <c r="E143" i="6"/>
  <c r="C143" i="6"/>
  <c r="C142" i="6"/>
  <c r="E142" i="6" s="1"/>
  <c r="E141" i="6"/>
  <c r="C141" i="6"/>
  <c r="E138" i="6"/>
  <c r="C138" i="6"/>
  <c r="C137" i="6"/>
  <c r="E137" i="6" s="1"/>
  <c r="E135" i="6"/>
  <c r="C135" i="6"/>
  <c r="C133" i="6"/>
  <c r="E133" i="6" s="1"/>
  <c r="C131" i="6"/>
  <c r="E131" i="6" s="1"/>
  <c r="E129" i="6"/>
  <c r="C129" i="6"/>
  <c r="E125" i="6"/>
  <c r="C125" i="6"/>
  <c r="C124" i="6"/>
  <c r="E124" i="6" s="1"/>
  <c r="F125" i="6" s="1"/>
  <c r="H125" i="6" s="1"/>
  <c r="E123" i="6"/>
  <c r="C123" i="6"/>
  <c r="E122" i="6"/>
  <c r="C122" i="6"/>
  <c r="C121" i="6"/>
  <c r="E121" i="6" s="1"/>
  <c r="F122" i="6" s="1"/>
  <c r="H122" i="6" s="1"/>
  <c r="E120" i="6"/>
  <c r="C120" i="6"/>
  <c r="E119" i="6"/>
  <c r="F120" i="6" s="1"/>
  <c r="H120" i="6" s="1"/>
  <c r="C119" i="6"/>
  <c r="E118" i="6"/>
  <c r="C118" i="6"/>
  <c r="C117" i="6"/>
  <c r="E117" i="6" s="1"/>
  <c r="F118" i="6" s="1"/>
  <c r="H118" i="6" s="1"/>
  <c r="H116" i="6"/>
  <c r="E116" i="6"/>
  <c r="C116" i="6"/>
  <c r="H115" i="6"/>
  <c r="E115" i="6"/>
  <c r="C115" i="6"/>
  <c r="E112" i="6"/>
  <c r="C112" i="6"/>
  <c r="C111" i="6"/>
  <c r="E111" i="6" s="1"/>
  <c r="E110" i="6"/>
  <c r="C110" i="6"/>
  <c r="C109" i="6"/>
  <c r="E109" i="6" s="1"/>
  <c r="F112" i="6" s="1"/>
  <c r="H112" i="6" s="1"/>
  <c r="C108" i="6"/>
  <c r="E108" i="6" s="1"/>
  <c r="E107" i="6"/>
  <c r="C107" i="6"/>
  <c r="E105" i="6"/>
  <c r="C105" i="6"/>
  <c r="C103" i="6"/>
  <c r="E103" i="6" s="1"/>
  <c r="F104" i="6" s="1"/>
  <c r="H104" i="6" s="1"/>
  <c r="C102" i="6"/>
  <c r="E102" i="6" s="1"/>
  <c r="E101" i="6"/>
  <c r="C101" i="6"/>
  <c r="E99" i="6"/>
  <c r="C99" i="6"/>
  <c r="F98" i="6"/>
  <c r="H98" i="6" s="1"/>
  <c r="E98" i="6"/>
  <c r="C98" i="6"/>
  <c r="E97" i="6"/>
  <c r="C97" i="6"/>
  <c r="E96" i="6"/>
  <c r="C96" i="6"/>
  <c r="C95" i="6"/>
  <c r="E95" i="6" s="1"/>
  <c r="E94" i="6"/>
  <c r="C94" i="6"/>
  <c r="E92" i="6"/>
  <c r="C92" i="6"/>
  <c r="C88" i="6"/>
  <c r="E88" i="6" s="1"/>
  <c r="E87" i="6"/>
  <c r="C87" i="6"/>
  <c r="E86" i="6"/>
  <c r="C86" i="6"/>
  <c r="E85" i="6"/>
  <c r="F86" i="6" s="1"/>
  <c r="H86" i="6" s="1"/>
  <c r="C85" i="6"/>
  <c r="C82" i="6"/>
  <c r="E82" i="6" s="1"/>
  <c r="E81" i="6"/>
  <c r="C81" i="6"/>
  <c r="H80" i="6"/>
  <c r="E80" i="6"/>
  <c r="C80" i="6"/>
  <c r="E78" i="6"/>
  <c r="C78" i="6"/>
  <c r="E77" i="6"/>
  <c r="C77" i="6"/>
  <c r="E76" i="6"/>
  <c r="C76" i="6"/>
  <c r="C74" i="6"/>
  <c r="E74" i="6" s="1"/>
  <c r="C73" i="6"/>
  <c r="E73" i="6" s="1"/>
  <c r="F74" i="6" s="1"/>
  <c r="H74" i="6" s="1"/>
  <c r="C71" i="6"/>
  <c r="E71" i="6" s="1"/>
  <c r="F68" i="6"/>
  <c r="H68" i="6" s="1"/>
  <c r="E68" i="6"/>
  <c r="C68" i="6"/>
  <c r="E67" i="6"/>
  <c r="C67" i="6"/>
  <c r="C66" i="6"/>
  <c r="E66" i="6" s="1"/>
  <c r="E65" i="6"/>
  <c r="C65" i="6"/>
  <c r="C64" i="6"/>
  <c r="E64" i="6" s="1"/>
  <c r="C62" i="6"/>
  <c r="E62" i="6" s="1"/>
  <c r="H61" i="6"/>
  <c r="F61" i="6"/>
  <c r="E61" i="6"/>
  <c r="C61" i="6"/>
  <c r="E60" i="6"/>
  <c r="C60" i="6"/>
  <c r="C59" i="6"/>
  <c r="E59" i="6" s="1"/>
  <c r="H57" i="6"/>
  <c r="E57" i="6"/>
  <c r="C57" i="6"/>
  <c r="H54" i="6"/>
  <c r="E54" i="6"/>
  <c r="C54" i="6"/>
  <c r="H53" i="6"/>
  <c r="C53" i="6"/>
  <c r="E53" i="6" s="1"/>
  <c r="H52" i="6"/>
  <c r="C52" i="6"/>
  <c r="E52" i="6" s="1"/>
  <c r="H51" i="6"/>
  <c r="E51" i="6"/>
  <c r="C51" i="6"/>
  <c r="E49" i="6"/>
  <c r="H48" i="6"/>
  <c r="E48" i="6"/>
  <c r="C48" i="6"/>
  <c r="H47" i="6"/>
  <c r="C47" i="6"/>
  <c r="E47" i="6" s="1"/>
  <c r="E46" i="6"/>
  <c r="F46" i="6" s="1"/>
  <c r="H46" i="6" s="1"/>
  <c r="C46" i="6"/>
  <c r="E43" i="6"/>
  <c r="C43" i="6"/>
  <c r="C42" i="6"/>
  <c r="E42" i="6" s="1"/>
  <c r="E40" i="6"/>
  <c r="C40" i="6"/>
  <c r="E39" i="6"/>
  <c r="C39" i="6"/>
  <c r="C38" i="6"/>
  <c r="E38" i="6" s="1"/>
  <c r="C37" i="6"/>
  <c r="E37" i="6" s="1"/>
  <c r="C36" i="6"/>
  <c r="E36" i="6" s="1"/>
  <c r="C33" i="6"/>
  <c r="E33" i="6" s="1"/>
  <c r="E32" i="6"/>
  <c r="C32" i="6"/>
  <c r="E31" i="6"/>
  <c r="C31" i="6"/>
  <c r="F29" i="6"/>
  <c r="E29" i="6"/>
  <c r="C29" i="6"/>
  <c r="E28" i="6"/>
  <c r="C28" i="6"/>
  <c r="F25" i="6"/>
  <c r="E25" i="6"/>
  <c r="C25" i="6"/>
  <c r="C24" i="6"/>
  <c r="E24" i="6" s="1"/>
  <c r="E23" i="6"/>
  <c r="C23" i="6"/>
  <c r="E21" i="6"/>
  <c r="C21" i="6"/>
  <c r="C20" i="6"/>
  <c r="E20" i="6" s="1"/>
  <c r="E18" i="6"/>
  <c r="C18" i="6"/>
  <c r="E16" i="6"/>
  <c r="C16" i="6"/>
  <c r="C15" i="6"/>
  <c r="E15" i="6" s="1"/>
  <c r="F15" i="6" s="1"/>
  <c r="E14" i="6"/>
  <c r="E13" i="6"/>
  <c r="F14" i="6" s="1"/>
  <c r="C13" i="6"/>
  <c r="E12" i="6"/>
  <c r="F13" i="6" s="1"/>
  <c r="H13" i="6" s="1"/>
  <c r="C12" i="6"/>
  <c r="C11" i="6"/>
  <c r="E11" i="6" s="1"/>
  <c r="F12" i="6" s="1"/>
  <c r="E10" i="6"/>
  <c r="E9" i="6"/>
  <c r="C9" i="6"/>
  <c r="C8" i="6"/>
  <c r="E8" i="6" s="1"/>
  <c r="F9" i="6" s="1"/>
  <c r="H9" i="6" s="1"/>
  <c r="F7" i="6"/>
  <c r="E7" i="6"/>
  <c r="C7" i="6"/>
  <c r="E6" i="6"/>
  <c r="F5" i="6"/>
  <c r="H5" i="6" s="1"/>
  <c r="C5" i="6"/>
  <c r="E5" i="6" s="1"/>
  <c r="F6" i="6" s="1"/>
  <c r="C4" i="6"/>
  <c r="E4" i="6" s="1"/>
  <c r="F4" i="6" s="1"/>
  <c r="C2" i="6"/>
  <c r="E2" i="6" s="1"/>
  <c r="F2" i="6" s="1"/>
  <c r="H2" i="6" s="1"/>
  <c r="C213" i="5"/>
  <c r="C212" i="5"/>
  <c r="C211" i="5"/>
  <c r="C210" i="5"/>
  <c r="E210" i="5" s="1"/>
  <c r="B210" i="5"/>
  <c r="B211" i="5" s="1"/>
  <c r="B212" i="5" s="1"/>
  <c r="B213" i="5" s="1"/>
  <c r="C209" i="5"/>
  <c r="C208" i="5"/>
  <c r="B208" i="5"/>
  <c r="B209" i="5" s="1"/>
  <c r="C207" i="5"/>
  <c r="E207" i="5" s="1"/>
  <c r="C206" i="5"/>
  <c r="B206" i="5"/>
  <c r="B207" i="5" s="1"/>
  <c r="E205" i="5"/>
  <c r="C205" i="5"/>
  <c r="B205" i="5"/>
  <c r="G204" i="5"/>
  <c r="H204" i="5" s="1"/>
  <c r="F204" i="5"/>
  <c r="E204" i="5"/>
  <c r="C204" i="5"/>
  <c r="C202" i="5"/>
  <c r="C201" i="5"/>
  <c r="C200" i="5"/>
  <c r="C199" i="5"/>
  <c r="C198" i="5"/>
  <c r="B198" i="5"/>
  <c r="B199" i="5" s="1"/>
  <c r="B200" i="5" s="1"/>
  <c r="B201" i="5" s="1"/>
  <c r="B202" i="5" s="1"/>
  <c r="C197" i="5"/>
  <c r="B197" i="5"/>
  <c r="C196" i="5"/>
  <c r="B196" i="5"/>
  <c r="C195" i="5"/>
  <c r="B195" i="5"/>
  <c r="F194" i="5"/>
  <c r="C194" i="5"/>
  <c r="E194" i="5" s="1"/>
  <c r="G194" i="5" s="1"/>
  <c r="H194" i="5" s="1"/>
  <c r="C192" i="5"/>
  <c r="C191" i="5"/>
  <c r="B191" i="5"/>
  <c r="B192" i="5" s="1"/>
  <c r="C190" i="5"/>
  <c r="C189" i="5"/>
  <c r="C188" i="5"/>
  <c r="C187" i="5"/>
  <c r="C186" i="5"/>
  <c r="B186" i="5"/>
  <c r="B187" i="5" s="1"/>
  <c r="B188" i="5" s="1"/>
  <c r="B189" i="5" s="1"/>
  <c r="B190" i="5" s="1"/>
  <c r="F185" i="5"/>
  <c r="C185" i="5"/>
  <c r="E185" i="5" s="1"/>
  <c r="G185" i="5" s="1"/>
  <c r="H185" i="5" s="1"/>
  <c r="C183" i="5"/>
  <c r="C182" i="5"/>
  <c r="C181" i="5"/>
  <c r="E181" i="5" s="1"/>
  <c r="B181" i="5"/>
  <c r="B182" i="5" s="1"/>
  <c r="B183" i="5" s="1"/>
  <c r="C180" i="5"/>
  <c r="B180" i="5"/>
  <c r="C179" i="5"/>
  <c r="B179" i="5"/>
  <c r="F178" i="5"/>
  <c r="E178" i="5"/>
  <c r="G178" i="5" s="1"/>
  <c r="C178" i="5"/>
  <c r="C176" i="5"/>
  <c r="C175" i="5"/>
  <c r="C174" i="5"/>
  <c r="E174" i="5" s="1"/>
  <c r="C173" i="5"/>
  <c r="C172" i="5"/>
  <c r="C171" i="5"/>
  <c r="C170" i="5"/>
  <c r="B170" i="5"/>
  <c r="B171" i="5" s="1"/>
  <c r="B172" i="5" s="1"/>
  <c r="B173" i="5" s="1"/>
  <c r="B174" i="5" s="1"/>
  <c r="B175" i="5" s="1"/>
  <c r="B176" i="5" s="1"/>
  <c r="E169" i="5"/>
  <c r="C169" i="5"/>
  <c r="C168" i="5"/>
  <c r="C167" i="5"/>
  <c r="C166" i="5"/>
  <c r="B166" i="5"/>
  <c r="B167" i="5" s="1"/>
  <c r="B168" i="5" s="1"/>
  <c r="B169" i="5" s="1"/>
  <c r="H165" i="5"/>
  <c r="F165" i="5"/>
  <c r="C165" i="5"/>
  <c r="E165" i="5" s="1"/>
  <c r="G165" i="5" s="1"/>
  <c r="C163" i="5"/>
  <c r="C162" i="5"/>
  <c r="B162" i="5"/>
  <c r="B163" i="5" s="1"/>
  <c r="C161" i="5"/>
  <c r="C160" i="5"/>
  <c r="C159" i="5"/>
  <c r="C158" i="5"/>
  <c r="B158" i="5"/>
  <c r="B159" i="5" s="1"/>
  <c r="B160" i="5" s="1"/>
  <c r="B161" i="5" s="1"/>
  <c r="C157" i="5"/>
  <c r="B157" i="5"/>
  <c r="F156" i="5"/>
  <c r="C156" i="5"/>
  <c r="E156" i="5" s="1"/>
  <c r="G156" i="5" s="1"/>
  <c r="H156" i="5" s="1"/>
  <c r="E154" i="5"/>
  <c r="C154" i="5"/>
  <c r="C153" i="5"/>
  <c r="B153" i="5"/>
  <c r="B154" i="5" s="1"/>
  <c r="F152" i="5"/>
  <c r="E152" i="5"/>
  <c r="G152" i="5" s="1"/>
  <c r="C152" i="5"/>
  <c r="C150" i="5"/>
  <c r="B150" i="5"/>
  <c r="C149" i="5"/>
  <c r="C148" i="5"/>
  <c r="E148" i="5" s="1"/>
  <c r="B148" i="5"/>
  <c r="B149" i="5" s="1"/>
  <c r="C147" i="5"/>
  <c r="B147" i="5"/>
  <c r="C146" i="5"/>
  <c r="B146" i="5"/>
  <c r="F145" i="5"/>
  <c r="E145" i="5"/>
  <c r="G145" i="5" s="1"/>
  <c r="C145" i="5"/>
  <c r="C143" i="5"/>
  <c r="C142" i="5"/>
  <c r="B142" i="5"/>
  <c r="B143" i="5" s="1"/>
  <c r="C141" i="5"/>
  <c r="E141" i="5" s="1"/>
  <c r="G141" i="5" s="1"/>
  <c r="H141" i="5" s="1"/>
  <c r="C140" i="5"/>
  <c r="C139" i="5"/>
  <c r="C138" i="5"/>
  <c r="C137" i="5"/>
  <c r="C136" i="5"/>
  <c r="C135" i="5"/>
  <c r="C134" i="5"/>
  <c r="B134" i="5"/>
  <c r="B135" i="5" s="1"/>
  <c r="B136" i="5" s="1"/>
  <c r="B137" i="5" s="1"/>
  <c r="B138" i="5" s="1"/>
  <c r="B139" i="5" s="1"/>
  <c r="B140" i="5" s="1"/>
  <c r="B141" i="5" s="1"/>
  <c r="F133" i="5"/>
  <c r="C133" i="5"/>
  <c r="E133" i="5" s="1"/>
  <c r="G133" i="5" s="1"/>
  <c r="H133" i="5" s="1"/>
  <c r="C131" i="5"/>
  <c r="C130" i="5"/>
  <c r="C129" i="5"/>
  <c r="C128" i="5"/>
  <c r="C127" i="5"/>
  <c r="C126" i="5"/>
  <c r="C125" i="5"/>
  <c r="C124" i="5"/>
  <c r="B124" i="5"/>
  <c r="B125" i="5" s="1"/>
  <c r="B126" i="5" s="1"/>
  <c r="B127" i="5" s="1"/>
  <c r="B128" i="5" s="1"/>
  <c r="B129" i="5" s="1"/>
  <c r="B130" i="5" s="1"/>
  <c r="B131" i="5" s="1"/>
  <c r="C123" i="5"/>
  <c r="C122" i="5"/>
  <c r="C121" i="5"/>
  <c r="B121" i="5"/>
  <c r="B122" i="5" s="1"/>
  <c r="B123" i="5" s="1"/>
  <c r="C120" i="5"/>
  <c r="B120" i="5"/>
  <c r="F119" i="5"/>
  <c r="C119" i="5"/>
  <c r="E119" i="5" s="1"/>
  <c r="G119" i="5" s="1"/>
  <c r="C117" i="5"/>
  <c r="C116" i="5"/>
  <c r="C115" i="5"/>
  <c r="E114" i="5"/>
  <c r="G114" i="5" s="1"/>
  <c r="H114" i="5" s="1"/>
  <c r="C114" i="5"/>
  <c r="C113" i="5"/>
  <c r="C112" i="5"/>
  <c r="C111" i="5"/>
  <c r="E111" i="5" s="1"/>
  <c r="C110" i="5"/>
  <c r="C109" i="5"/>
  <c r="C108" i="5"/>
  <c r="C107" i="5"/>
  <c r="B107" i="5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F106" i="5"/>
  <c r="E106" i="5"/>
  <c r="G106" i="5" s="1"/>
  <c r="H106" i="5" s="1"/>
  <c r="C106" i="5"/>
  <c r="C104" i="5"/>
  <c r="C103" i="5"/>
  <c r="C102" i="5"/>
  <c r="C101" i="5"/>
  <c r="C100" i="5"/>
  <c r="B100" i="5"/>
  <c r="B101" i="5" s="1"/>
  <c r="B102" i="5" s="1"/>
  <c r="B103" i="5" s="1"/>
  <c r="B104" i="5" s="1"/>
  <c r="F99" i="5"/>
  <c r="H99" i="5" s="1"/>
  <c r="E99" i="5"/>
  <c r="G99" i="5" s="1"/>
  <c r="C99" i="5"/>
  <c r="C97" i="5"/>
  <c r="E97" i="5" s="1"/>
  <c r="C96" i="5"/>
  <c r="C95" i="5"/>
  <c r="C94" i="5"/>
  <c r="C93" i="5"/>
  <c r="C92" i="5"/>
  <c r="C91" i="5"/>
  <c r="C90" i="5"/>
  <c r="C89" i="5"/>
  <c r="E89" i="5" s="1"/>
  <c r="C88" i="5"/>
  <c r="C87" i="5"/>
  <c r="C86" i="5"/>
  <c r="C85" i="5"/>
  <c r="B85" i="5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H84" i="5"/>
  <c r="F84" i="5"/>
  <c r="C84" i="5"/>
  <c r="E84" i="5" s="1"/>
  <c r="G84" i="5" s="1"/>
  <c r="C82" i="5"/>
  <c r="C81" i="5"/>
  <c r="C80" i="5"/>
  <c r="C79" i="5"/>
  <c r="C78" i="5"/>
  <c r="C77" i="5"/>
  <c r="C76" i="5"/>
  <c r="C75" i="5"/>
  <c r="C74" i="5"/>
  <c r="B74" i="5"/>
  <c r="B75" i="5" s="1"/>
  <c r="B76" i="5" s="1"/>
  <c r="B77" i="5" s="1"/>
  <c r="B78" i="5" s="1"/>
  <c r="B79" i="5" s="1"/>
  <c r="B80" i="5" s="1"/>
  <c r="B81" i="5" s="1"/>
  <c r="B82" i="5" s="1"/>
  <c r="C73" i="5"/>
  <c r="C72" i="5"/>
  <c r="C71" i="5"/>
  <c r="B71" i="5"/>
  <c r="B72" i="5" s="1"/>
  <c r="B73" i="5" s="1"/>
  <c r="C70" i="5"/>
  <c r="B70" i="5"/>
  <c r="C69" i="5"/>
  <c r="B69" i="5"/>
  <c r="F68" i="5"/>
  <c r="C68" i="5"/>
  <c r="E68" i="5" s="1"/>
  <c r="G68" i="5" s="1"/>
  <c r="H68" i="5" s="1"/>
  <c r="C66" i="5"/>
  <c r="C65" i="5"/>
  <c r="C64" i="5"/>
  <c r="C63" i="5"/>
  <c r="C62" i="5"/>
  <c r="B62" i="5"/>
  <c r="B63" i="5" s="1"/>
  <c r="B64" i="5" s="1"/>
  <c r="B65" i="5" s="1"/>
  <c r="B66" i="5" s="1"/>
  <c r="F61" i="5"/>
  <c r="E61" i="5"/>
  <c r="G61" i="5" s="1"/>
  <c r="H61" i="5" s="1"/>
  <c r="C61" i="5"/>
  <c r="C59" i="5"/>
  <c r="C58" i="5"/>
  <c r="C57" i="5"/>
  <c r="C56" i="5"/>
  <c r="C55" i="5"/>
  <c r="C54" i="5"/>
  <c r="B54" i="5"/>
  <c r="B55" i="5" s="1"/>
  <c r="B56" i="5" s="1"/>
  <c r="B57" i="5" s="1"/>
  <c r="B58" i="5" s="1"/>
  <c r="B59" i="5" s="1"/>
  <c r="F53" i="5"/>
  <c r="E53" i="5"/>
  <c r="G53" i="5" s="1"/>
  <c r="H53" i="5" s="1"/>
  <c r="C53" i="5"/>
  <c r="C51" i="5"/>
  <c r="C50" i="5"/>
  <c r="C49" i="5"/>
  <c r="C48" i="5"/>
  <c r="C47" i="5"/>
  <c r="C46" i="5"/>
  <c r="C45" i="5"/>
  <c r="C44" i="5"/>
  <c r="C43" i="5"/>
  <c r="B43" i="5"/>
  <c r="B44" i="5" s="1"/>
  <c r="B45" i="5" s="1"/>
  <c r="B46" i="5" s="1"/>
  <c r="B47" i="5" s="1"/>
  <c r="B48" i="5" s="1"/>
  <c r="B49" i="5" s="1"/>
  <c r="B50" i="5" s="1"/>
  <c r="B51" i="5" s="1"/>
  <c r="C42" i="5"/>
  <c r="C41" i="5"/>
  <c r="C40" i="5"/>
  <c r="C39" i="5"/>
  <c r="C38" i="5"/>
  <c r="B38" i="5"/>
  <c r="B39" i="5" s="1"/>
  <c r="B40" i="5" s="1"/>
  <c r="B41" i="5" s="1"/>
  <c r="B42" i="5" s="1"/>
  <c r="C37" i="5"/>
  <c r="B37" i="5"/>
  <c r="F36" i="5"/>
  <c r="C36" i="5"/>
  <c r="E36" i="5" s="1"/>
  <c r="G36" i="5" s="1"/>
  <c r="H36" i="5" s="1"/>
  <c r="C34" i="5"/>
  <c r="C33" i="5"/>
  <c r="C32" i="5"/>
  <c r="C31" i="5"/>
  <c r="C30" i="5"/>
  <c r="C29" i="5"/>
  <c r="B29" i="5"/>
  <c r="B30" i="5" s="1"/>
  <c r="B31" i="5" s="1"/>
  <c r="B32" i="5" s="1"/>
  <c r="B33" i="5" s="1"/>
  <c r="B34" i="5" s="1"/>
  <c r="H28" i="5"/>
  <c r="F28" i="5"/>
  <c r="E28" i="5"/>
  <c r="G28" i="5" s="1"/>
  <c r="C28" i="5"/>
  <c r="C26" i="5"/>
  <c r="C25" i="5"/>
  <c r="C24" i="5"/>
  <c r="C23" i="5"/>
  <c r="C22" i="5"/>
  <c r="C21" i="5"/>
  <c r="B21" i="5"/>
  <c r="B22" i="5" s="1"/>
  <c r="B23" i="5" s="1"/>
  <c r="B24" i="5" s="1"/>
  <c r="B25" i="5" s="1"/>
  <c r="B26" i="5" s="1"/>
  <c r="C20" i="5"/>
  <c r="C19" i="5"/>
  <c r="C18" i="5"/>
  <c r="C17" i="5"/>
  <c r="C16" i="5"/>
  <c r="C15" i="5"/>
  <c r="B15" i="5"/>
  <c r="B16" i="5" s="1"/>
  <c r="B17" i="5" s="1"/>
  <c r="B18" i="5" s="1"/>
  <c r="B19" i="5" s="1"/>
  <c r="B20" i="5" s="1"/>
  <c r="F14" i="5"/>
  <c r="C14" i="5"/>
  <c r="E14" i="5" s="1"/>
  <c r="G14" i="5" s="1"/>
  <c r="H14" i="5" s="1"/>
  <c r="C12" i="5"/>
  <c r="C11" i="5"/>
  <c r="B11" i="5"/>
  <c r="B12" i="5" s="1"/>
  <c r="C10" i="5"/>
  <c r="B10" i="5"/>
  <c r="C9" i="5"/>
  <c r="B9" i="5"/>
  <c r="F8" i="5"/>
  <c r="C8" i="5"/>
  <c r="E8" i="5" s="1"/>
  <c r="G8" i="5" s="1"/>
  <c r="H8" i="5" s="1"/>
  <c r="C6" i="5"/>
  <c r="C5" i="5"/>
  <c r="C4" i="5"/>
  <c r="B4" i="5"/>
  <c r="B5" i="5" s="1"/>
  <c r="B6" i="5" s="1"/>
  <c r="I289" i="4"/>
  <c r="E213" i="5" s="1"/>
  <c r="E289" i="4"/>
  <c r="I288" i="4"/>
  <c r="E288" i="4"/>
  <c r="F288" i="4" s="1"/>
  <c r="D288" i="4"/>
  <c r="F212" i="5" s="1"/>
  <c r="C288" i="4"/>
  <c r="B288" i="4"/>
  <c r="H287" i="4"/>
  <c r="I287" i="4" s="1"/>
  <c r="F287" i="4"/>
  <c r="E287" i="4"/>
  <c r="C104" i="6" s="1"/>
  <c r="E104" i="6" s="1"/>
  <c r="D287" i="4"/>
  <c r="F211" i="5" s="1"/>
  <c r="C287" i="4"/>
  <c r="B287" i="4"/>
  <c r="I286" i="4"/>
  <c r="E286" i="4"/>
  <c r="C188" i="6" s="1"/>
  <c r="E188" i="6" s="1"/>
  <c r="B286" i="4"/>
  <c r="I285" i="4"/>
  <c r="E209" i="5" s="1"/>
  <c r="F285" i="4"/>
  <c r="E285" i="4"/>
  <c r="B285" i="4"/>
  <c r="H284" i="4"/>
  <c r="I284" i="4" s="1"/>
  <c r="E284" i="4"/>
  <c r="C228" i="6" s="1"/>
  <c r="E228" i="6" s="1"/>
  <c r="B284" i="4"/>
  <c r="I283" i="4"/>
  <c r="F283" i="4"/>
  <c r="E283" i="4"/>
  <c r="I282" i="4"/>
  <c r="E282" i="4"/>
  <c r="C282" i="4"/>
  <c r="B282" i="4"/>
  <c r="I281" i="4"/>
  <c r="F281" i="4"/>
  <c r="E281" i="4"/>
  <c r="B281" i="4"/>
  <c r="I278" i="4"/>
  <c r="E278" i="4"/>
  <c r="I277" i="4"/>
  <c r="F277" i="4"/>
  <c r="E277" i="4"/>
  <c r="B277" i="4"/>
  <c r="I276" i="4"/>
  <c r="H276" i="4"/>
  <c r="F276" i="4"/>
  <c r="E276" i="4"/>
  <c r="I275" i="4"/>
  <c r="E199" i="5" s="1"/>
  <c r="F275" i="4"/>
  <c r="E275" i="4"/>
  <c r="I274" i="4"/>
  <c r="E274" i="4"/>
  <c r="I273" i="4"/>
  <c r="E197" i="5" s="1"/>
  <c r="F273" i="4"/>
  <c r="E273" i="4"/>
  <c r="B273" i="4"/>
  <c r="I272" i="4"/>
  <c r="E272" i="4"/>
  <c r="F272" i="4" s="1"/>
  <c r="I271" i="4"/>
  <c r="E195" i="5" s="1"/>
  <c r="E271" i="4"/>
  <c r="I268" i="4"/>
  <c r="E192" i="5" s="1"/>
  <c r="F268" i="4"/>
  <c r="E268" i="4"/>
  <c r="I267" i="4"/>
  <c r="E191" i="5" s="1"/>
  <c r="E267" i="4"/>
  <c r="I266" i="4"/>
  <c r="H266" i="4"/>
  <c r="F266" i="4"/>
  <c r="E266" i="4"/>
  <c r="B266" i="4"/>
  <c r="I265" i="4"/>
  <c r="H265" i="4"/>
  <c r="F265" i="4"/>
  <c r="E265" i="4"/>
  <c r="H264" i="4"/>
  <c r="I264" i="4" s="1"/>
  <c r="E188" i="5" s="1"/>
  <c r="E264" i="4"/>
  <c r="B264" i="4"/>
  <c r="H263" i="4"/>
  <c r="I263" i="4" s="1"/>
  <c r="F263" i="4"/>
  <c r="E263" i="4"/>
  <c r="D263" i="4" s="1"/>
  <c r="F187" i="5" s="1"/>
  <c r="C263" i="4"/>
  <c r="B263" i="4"/>
  <c r="I262" i="4"/>
  <c r="F262" i="4"/>
  <c r="E262" i="4"/>
  <c r="D262" i="4"/>
  <c r="F186" i="5" s="1"/>
  <c r="C262" i="4"/>
  <c r="G262" i="4" s="1"/>
  <c r="B262" i="4"/>
  <c r="I259" i="4"/>
  <c r="E259" i="4"/>
  <c r="I258" i="4"/>
  <c r="H258" i="4"/>
  <c r="E258" i="4"/>
  <c r="I257" i="4"/>
  <c r="F257" i="4"/>
  <c r="E257" i="4"/>
  <c r="I256" i="4"/>
  <c r="E256" i="4"/>
  <c r="F256" i="4" s="1"/>
  <c r="I255" i="4"/>
  <c r="F255" i="4"/>
  <c r="E255" i="4"/>
  <c r="H252" i="4"/>
  <c r="I252" i="4" s="1"/>
  <c r="E252" i="4"/>
  <c r="F252" i="4" s="1"/>
  <c r="B252" i="4"/>
  <c r="I251" i="4"/>
  <c r="F251" i="4"/>
  <c r="E251" i="4"/>
  <c r="B251" i="4"/>
  <c r="I250" i="4"/>
  <c r="F250" i="4"/>
  <c r="E250" i="4"/>
  <c r="B250" i="4"/>
  <c r="I249" i="4"/>
  <c r="E249" i="4"/>
  <c r="B249" i="4"/>
  <c r="I248" i="4"/>
  <c r="E248" i="4"/>
  <c r="B248" i="4"/>
  <c r="I247" i="4"/>
  <c r="E247" i="4"/>
  <c r="F247" i="4" s="1"/>
  <c r="B247" i="4"/>
  <c r="I246" i="4"/>
  <c r="E170" i="5" s="1"/>
  <c r="E246" i="4"/>
  <c r="B246" i="4"/>
  <c r="I245" i="4"/>
  <c r="E245" i="4"/>
  <c r="F245" i="4" s="1"/>
  <c r="B245" i="4"/>
  <c r="I244" i="4"/>
  <c r="E244" i="4"/>
  <c r="B244" i="4"/>
  <c r="I243" i="4"/>
  <c r="E243" i="4"/>
  <c r="F243" i="4" s="1"/>
  <c r="I242" i="4"/>
  <c r="E242" i="4"/>
  <c r="B242" i="4"/>
  <c r="H239" i="4"/>
  <c r="I239" i="4" s="1"/>
  <c r="E163" i="5" s="1"/>
  <c r="G163" i="5" s="1"/>
  <c r="H163" i="5" s="1"/>
  <c r="E239" i="4"/>
  <c r="D239" i="4"/>
  <c r="F163" i="5" s="1"/>
  <c r="C239" i="4"/>
  <c r="B239" i="4"/>
  <c r="I238" i="4"/>
  <c r="F238" i="4"/>
  <c r="E238" i="4"/>
  <c r="B238" i="4"/>
  <c r="I237" i="4"/>
  <c r="E161" i="5" s="1"/>
  <c r="H237" i="4"/>
  <c r="F237" i="4"/>
  <c r="E237" i="4"/>
  <c r="B237" i="4"/>
  <c r="I236" i="4"/>
  <c r="E160" i="5" s="1"/>
  <c r="E236" i="4"/>
  <c r="F236" i="4" s="1"/>
  <c r="B236" i="4"/>
  <c r="I235" i="4"/>
  <c r="E159" i="5" s="1"/>
  <c r="F235" i="4"/>
  <c r="E235" i="4"/>
  <c r="H234" i="4"/>
  <c r="I234" i="4" s="1"/>
  <c r="E234" i="4"/>
  <c r="B234" i="4"/>
  <c r="H233" i="4"/>
  <c r="I233" i="4" s="1"/>
  <c r="E157" i="5" s="1"/>
  <c r="E233" i="4"/>
  <c r="B233" i="4"/>
  <c r="I230" i="4"/>
  <c r="E230" i="4"/>
  <c r="D230" i="4"/>
  <c r="F154" i="5" s="1"/>
  <c r="C230" i="4"/>
  <c r="B230" i="4"/>
  <c r="I229" i="4"/>
  <c r="E229" i="4"/>
  <c r="D229" i="4" s="1"/>
  <c r="F153" i="5" s="1"/>
  <c r="C229" i="4"/>
  <c r="B229" i="4"/>
  <c r="I226" i="4"/>
  <c r="F226" i="4"/>
  <c r="E226" i="4"/>
  <c r="B226" i="4"/>
  <c r="I225" i="4"/>
  <c r="F225" i="4"/>
  <c r="E225" i="4"/>
  <c r="I224" i="4"/>
  <c r="E224" i="4"/>
  <c r="B224" i="4"/>
  <c r="I223" i="4"/>
  <c r="F223" i="4"/>
  <c r="E223" i="4"/>
  <c r="I222" i="4"/>
  <c r="E146" i="5" s="1"/>
  <c r="F222" i="4"/>
  <c r="E222" i="4"/>
  <c r="I219" i="4"/>
  <c r="H219" i="4"/>
  <c r="F219" i="4"/>
  <c r="E219" i="4"/>
  <c r="D219" i="4"/>
  <c r="F143" i="5" s="1"/>
  <c r="C219" i="4"/>
  <c r="G219" i="4" s="1"/>
  <c r="B219" i="4"/>
  <c r="I218" i="4"/>
  <c r="F218" i="4"/>
  <c r="E218" i="4"/>
  <c r="I217" i="4"/>
  <c r="J217" i="4" s="1"/>
  <c r="F217" i="4"/>
  <c r="E217" i="4"/>
  <c r="G217" i="4" s="1"/>
  <c r="D217" i="4"/>
  <c r="F141" i="5" s="1"/>
  <c r="C217" i="4"/>
  <c r="B217" i="4"/>
  <c r="I216" i="4"/>
  <c r="E216" i="4"/>
  <c r="D216" i="4" s="1"/>
  <c r="F140" i="5" s="1"/>
  <c r="C216" i="4"/>
  <c r="B216" i="4"/>
  <c r="I215" i="4"/>
  <c r="E215" i="4"/>
  <c r="F215" i="4" s="1"/>
  <c r="C215" i="4"/>
  <c r="G215" i="4" s="1"/>
  <c r="J215" i="4" s="1"/>
  <c r="B215" i="4"/>
  <c r="I214" i="4"/>
  <c r="E214" i="4"/>
  <c r="D214" i="4" s="1"/>
  <c r="F138" i="5" s="1"/>
  <c r="C214" i="4"/>
  <c r="B214" i="4"/>
  <c r="I213" i="4"/>
  <c r="G213" i="4"/>
  <c r="F213" i="4"/>
  <c r="E213" i="4"/>
  <c r="D213" i="4"/>
  <c r="F137" i="5" s="1"/>
  <c r="C213" i="4"/>
  <c r="B213" i="4"/>
  <c r="I212" i="4"/>
  <c r="E212" i="4"/>
  <c r="D212" i="4" s="1"/>
  <c r="F136" i="5" s="1"/>
  <c r="C212" i="4"/>
  <c r="B212" i="4"/>
  <c r="I211" i="4"/>
  <c r="E211" i="4"/>
  <c r="C450" i="6" s="1"/>
  <c r="E450" i="6" s="1"/>
  <c r="I210" i="4"/>
  <c r="E210" i="4"/>
  <c r="D210" i="4" s="1"/>
  <c r="F134" i="5" s="1"/>
  <c r="C210" i="4"/>
  <c r="B210" i="4"/>
  <c r="I207" i="4"/>
  <c r="F207" i="4"/>
  <c r="E207" i="4"/>
  <c r="B207" i="4"/>
  <c r="I206" i="4"/>
  <c r="F206" i="4"/>
  <c r="E206" i="4"/>
  <c r="B206" i="4"/>
  <c r="I205" i="4"/>
  <c r="E129" i="5" s="1"/>
  <c r="F205" i="4"/>
  <c r="E205" i="4"/>
  <c r="B205" i="4"/>
  <c r="I204" i="4"/>
  <c r="E204" i="4"/>
  <c r="H203" i="4"/>
  <c r="I203" i="4" s="1"/>
  <c r="F203" i="4"/>
  <c r="E203" i="4"/>
  <c r="I202" i="4"/>
  <c r="F202" i="4"/>
  <c r="E202" i="4"/>
  <c r="B202" i="4"/>
  <c r="H201" i="4"/>
  <c r="I201" i="4" s="1"/>
  <c r="E125" i="5" s="1"/>
  <c r="F201" i="4"/>
  <c r="E201" i="4"/>
  <c r="B201" i="4"/>
  <c r="I200" i="4"/>
  <c r="F200" i="4"/>
  <c r="E200" i="4"/>
  <c r="B200" i="4"/>
  <c r="I199" i="4"/>
  <c r="E123" i="5" s="1"/>
  <c r="E199" i="4"/>
  <c r="B199" i="4"/>
  <c r="I198" i="4"/>
  <c r="F198" i="4"/>
  <c r="E198" i="4"/>
  <c r="B198" i="4"/>
  <c r="I197" i="4"/>
  <c r="F197" i="4"/>
  <c r="E197" i="4"/>
  <c r="I196" i="4"/>
  <c r="E120" i="5" s="1"/>
  <c r="F196" i="4"/>
  <c r="E196" i="4"/>
  <c r="C282" i="6" s="1"/>
  <c r="E282" i="6" s="1"/>
  <c r="I193" i="4"/>
  <c r="H193" i="4"/>
  <c r="E193" i="4"/>
  <c r="C193" i="4"/>
  <c r="B193" i="4"/>
  <c r="I192" i="4"/>
  <c r="G192" i="4"/>
  <c r="J192" i="4" s="1"/>
  <c r="E192" i="4"/>
  <c r="F192" i="4" s="1"/>
  <c r="C192" i="4"/>
  <c r="B192" i="4"/>
  <c r="I191" i="4"/>
  <c r="E191" i="4"/>
  <c r="C191" i="4"/>
  <c r="B191" i="4"/>
  <c r="I190" i="4"/>
  <c r="F190" i="4"/>
  <c r="E190" i="4"/>
  <c r="G190" i="4" s="1"/>
  <c r="J190" i="4" s="1"/>
  <c r="D190" i="4"/>
  <c r="F114" i="5" s="1"/>
  <c r="C190" i="4"/>
  <c r="B190" i="4"/>
  <c r="I189" i="4"/>
  <c r="E189" i="4"/>
  <c r="C189" i="4"/>
  <c r="B189" i="4"/>
  <c r="J188" i="4"/>
  <c r="I188" i="4"/>
  <c r="E188" i="4"/>
  <c r="G188" i="4" s="1"/>
  <c r="C188" i="4"/>
  <c r="B188" i="4"/>
  <c r="I187" i="4"/>
  <c r="F187" i="4"/>
  <c r="E187" i="4"/>
  <c r="B187" i="4"/>
  <c r="J186" i="4"/>
  <c r="I186" i="4"/>
  <c r="G186" i="4"/>
  <c r="F186" i="4"/>
  <c r="E186" i="4"/>
  <c r="C360" i="6" s="1"/>
  <c r="E360" i="6" s="1"/>
  <c r="D186" i="4"/>
  <c r="F110" i="5" s="1"/>
  <c r="C186" i="4"/>
  <c r="B186" i="4"/>
  <c r="I185" i="4"/>
  <c r="E109" i="5" s="1"/>
  <c r="E185" i="4"/>
  <c r="C185" i="4"/>
  <c r="B185" i="4"/>
  <c r="I184" i="4"/>
  <c r="J184" i="4" s="1"/>
  <c r="G184" i="4"/>
  <c r="F184" i="4"/>
  <c r="E184" i="4"/>
  <c r="D184" i="4" s="1"/>
  <c r="F108" i="5" s="1"/>
  <c r="C184" i="4"/>
  <c r="B184" i="4"/>
  <c r="I183" i="4"/>
  <c r="E183" i="4"/>
  <c r="C183" i="4"/>
  <c r="B183" i="4"/>
  <c r="I180" i="4"/>
  <c r="E104" i="5" s="1"/>
  <c r="G180" i="4"/>
  <c r="F180" i="4"/>
  <c r="E180" i="4"/>
  <c r="C180" i="4"/>
  <c r="B180" i="4"/>
  <c r="I179" i="4"/>
  <c r="E103" i="5" s="1"/>
  <c r="F179" i="4"/>
  <c r="E179" i="4"/>
  <c r="C179" i="4"/>
  <c r="B179" i="4"/>
  <c r="I178" i="4"/>
  <c r="E178" i="4"/>
  <c r="D178" i="4" s="1"/>
  <c r="F102" i="5" s="1"/>
  <c r="C178" i="4"/>
  <c r="B178" i="4"/>
  <c r="J177" i="4"/>
  <c r="I177" i="4"/>
  <c r="G177" i="4"/>
  <c r="E177" i="4"/>
  <c r="C177" i="4"/>
  <c r="B177" i="4"/>
  <c r="I176" i="4"/>
  <c r="F176" i="4"/>
  <c r="E176" i="4"/>
  <c r="D176" i="4" s="1"/>
  <c r="F100" i="5" s="1"/>
  <c r="C176" i="4"/>
  <c r="B176" i="4"/>
  <c r="I173" i="4"/>
  <c r="F173" i="4"/>
  <c r="E173" i="4"/>
  <c r="B173" i="4"/>
  <c r="I172" i="4"/>
  <c r="E96" i="5" s="1"/>
  <c r="E172" i="4"/>
  <c r="B172" i="4"/>
  <c r="I171" i="4"/>
  <c r="E171" i="4"/>
  <c r="B171" i="4"/>
  <c r="I170" i="4"/>
  <c r="E94" i="5" s="1"/>
  <c r="E170" i="4"/>
  <c r="B170" i="4"/>
  <c r="I169" i="4"/>
  <c r="F169" i="4"/>
  <c r="E169" i="4"/>
  <c r="H168" i="4"/>
  <c r="I168" i="4" s="1"/>
  <c r="E168" i="4"/>
  <c r="I167" i="4"/>
  <c r="F167" i="4"/>
  <c r="E167" i="4"/>
  <c r="I166" i="4"/>
  <c r="E166" i="4"/>
  <c r="I165" i="4"/>
  <c r="F165" i="4"/>
  <c r="E165" i="4"/>
  <c r="I164" i="4"/>
  <c r="E88" i="5" s="1"/>
  <c r="E164" i="4"/>
  <c r="J163" i="4"/>
  <c r="I163" i="4"/>
  <c r="G163" i="4"/>
  <c r="F163" i="4"/>
  <c r="E163" i="4"/>
  <c r="D163" i="4"/>
  <c r="F87" i="5" s="1"/>
  <c r="C163" i="4"/>
  <c r="B163" i="4"/>
  <c r="I162" i="4"/>
  <c r="E162" i="4"/>
  <c r="I161" i="4"/>
  <c r="E85" i="5" s="1"/>
  <c r="F161" i="4"/>
  <c r="E161" i="4"/>
  <c r="I158" i="4"/>
  <c r="E82" i="5" s="1"/>
  <c r="E158" i="4"/>
  <c r="B158" i="4"/>
  <c r="I157" i="4"/>
  <c r="J157" i="4" s="1"/>
  <c r="G157" i="4"/>
  <c r="F157" i="4"/>
  <c r="E157" i="4"/>
  <c r="D157" i="4"/>
  <c r="F81" i="5" s="1"/>
  <c r="C157" i="4"/>
  <c r="B157" i="4"/>
  <c r="I156" i="4"/>
  <c r="H156" i="4"/>
  <c r="E156" i="4"/>
  <c r="C156" i="4"/>
  <c r="B156" i="4"/>
  <c r="I155" i="4"/>
  <c r="E155" i="4"/>
  <c r="F155" i="4" s="1"/>
  <c r="B155" i="4"/>
  <c r="I154" i="4"/>
  <c r="E78" i="5" s="1"/>
  <c r="E154" i="4"/>
  <c r="C154" i="4"/>
  <c r="G154" i="4" s="1"/>
  <c r="B154" i="4"/>
  <c r="I153" i="4"/>
  <c r="E77" i="5" s="1"/>
  <c r="E153" i="4"/>
  <c r="F153" i="4" s="1"/>
  <c r="C153" i="4"/>
  <c r="B153" i="4"/>
  <c r="H152" i="4"/>
  <c r="I152" i="4" s="1"/>
  <c r="E76" i="5" s="1"/>
  <c r="E152" i="4"/>
  <c r="B152" i="4"/>
  <c r="I151" i="4"/>
  <c r="E75" i="5" s="1"/>
  <c r="E151" i="4"/>
  <c r="B151" i="4"/>
  <c r="I150" i="4"/>
  <c r="E74" i="5" s="1"/>
  <c r="F150" i="4"/>
  <c r="E150" i="4"/>
  <c r="I149" i="4"/>
  <c r="F149" i="4"/>
  <c r="E149" i="4"/>
  <c r="B149" i="4"/>
  <c r="I148" i="4"/>
  <c r="E148" i="4"/>
  <c r="I147" i="4"/>
  <c r="F147" i="4"/>
  <c r="E147" i="4"/>
  <c r="C147" i="4"/>
  <c r="B147" i="4"/>
  <c r="I146" i="4"/>
  <c r="E70" i="5" s="1"/>
  <c r="E146" i="4"/>
  <c r="D146" i="4" s="1"/>
  <c r="F70" i="5" s="1"/>
  <c r="C146" i="4"/>
  <c r="B146" i="4"/>
  <c r="I145" i="4"/>
  <c r="E69" i="5" s="1"/>
  <c r="E145" i="4"/>
  <c r="G145" i="4" s="1"/>
  <c r="D145" i="4"/>
  <c r="F69" i="5" s="1"/>
  <c r="C145" i="4"/>
  <c r="B145" i="4"/>
  <c r="I142" i="4"/>
  <c r="F142" i="4"/>
  <c r="E142" i="4"/>
  <c r="B142" i="4"/>
  <c r="I141" i="4"/>
  <c r="E65" i="5" s="1"/>
  <c r="E141" i="4"/>
  <c r="B141" i="4"/>
  <c r="I140" i="4"/>
  <c r="E64" i="5" s="1"/>
  <c r="E140" i="4"/>
  <c r="F140" i="4" s="1"/>
  <c r="B140" i="4"/>
  <c r="I139" i="4"/>
  <c r="F139" i="4"/>
  <c r="E139" i="4"/>
  <c r="I138" i="4"/>
  <c r="F138" i="4"/>
  <c r="E138" i="4"/>
  <c r="I135" i="4"/>
  <c r="F135" i="4"/>
  <c r="E135" i="4"/>
  <c r="C135" i="4"/>
  <c r="B135" i="4"/>
  <c r="J134" i="4"/>
  <c r="I134" i="4"/>
  <c r="G134" i="4"/>
  <c r="E134" i="4"/>
  <c r="C134" i="4"/>
  <c r="B134" i="4"/>
  <c r="I133" i="4"/>
  <c r="E57" i="5" s="1"/>
  <c r="E133" i="4"/>
  <c r="C133" i="4"/>
  <c r="D133" i="4" s="1"/>
  <c r="F57" i="5" s="1"/>
  <c r="B133" i="4"/>
  <c r="J132" i="4"/>
  <c r="I132" i="4"/>
  <c r="E56" i="5" s="1"/>
  <c r="F132" i="4"/>
  <c r="E132" i="4"/>
  <c r="G132" i="4" s="1"/>
  <c r="D132" i="4"/>
  <c r="F56" i="5" s="1"/>
  <c r="C132" i="4"/>
  <c r="B132" i="4"/>
  <c r="I131" i="4"/>
  <c r="F131" i="4"/>
  <c r="E131" i="4"/>
  <c r="D131" i="4"/>
  <c r="F55" i="5" s="1"/>
  <c r="C131" i="4"/>
  <c r="B131" i="4"/>
  <c r="I130" i="4"/>
  <c r="E54" i="5" s="1"/>
  <c r="G130" i="4"/>
  <c r="E130" i="4"/>
  <c r="C130" i="4"/>
  <c r="B130" i="4"/>
  <c r="I127" i="4"/>
  <c r="F127" i="4"/>
  <c r="E127" i="4"/>
  <c r="C127" i="4"/>
  <c r="B127" i="4"/>
  <c r="I126" i="4"/>
  <c r="F126" i="4"/>
  <c r="E126" i="4"/>
  <c r="B126" i="4"/>
  <c r="I125" i="4"/>
  <c r="H125" i="4"/>
  <c r="F125" i="4"/>
  <c r="E125" i="4"/>
  <c r="C125" i="4"/>
  <c r="G125" i="4" s="1"/>
  <c r="B125" i="4"/>
  <c r="H124" i="4"/>
  <c r="I124" i="4" s="1"/>
  <c r="F124" i="4"/>
  <c r="E124" i="4"/>
  <c r="B124" i="4"/>
  <c r="I123" i="4"/>
  <c r="H123" i="4"/>
  <c r="F123" i="4"/>
  <c r="E123" i="4"/>
  <c r="D123" i="4" s="1"/>
  <c r="F47" i="5" s="1"/>
  <c r="C123" i="4"/>
  <c r="B123" i="4"/>
  <c r="I122" i="4"/>
  <c r="E122" i="4"/>
  <c r="B122" i="4"/>
  <c r="I121" i="4"/>
  <c r="E121" i="4"/>
  <c r="B121" i="4"/>
  <c r="H120" i="4"/>
  <c r="I120" i="4" s="1"/>
  <c r="F120" i="4"/>
  <c r="E120" i="4"/>
  <c r="I119" i="4"/>
  <c r="E119" i="4"/>
  <c r="C119" i="4"/>
  <c r="B119" i="4"/>
  <c r="I118" i="4"/>
  <c r="F118" i="4"/>
  <c r="E118" i="4"/>
  <c r="I117" i="4"/>
  <c r="G117" i="4"/>
  <c r="F117" i="4"/>
  <c r="E117" i="4"/>
  <c r="J117" i="4" s="1"/>
  <c r="C117" i="4"/>
  <c r="B117" i="4"/>
  <c r="I116" i="4"/>
  <c r="F116" i="4"/>
  <c r="E116" i="4"/>
  <c r="I115" i="4"/>
  <c r="F115" i="4"/>
  <c r="E115" i="4"/>
  <c r="B115" i="4"/>
  <c r="I114" i="4"/>
  <c r="G114" i="4"/>
  <c r="F114" i="4"/>
  <c r="E114" i="4"/>
  <c r="D114" i="4"/>
  <c r="F38" i="5" s="1"/>
  <c r="C114" i="4"/>
  <c r="B114" i="4"/>
  <c r="I113" i="4"/>
  <c r="F113" i="4"/>
  <c r="E113" i="4"/>
  <c r="I110" i="4"/>
  <c r="F110" i="4"/>
  <c r="E110" i="4"/>
  <c r="B110" i="4"/>
  <c r="I109" i="4"/>
  <c r="F109" i="4"/>
  <c r="E109" i="4"/>
  <c r="B109" i="4"/>
  <c r="I108" i="4"/>
  <c r="F108" i="4"/>
  <c r="E108" i="4"/>
  <c r="I107" i="4"/>
  <c r="F107" i="4"/>
  <c r="E107" i="4"/>
  <c r="C107" i="4"/>
  <c r="B107" i="4"/>
  <c r="I106" i="4"/>
  <c r="F106" i="4"/>
  <c r="E106" i="4"/>
  <c r="B106" i="4"/>
  <c r="I105" i="4"/>
  <c r="E29" i="5" s="1"/>
  <c r="E105" i="4"/>
  <c r="F105" i="4" s="1"/>
  <c r="C105" i="4"/>
  <c r="B105" i="4"/>
  <c r="I102" i="4"/>
  <c r="F102" i="4"/>
  <c r="E102" i="4"/>
  <c r="B102" i="4"/>
  <c r="I101" i="4"/>
  <c r="E101" i="4"/>
  <c r="B101" i="4"/>
  <c r="I100" i="4"/>
  <c r="F100" i="4"/>
  <c r="E100" i="4"/>
  <c r="B100" i="4"/>
  <c r="I99" i="4"/>
  <c r="E23" i="5" s="1"/>
  <c r="F99" i="4"/>
  <c r="E99" i="4"/>
  <c r="B99" i="4"/>
  <c r="I98" i="4"/>
  <c r="E22" i="5" s="1"/>
  <c r="F98" i="4"/>
  <c r="E98" i="4"/>
  <c r="B98" i="4"/>
  <c r="I97" i="4"/>
  <c r="F97" i="4"/>
  <c r="E97" i="4"/>
  <c r="B97" i="4"/>
  <c r="I96" i="4"/>
  <c r="E20" i="5" s="1"/>
  <c r="F96" i="4"/>
  <c r="E96" i="4"/>
  <c r="B96" i="4"/>
  <c r="I95" i="4"/>
  <c r="E95" i="4"/>
  <c r="C201" i="6" s="1"/>
  <c r="E201" i="6" s="1"/>
  <c r="I94" i="4"/>
  <c r="F94" i="4"/>
  <c r="E94" i="4"/>
  <c r="D94" i="4"/>
  <c r="F18" i="5" s="1"/>
  <c r="C94" i="4"/>
  <c r="G94" i="4" s="1"/>
  <c r="B94" i="4"/>
  <c r="I93" i="4"/>
  <c r="E93" i="4"/>
  <c r="C93" i="4"/>
  <c r="B93" i="4"/>
  <c r="I92" i="4"/>
  <c r="F92" i="4"/>
  <c r="E92" i="4"/>
  <c r="J92" i="4" s="1"/>
  <c r="D92" i="4"/>
  <c r="F16" i="5" s="1"/>
  <c r="C92" i="4"/>
  <c r="G92" i="4" s="1"/>
  <c r="B92" i="4"/>
  <c r="H91" i="4"/>
  <c r="I91" i="4" s="1"/>
  <c r="E91" i="4"/>
  <c r="C91" i="4"/>
  <c r="B91" i="4"/>
  <c r="I88" i="4"/>
  <c r="E12" i="5" s="1"/>
  <c r="E88" i="4"/>
  <c r="C88" i="4"/>
  <c r="B88" i="4"/>
  <c r="I87" i="4"/>
  <c r="E87" i="4"/>
  <c r="C87" i="4"/>
  <c r="B87" i="4"/>
  <c r="I86" i="4"/>
  <c r="E86" i="4"/>
  <c r="C86" i="4"/>
  <c r="B86" i="4"/>
  <c r="H85" i="4"/>
  <c r="I85" i="4" s="1"/>
  <c r="E9" i="5" s="1"/>
  <c r="G9" i="5" s="1"/>
  <c r="H9" i="5" s="1"/>
  <c r="E85" i="4"/>
  <c r="D85" i="4"/>
  <c r="F9" i="5" s="1"/>
  <c r="C85" i="4"/>
  <c r="B85" i="4"/>
  <c r="I82" i="4"/>
  <c r="E6" i="5" s="1"/>
  <c r="G6" i="5" s="1"/>
  <c r="H6" i="5" s="1"/>
  <c r="F82" i="4"/>
  <c r="E82" i="4"/>
  <c r="D82" i="4"/>
  <c r="F6" i="5" s="1"/>
  <c r="C82" i="4"/>
  <c r="B82" i="4"/>
  <c r="J81" i="4"/>
  <c r="I81" i="4"/>
  <c r="E5" i="5" s="1"/>
  <c r="H81" i="4"/>
  <c r="G81" i="4"/>
  <c r="F81" i="4"/>
  <c r="E81" i="4"/>
  <c r="C81" i="4"/>
  <c r="B81" i="4"/>
  <c r="H80" i="4"/>
  <c r="I80" i="4" s="1"/>
  <c r="E4" i="5" s="1"/>
  <c r="E80" i="4"/>
  <c r="C80" i="4"/>
  <c r="B80" i="4"/>
  <c r="G76" i="4"/>
  <c r="F76" i="4"/>
  <c r="G75" i="4"/>
  <c r="F75" i="4"/>
  <c r="G74" i="4"/>
  <c r="F74" i="4"/>
  <c r="G73" i="4"/>
  <c r="F73" i="4"/>
  <c r="G72" i="4"/>
  <c r="F72" i="4"/>
  <c r="G69" i="4"/>
  <c r="F69" i="4"/>
  <c r="G68" i="4"/>
  <c r="F68" i="4"/>
  <c r="I68" i="4" s="1"/>
  <c r="I67" i="4"/>
  <c r="G67" i="4"/>
  <c r="F67" i="4"/>
  <c r="G66" i="4"/>
  <c r="I66" i="4" s="1"/>
  <c r="F66" i="4"/>
  <c r="I65" i="4"/>
  <c r="G65" i="4"/>
  <c r="F65" i="4"/>
  <c r="G64" i="4"/>
  <c r="F64" i="4"/>
  <c r="I64" i="4" s="1"/>
  <c r="I63" i="4"/>
  <c r="G63" i="4"/>
  <c r="F63" i="4"/>
  <c r="G62" i="4"/>
  <c r="F62" i="4"/>
  <c r="I62" i="4" s="1"/>
  <c r="G61" i="4"/>
  <c r="F61" i="4"/>
  <c r="I61" i="4" s="1"/>
  <c r="H60" i="4"/>
  <c r="G60" i="4"/>
  <c r="F60" i="4"/>
  <c r="I60" i="4" s="1"/>
  <c r="I57" i="4"/>
  <c r="G57" i="4"/>
  <c r="F57" i="4"/>
  <c r="J57" i="4" s="1"/>
  <c r="J56" i="4"/>
  <c r="I56" i="4"/>
  <c r="G56" i="4"/>
  <c r="F56" i="4"/>
  <c r="H55" i="4"/>
  <c r="I55" i="4" s="1"/>
  <c r="J55" i="4" s="1"/>
  <c r="G55" i="4"/>
  <c r="F55" i="4"/>
  <c r="J54" i="4"/>
  <c r="I54" i="4"/>
  <c r="G54" i="4"/>
  <c r="F54" i="4"/>
  <c r="I53" i="4"/>
  <c r="G53" i="4"/>
  <c r="F53" i="4"/>
  <c r="J53" i="4" s="1"/>
  <c r="I52" i="4"/>
  <c r="G52" i="4"/>
  <c r="F52" i="4"/>
  <c r="I51" i="4"/>
  <c r="J51" i="4" s="1"/>
  <c r="G51" i="4"/>
  <c r="F51" i="4"/>
  <c r="J50" i="4"/>
  <c r="I50" i="4"/>
  <c r="G50" i="4"/>
  <c r="F50" i="4"/>
  <c r="J49" i="4"/>
  <c r="I49" i="4"/>
  <c r="G49" i="4"/>
  <c r="F49" i="4"/>
  <c r="I48" i="4"/>
  <c r="G48" i="4"/>
  <c r="F48" i="4"/>
  <c r="I47" i="4"/>
  <c r="J47" i="4" s="1"/>
  <c r="G47" i="4"/>
  <c r="F47" i="4"/>
  <c r="J46" i="4"/>
  <c r="I46" i="4"/>
  <c r="G46" i="4"/>
  <c r="F46" i="4"/>
  <c r="J45" i="4"/>
  <c r="H45" i="4"/>
  <c r="I45" i="4" s="1"/>
  <c r="G45" i="4"/>
  <c r="F45" i="4"/>
  <c r="H44" i="4"/>
  <c r="I44" i="4" s="1"/>
  <c r="J44" i="4" s="1"/>
  <c r="G44" i="4"/>
  <c r="F44" i="4"/>
  <c r="J43" i="4"/>
  <c r="I43" i="4"/>
  <c r="G43" i="4"/>
  <c r="F43" i="4"/>
  <c r="J42" i="4"/>
  <c r="I42" i="4"/>
  <c r="G42" i="4"/>
  <c r="F42" i="4"/>
  <c r="J41" i="4"/>
  <c r="I41" i="4"/>
  <c r="G41" i="4"/>
  <c r="F41" i="4"/>
  <c r="I40" i="4"/>
  <c r="J40" i="4" s="1"/>
  <c r="G40" i="4"/>
  <c r="F40" i="4"/>
  <c r="J39" i="4"/>
  <c r="I39" i="4"/>
  <c r="G39" i="4"/>
  <c r="F39" i="4"/>
  <c r="H38" i="4"/>
  <c r="I38" i="4" s="1"/>
  <c r="G38" i="4"/>
  <c r="F38" i="4"/>
  <c r="J38" i="4" s="1"/>
  <c r="J37" i="4"/>
  <c r="I37" i="4"/>
  <c r="G37" i="4"/>
  <c r="F37" i="4"/>
  <c r="I36" i="4"/>
  <c r="J36" i="4" s="1"/>
  <c r="G36" i="4"/>
  <c r="F36" i="4"/>
  <c r="I35" i="4"/>
  <c r="G35" i="4"/>
  <c r="F35" i="4"/>
  <c r="J35" i="4" s="1"/>
  <c r="I34" i="4"/>
  <c r="G34" i="4"/>
  <c r="F34" i="4"/>
  <c r="J34" i="4" s="1"/>
  <c r="J33" i="4"/>
  <c r="I33" i="4"/>
  <c r="G33" i="4"/>
  <c r="F33" i="4"/>
  <c r="I32" i="4"/>
  <c r="G32" i="4"/>
  <c r="F32" i="4"/>
  <c r="J32" i="4" s="1"/>
  <c r="I31" i="4"/>
  <c r="G31" i="4"/>
  <c r="F31" i="4"/>
  <c r="I30" i="4"/>
  <c r="G30" i="4"/>
  <c r="F30" i="4"/>
  <c r="I29" i="4"/>
  <c r="G29" i="4"/>
  <c r="F29" i="4"/>
  <c r="J29" i="4" s="1"/>
  <c r="J28" i="4"/>
  <c r="I28" i="4"/>
  <c r="G28" i="4"/>
  <c r="F28" i="4"/>
  <c r="I27" i="4"/>
  <c r="J27" i="4" s="1"/>
  <c r="H27" i="4"/>
  <c r="G27" i="4"/>
  <c r="F27" i="4"/>
  <c r="H26" i="4"/>
  <c r="I26" i="4" s="1"/>
  <c r="J26" i="4" s="1"/>
  <c r="G26" i="4"/>
  <c r="F26" i="4"/>
  <c r="H25" i="4"/>
  <c r="I25" i="4" s="1"/>
  <c r="G25" i="4"/>
  <c r="F25" i="4"/>
  <c r="H24" i="4"/>
  <c r="I24" i="4" s="1"/>
  <c r="G24" i="4"/>
  <c r="F24" i="4"/>
  <c r="J24" i="4" s="1"/>
  <c r="I23" i="4"/>
  <c r="H23" i="4"/>
  <c r="G23" i="4"/>
  <c r="F23" i="4"/>
  <c r="J20" i="4"/>
  <c r="H20" i="4"/>
  <c r="F20" i="4"/>
  <c r="G20" i="4" s="1"/>
  <c r="K20" i="4" s="1"/>
  <c r="K19" i="4"/>
  <c r="J19" i="4"/>
  <c r="G19" i="4"/>
  <c r="F19" i="4"/>
  <c r="H19" i="4" s="1"/>
  <c r="J18" i="4"/>
  <c r="F18" i="4"/>
  <c r="J17" i="4"/>
  <c r="F17" i="4"/>
  <c r="J16" i="4"/>
  <c r="F16" i="4"/>
  <c r="J15" i="4"/>
  <c r="G15" i="4"/>
  <c r="K15" i="4" s="1"/>
  <c r="F15" i="4"/>
  <c r="H15" i="4" s="1"/>
  <c r="J14" i="4"/>
  <c r="G14" i="4"/>
  <c r="K14" i="4" s="1"/>
  <c r="F14" i="4"/>
  <c r="H14" i="4" s="1"/>
  <c r="J13" i="4"/>
  <c r="H13" i="4"/>
  <c r="G13" i="4"/>
  <c r="K13" i="4" s="1"/>
  <c r="F13" i="4"/>
  <c r="J12" i="4"/>
  <c r="H12" i="4"/>
  <c r="F12" i="4"/>
  <c r="G12" i="4" s="1"/>
  <c r="K12" i="4" s="1"/>
  <c r="J11" i="4"/>
  <c r="H11" i="4"/>
  <c r="F11" i="4"/>
  <c r="G11" i="4" s="1"/>
  <c r="J10" i="4"/>
  <c r="H10" i="4"/>
  <c r="G10" i="4"/>
  <c r="K10" i="4" s="1"/>
  <c r="F10" i="4"/>
  <c r="J9" i="4"/>
  <c r="H9" i="4"/>
  <c r="G9" i="4"/>
  <c r="K9" i="4" s="1"/>
  <c r="F9" i="4"/>
  <c r="J8" i="4"/>
  <c r="H8" i="4"/>
  <c r="G8" i="4"/>
  <c r="K8" i="4" s="1"/>
  <c r="F8" i="4"/>
  <c r="J7" i="4"/>
  <c r="F7" i="4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E164" i="3"/>
  <c r="G164" i="3" s="1"/>
  <c r="H164" i="3" s="1"/>
  <c r="C164" i="3"/>
  <c r="A164" i="3"/>
  <c r="F164" i="3" s="1"/>
  <c r="F163" i="3"/>
  <c r="C163" i="3"/>
  <c r="E163" i="3" s="1"/>
  <c r="G163" i="3" s="1"/>
  <c r="H163" i="3" s="1"/>
  <c r="A163" i="3"/>
  <c r="F162" i="3"/>
  <c r="C162" i="3"/>
  <c r="E162" i="3" s="1"/>
  <c r="G162" i="3" s="1"/>
  <c r="H162" i="3" s="1"/>
  <c r="A162" i="3"/>
  <c r="F161" i="3"/>
  <c r="E161" i="3"/>
  <c r="G161" i="3" s="1"/>
  <c r="C161" i="3"/>
  <c r="A161" i="3"/>
  <c r="F160" i="3"/>
  <c r="C160" i="3"/>
  <c r="E160" i="3" s="1"/>
  <c r="G160" i="3" s="1"/>
  <c r="H160" i="3" s="1"/>
  <c r="A160" i="3"/>
  <c r="F159" i="3"/>
  <c r="E159" i="3"/>
  <c r="G159" i="3" s="1"/>
  <c r="C159" i="3"/>
  <c r="A159" i="3"/>
  <c r="F158" i="3"/>
  <c r="C158" i="3"/>
  <c r="E158" i="3" s="1"/>
  <c r="G158" i="3" s="1"/>
  <c r="A158" i="3"/>
  <c r="F157" i="3"/>
  <c r="C157" i="3"/>
  <c r="E157" i="3" s="1"/>
  <c r="G157" i="3" s="1"/>
  <c r="A157" i="3"/>
  <c r="E156" i="3"/>
  <c r="G156" i="3" s="1"/>
  <c r="H156" i="3" s="1"/>
  <c r="C156" i="3"/>
  <c r="A156" i="3"/>
  <c r="F156" i="3" s="1"/>
  <c r="F155" i="3"/>
  <c r="C155" i="3"/>
  <c r="E155" i="3" s="1"/>
  <c r="G155" i="3" s="1"/>
  <c r="H155" i="3" s="1"/>
  <c r="A155" i="3"/>
  <c r="C154" i="3"/>
  <c r="E154" i="3" s="1"/>
  <c r="G154" i="3" s="1"/>
  <c r="H154" i="3" s="1"/>
  <c r="A154" i="3"/>
  <c r="F154" i="3" s="1"/>
  <c r="C153" i="3"/>
  <c r="A153" i="3"/>
  <c r="F153" i="3" s="1"/>
  <c r="F152" i="3"/>
  <c r="C152" i="3"/>
  <c r="E152" i="3" s="1"/>
  <c r="G152" i="3" s="1"/>
  <c r="A152" i="3"/>
  <c r="C151" i="3"/>
  <c r="A151" i="3"/>
  <c r="F150" i="3"/>
  <c r="E150" i="3"/>
  <c r="G150" i="3" s="1"/>
  <c r="H150" i="3" s="1"/>
  <c r="C150" i="3"/>
  <c r="A150" i="3"/>
  <c r="F149" i="3"/>
  <c r="C149" i="3"/>
  <c r="A149" i="3"/>
  <c r="C148" i="3"/>
  <c r="A148" i="3"/>
  <c r="F148" i="3" s="1"/>
  <c r="C147" i="3"/>
  <c r="A147" i="3"/>
  <c r="F147" i="3" s="1"/>
  <c r="E146" i="3"/>
  <c r="G146" i="3" s="1"/>
  <c r="H146" i="3" s="1"/>
  <c r="C146" i="3"/>
  <c r="A146" i="3"/>
  <c r="F146" i="3" s="1"/>
  <c r="C145" i="3"/>
  <c r="E145" i="3" s="1"/>
  <c r="G145" i="3" s="1"/>
  <c r="H145" i="3" s="1"/>
  <c r="A145" i="3"/>
  <c r="F145" i="3" s="1"/>
  <c r="F144" i="3"/>
  <c r="C144" i="3"/>
  <c r="E144" i="3" s="1"/>
  <c r="G144" i="3" s="1"/>
  <c r="H144" i="3" s="1"/>
  <c r="A144" i="3"/>
  <c r="C143" i="3"/>
  <c r="A143" i="3"/>
  <c r="F143" i="3" s="1"/>
  <c r="F142" i="3"/>
  <c r="H142" i="3" s="1"/>
  <c r="C142" i="3"/>
  <c r="E142" i="3" s="1"/>
  <c r="G142" i="3" s="1"/>
  <c r="A142" i="3"/>
  <c r="C141" i="3"/>
  <c r="E141" i="3" s="1"/>
  <c r="G141" i="3" s="1"/>
  <c r="A141" i="3"/>
  <c r="F141" i="3" s="1"/>
  <c r="E140" i="3"/>
  <c r="G140" i="3" s="1"/>
  <c r="C140" i="3"/>
  <c r="A140" i="3"/>
  <c r="F140" i="3" s="1"/>
  <c r="C139" i="3"/>
  <c r="A139" i="3"/>
  <c r="F139" i="3" s="1"/>
  <c r="C138" i="3"/>
  <c r="A138" i="3"/>
  <c r="F138" i="3" s="1"/>
  <c r="C137" i="3"/>
  <c r="A137" i="3"/>
  <c r="F137" i="3" s="1"/>
  <c r="F136" i="3"/>
  <c r="E136" i="3"/>
  <c r="G136" i="3" s="1"/>
  <c r="H136" i="3" s="1"/>
  <c r="C136" i="3"/>
  <c r="A136" i="3"/>
  <c r="C135" i="3"/>
  <c r="A135" i="3"/>
  <c r="F134" i="3"/>
  <c r="C134" i="3"/>
  <c r="E134" i="3" s="1"/>
  <c r="G134" i="3" s="1"/>
  <c r="A134" i="3"/>
  <c r="C133" i="3"/>
  <c r="A133" i="3"/>
  <c r="F133" i="3" s="1"/>
  <c r="C132" i="3"/>
  <c r="E132" i="3" s="1"/>
  <c r="G132" i="3" s="1"/>
  <c r="H132" i="3" s="1"/>
  <c r="A132" i="3"/>
  <c r="F132" i="3" s="1"/>
  <c r="C131" i="3"/>
  <c r="E131" i="3" s="1"/>
  <c r="G131" i="3" s="1"/>
  <c r="H131" i="3" s="1"/>
  <c r="A131" i="3"/>
  <c r="F131" i="3" s="1"/>
  <c r="F130" i="3"/>
  <c r="H130" i="3" s="1"/>
  <c r="C130" i="3"/>
  <c r="A130" i="3"/>
  <c r="E130" i="3" s="1"/>
  <c r="G130" i="3" s="1"/>
  <c r="F129" i="3"/>
  <c r="E129" i="3"/>
  <c r="G129" i="3" s="1"/>
  <c r="C129" i="3"/>
  <c r="A129" i="3"/>
  <c r="F128" i="3"/>
  <c r="C128" i="3"/>
  <c r="E128" i="3" s="1"/>
  <c r="G128" i="3" s="1"/>
  <c r="H128" i="3" s="1"/>
  <c r="A128" i="3"/>
  <c r="F127" i="3"/>
  <c r="C127" i="3"/>
  <c r="A127" i="3"/>
  <c r="E127" i="3" s="1"/>
  <c r="G127" i="3" s="1"/>
  <c r="H127" i="3" s="1"/>
  <c r="F126" i="3"/>
  <c r="C126" i="3"/>
  <c r="E126" i="3" s="1"/>
  <c r="G126" i="3" s="1"/>
  <c r="A126" i="3"/>
  <c r="H125" i="3"/>
  <c r="C125" i="3"/>
  <c r="E125" i="3" s="1"/>
  <c r="G125" i="3" s="1"/>
  <c r="A125" i="3"/>
  <c r="F125" i="3" s="1"/>
  <c r="C124" i="3"/>
  <c r="A124" i="3"/>
  <c r="F124" i="3" s="1"/>
  <c r="F123" i="3"/>
  <c r="C123" i="3"/>
  <c r="A123" i="3"/>
  <c r="C122" i="3"/>
  <c r="A122" i="3"/>
  <c r="F122" i="3" s="1"/>
  <c r="F121" i="3"/>
  <c r="E121" i="3"/>
  <c r="G121" i="3" s="1"/>
  <c r="H121" i="3" s="1"/>
  <c r="C121" i="3"/>
  <c r="A121" i="3"/>
  <c r="F120" i="3"/>
  <c r="E120" i="3"/>
  <c r="G120" i="3" s="1"/>
  <c r="H120" i="3" s="1"/>
  <c r="C120" i="3"/>
  <c r="A120" i="3"/>
  <c r="F119" i="3"/>
  <c r="C119" i="3"/>
  <c r="A119" i="3"/>
  <c r="E119" i="3" s="1"/>
  <c r="G119" i="3" s="1"/>
  <c r="H119" i="3" s="1"/>
  <c r="F118" i="3"/>
  <c r="E118" i="3"/>
  <c r="G118" i="3" s="1"/>
  <c r="H118" i="3" s="1"/>
  <c r="C118" i="3"/>
  <c r="A118" i="3"/>
  <c r="F117" i="3"/>
  <c r="C117" i="3"/>
  <c r="A117" i="3"/>
  <c r="C116" i="3"/>
  <c r="A116" i="3"/>
  <c r="F116" i="3" s="1"/>
  <c r="G115" i="3"/>
  <c r="H115" i="3" s="1"/>
  <c r="F115" i="3"/>
  <c r="C115" i="3"/>
  <c r="E115" i="3" s="1"/>
  <c r="A115" i="3"/>
  <c r="F114" i="3"/>
  <c r="E114" i="3"/>
  <c r="G114" i="3" s="1"/>
  <c r="C114" i="3"/>
  <c r="A114" i="3"/>
  <c r="F113" i="3"/>
  <c r="E113" i="3"/>
  <c r="G113" i="3" s="1"/>
  <c r="H113" i="3" s="1"/>
  <c r="C113" i="3"/>
  <c r="A113" i="3"/>
  <c r="F112" i="3"/>
  <c r="E112" i="3"/>
  <c r="G112" i="3" s="1"/>
  <c r="C112" i="3"/>
  <c r="A112" i="3"/>
  <c r="F111" i="3"/>
  <c r="E111" i="3"/>
  <c r="G111" i="3" s="1"/>
  <c r="C111" i="3"/>
  <c r="A111" i="3"/>
  <c r="F110" i="3"/>
  <c r="C110" i="3"/>
  <c r="E110" i="3" s="1"/>
  <c r="G110" i="3" s="1"/>
  <c r="H110" i="3" s="1"/>
  <c r="A110" i="3"/>
  <c r="F109" i="3"/>
  <c r="C109" i="3"/>
  <c r="E109" i="3" s="1"/>
  <c r="G109" i="3" s="1"/>
  <c r="H109" i="3" s="1"/>
  <c r="A109" i="3"/>
  <c r="C108" i="3"/>
  <c r="E108" i="3" s="1"/>
  <c r="G108" i="3" s="1"/>
  <c r="H108" i="3" s="1"/>
  <c r="A108" i="3"/>
  <c r="F108" i="3" s="1"/>
  <c r="F107" i="3"/>
  <c r="C107" i="3"/>
  <c r="A107" i="3"/>
  <c r="F106" i="3"/>
  <c r="C106" i="3"/>
  <c r="E106" i="3" s="1"/>
  <c r="G106" i="3" s="1"/>
  <c r="A106" i="3"/>
  <c r="C105" i="3"/>
  <c r="E105" i="3" s="1"/>
  <c r="G105" i="3" s="1"/>
  <c r="H105" i="3" s="1"/>
  <c r="A105" i="3"/>
  <c r="F105" i="3" s="1"/>
  <c r="F104" i="3"/>
  <c r="C104" i="3"/>
  <c r="E104" i="3" s="1"/>
  <c r="G104" i="3" s="1"/>
  <c r="H104" i="3" s="1"/>
  <c r="A104" i="3"/>
  <c r="G103" i="3"/>
  <c r="F103" i="3"/>
  <c r="E103" i="3"/>
  <c r="C103" i="3"/>
  <c r="A103" i="3"/>
  <c r="F102" i="3"/>
  <c r="E102" i="3"/>
  <c r="G102" i="3" s="1"/>
  <c r="C102" i="3"/>
  <c r="A102" i="3"/>
  <c r="F101" i="3"/>
  <c r="C101" i="3"/>
  <c r="A101" i="3"/>
  <c r="C100" i="3"/>
  <c r="E100" i="3" s="1"/>
  <c r="G100" i="3" s="1"/>
  <c r="H100" i="3" s="1"/>
  <c r="A100" i="3"/>
  <c r="F100" i="3" s="1"/>
  <c r="F99" i="3"/>
  <c r="C99" i="3"/>
  <c r="A99" i="3"/>
  <c r="F98" i="3"/>
  <c r="E98" i="3"/>
  <c r="G98" i="3" s="1"/>
  <c r="C98" i="3"/>
  <c r="A98" i="3"/>
  <c r="E97" i="3"/>
  <c r="G97" i="3" s="1"/>
  <c r="H97" i="3" s="1"/>
  <c r="C97" i="3"/>
  <c r="A97" i="3"/>
  <c r="F97" i="3" s="1"/>
  <c r="F96" i="3"/>
  <c r="C96" i="3"/>
  <c r="E96" i="3" s="1"/>
  <c r="G96" i="3" s="1"/>
  <c r="H96" i="3" s="1"/>
  <c r="A96" i="3"/>
  <c r="H95" i="3"/>
  <c r="F95" i="3"/>
  <c r="E95" i="3"/>
  <c r="G95" i="3" s="1"/>
  <c r="C95" i="3"/>
  <c r="A95" i="3"/>
  <c r="F94" i="3"/>
  <c r="E94" i="3"/>
  <c r="G94" i="3" s="1"/>
  <c r="H94" i="3" s="1"/>
  <c r="C94" i="3"/>
  <c r="A94" i="3"/>
  <c r="C93" i="3"/>
  <c r="A93" i="3"/>
  <c r="F93" i="3" s="1"/>
  <c r="C92" i="3"/>
  <c r="E92" i="3" s="1"/>
  <c r="G92" i="3" s="1"/>
  <c r="H92" i="3" s="1"/>
  <c r="A92" i="3"/>
  <c r="F92" i="3" s="1"/>
  <c r="C91" i="3"/>
  <c r="A91" i="3"/>
  <c r="F91" i="3" s="1"/>
  <c r="C90" i="3"/>
  <c r="E90" i="3" s="1"/>
  <c r="G90" i="3" s="1"/>
  <c r="A90" i="3"/>
  <c r="F90" i="3" s="1"/>
  <c r="C89" i="3"/>
  <c r="A89" i="3"/>
  <c r="F89" i="3" s="1"/>
  <c r="C88" i="3"/>
  <c r="E88" i="3" s="1"/>
  <c r="G88" i="3" s="1"/>
  <c r="H88" i="3" s="1"/>
  <c r="A88" i="3"/>
  <c r="F88" i="3" s="1"/>
  <c r="E87" i="3"/>
  <c r="G87" i="3" s="1"/>
  <c r="H87" i="3" s="1"/>
  <c r="C87" i="3"/>
  <c r="A87" i="3"/>
  <c r="F87" i="3" s="1"/>
  <c r="F86" i="3"/>
  <c r="C86" i="3"/>
  <c r="A86" i="3"/>
  <c r="E86" i="3" s="1"/>
  <c r="G86" i="3" s="1"/>
  <c r="H86" i="3" s="1"/>
  <c r="F85" i="3"/>
  <c r="E85" i="3"/>
  <c r="G85" i="3" s="1"/>
  <c r="C85" i="3"/>
  <c r="A85" i="3"/>
  <c r="F84" i="3"/>
  <c r="E84" i="3"/>
  <c r="G84" i="3" s="1"/>
  <c r="H84" i="3" s="1"/>
  <c r="C84" i="3"/>
  <c r="A84" i="3"/>
  <c r="C83" i="3"/>
  <c r="E83" i="3" s="1"/>
  <c r="G83" i="3" s="1"/>
  <c r="H83" i="3" s="1"/>
  <c r="A83" i="3"/>
  <c r="F83" i="3" s="1"/>
  <c r="C82" i="3"/>
  <c r="A82" i="3"/>
  <c r="F82" i="3" s="1"/>
  <c r="C81" i="3"/>
  <c r="A81" i="3"/>
  <c r="F81" i="3" s="1"/>
  <c r="F80" i="3"/>
  <c r="C80" i="3"/>
  <c r="E80" i="3" s="1"/>
  <c r="G80" i="3" s="1"/>
  <c r="A80" i="3"/>
  <c r="C79" i="3"/>
  <c r="E79" i="3" s="1"/>
  <c r="G79" i="3" s="1"/>
  <c r="A79" i="3"/>
  <c r="F79" i="3" s="1"/>
  <c r="C78" i="3"/>
  <c r="A78" i="3"/>
  <c r="F78" i="3" s="1"/>
  <c r="F77" i="3"/>
  <c r="E77" i="3"/>
  <c r="G77" i="3" s="1"/>
  <c r="H77" i="3" s="1"/>
  <c r="C77" i="3"/>
  <c r="A77" i="3"/>
  <c r="G76" i="3"/>
  <c r="F76" i="3"/>
  <c r="E76" i="3"/>
  <c r="C76" i="3"/>
  <c r="A76" i="3"/>
  <c r="C75" i="3"/>
  <c r="A75" i="3"/>
  <c r="F75" i="3" s="1"/>
  <c r="C74" i="3"/>
  <c r="A74" i="3"/>
  <c r="F74" i="3" s="1"/>
  <c r="C73" i="3"/>
  <c r="A73" i="3"/>
  <c r="F73" i="3" s="1"/>
  <c r="F72" i="3"/>
  <c r="E72" i="3"/>
  <c r="G72" i="3" s="1"/>
  <c r="C72" i="3"/>
  <c r="A72" i="3"/>
  <c r="C71" i="3"/>
  <c r="A71" i="3"/>
  <c r="F71" i="3" s="1"/>
  <c r="C70" i="3"/>
  <c r="A70" i="3"/>
  <c r="F70" i="3" s="1"/>
  <c r="C69" i="3"/>
  <c r="A69" i="3"/>
  <c r="G68" i="3"/>
  <c r="H68" i="3" s="1"/>
  <c r="F68" i="3"/>
  <c r="E68" i="3"/>
  <c r="C68" i="3"/>
  <c r="A68" i="3"/>
  <c r="C67" i="3"/>
  <c r="E67" i="3" s="1"/>
  <c r="G67" i="3" s="1"/>
  <c r="A67" i="3"/>
  <c r="F67" i="3" s="1"/>
  <c r="C66" i="3"/>
  <c r="A66" i="3"/>
  <c r="F66" i="3" s="1"/>
  <c r="C63" i="3"/>
  <c r="E63" i="3" s="1"/>
  <c r="A63" i="3"/>
  <c r="F62" i="3"/>
  <c r="C62" i="3"/>
  <c r="E62" i="3" s="1"/>
  <c r="G62" i="3" s="1"/>
  <c r="H62" i="3" s="1"/>
  <c r="A62" i="3"/>
  <c r="C61" i="3"/>
  <c r="A61" i="3"/>
  <c r="F60" i="3"/>
  <c r="E60" i="3"/>
  <c r="G60" i="3" s="1"/>
  <c r="C60" i="3"/>
  <c r="A60" i="3"/>
  <c r="C59" i="3"/>
  <c r="A59" i="3"/>
  <c r="C58" i="3"/>
  <c r="A58" i="3"/>
  <c r="E57" i="3"/>
  <c r="C57" i="3"/>
  <c r="A57" i="3"/>
  <c r="C56" i="3"/>
  <c r="A56" i="3"/>
  <c r="C55" i="3"/>
  <c r="A55" i="3"/>
  <c r="C54" i="3"/>
  <c r="A54" i="3"/>
  <c r="F54" i="3" s="1"/>
  <c r="C53" i="3"/>
  <c r="A53" i="3"/>
  <c r="C52" i="3"/>
  <c r="A52" i="3"/>
  <c r="C51" i="3"/>
  <c r="A51" i="3"/>
  <c r="E50" i="3"/>
  <c r="C50" i="3"/>
  <c r="A50" i="3"/>
  <c r="C49" i="3"/>
  <c r="A49" i="3"/>
  <c r="C48" i="3"/>
  <c r="A48" i="3"/>
  <c r="F48" i="3" s="1"/>
  <c r="C47" i="3"/>
  <c r="A47" i="3"/>
  <c r="C46" i="3"/>
  <c r="A46" i="3"/>
  <c r="C45" i="3"/>
  <c r="E45" i="3" s="1"/>
  <c r="A45" i="3"/>
  <c r="C44" i="3"/>
  <c r="A44" i="3"/>
  <c r="F43" i="3"/>
  <c r="C43" i="3"/>
  <c r="E43" i="3" s="1"/>
  <c r="G43" i="3" s="1"/>
  <c r="A43" i="3"/>
  <c r="C42" i="3"/>
  <c r="E42" i="3" s="1"/>
  <c r="A42" i="3"/>
  <c r="C41" i="3"/>
  <c r="A41" i="3"/>
  <c r="C40" i="3"/>
  <c r="A40" i="3"/>
  <c r="C39" i="3"/>
  <c r="A39" i="3"/>
  <c r="C38" i="3"/>
  <c r="A38" i="3"/>
  <c r="C37" i="3"/>
  <c r="E37" i="3" s="1"/>
  <c r="G37" i="3" s="1"/>
  <c r="H37" i="3" s="1"/>
  <c r="A37" i="3"/>
  <c r="F37" i="3" s="1"/>
  <c r="C36" i="3"/>
  <c r="A36" i="3"/>
  <c r="C35" i="3"/>
  <c r="A35" i="3"/>
  <c r="E35" i="3" s="1"/>
  <c r="C34" i="3"/>
  <c r="A34" i="3"/>
  <c r="F33" i="3"/>
  <c r="E33" i="3"/>
  <c r="G33" i="3" s="1"/>
  <c r="H33" i="3" s="1"/>
  <c r="C33" i="3"/>
  <c r="A33" i="3"/>
  <c r="E32" i="3"/>
  <c r="C32" i="3"/>
  <c r="A32" i="3"/>
  <c r="C31" i="3"/>
  <c r="A31" i="3"/>
  <c r="C30" i="3"/>
  <c r="A30" i="3"/>
  <c r="F30" i="3" s="1"/>
  <c r="C29" i="3"/>
  <c r="A29" i="3"/>
  <c r="F28" i="3"/>
  <c r="C28" i="3"/>
  <c r="A28" i="3"/>
  <c r="E28" i="3" s="1"/>
  <c r="G28" i="3" s="1"/>
  <c r="C27" i="3"/>
  <c r="E27" i="3" s="1"/>
  <c r="A27" i="3"/>
  <c r="C26" i="3"/>
  <c r="A26" i="3"/>
  <c r="C25" i="3"/>
  <c r="E25" i="3" s="1"/>
  <c r="A25" i="3"/>
  <c r="C24" i="3"/>
  <c r="A24" i="3"/>
  <c r="C23" i="3"/>
  <c r="A23" i="3"/>
  <c r="F22" i="3"/>
  <c r="C22" i="3"/>
  <c r="E22" i="3" s="1"/>
  <c r="G22" i="3" s="1"/>
  <c r="H22" i="3" s="1"/>
  <c r="A22" i="3"/>
  <c r="C21" i="3"/>
  <c r="A21" i="3"/>
  <c r="E21" i="3" s="1"/>
  <c r="C20" i="3"/>
  <c r="A20" i="3"/>
  <c r="C19" i="3"/>
  <c r="A19" i="3"/>
  <c r="F18" i="3"/>
  <c r="E18" i="3"/>
  <c r="G18" i="3" s="1"/>
  <c r="C18" i="3"/>
  <c r="A18" i="3"/>
  <c r="E17" i="3"/>
  <c r="C17" i="3"/>
  <c r="A17" i="3"/>
  <c r="C16" i="3"/>
  <c r="A16" i="3"/>
  <c r="C15" i="3"/>
  <c r="A15" i="3"/>
  <c r="E15" i="3" s="1"/>
  <c r="C14" i="3"/>
  <c r="A14" i="3"/>
  <c r="C13" i="3"/>
  <c r="E13" i="3" s="1"/>
  <c r="A13" i="3"/>
  <c r="C12" i="3"/>
  <c r="E12" i="3" s="1"/>
  <c r="G12" i="3" s="1"/>
  <c r="H12" i="3" s="1"/>
  <c r="A12" i="3"/>
  <c r="F12" i="3" s="1"/>
  <c r="C11" i="3"/>
  <c r="A11" i="3"/>
  <c r="C10" i="3"/>
  <c r="E10" i="3" s="1"/>
  <c r="A10" i="3"/>
  <c r="E9" i="3"/>
  <c r="C9" i="3"/>
  <c r="A9" i="3"/>
  <c r="C8" i="3"/>
  <c r="A8" i="3"/>
  <c r="F8" i="3" s="1"/>
  <c r="C7" i="3"/>
  <c r="A7" i="3"/>
  <c r="C6" i="3"/>
  <c r="A6" i="3"/>
  <c r="C5" i="3"/>
  <c r="A5" i="3"/>
  <c r="C4" i="3"/>
  <c r="A4" i="3"/>
  <c r="A3" i="3"/>
  <c r="C140" i="2"/>
  <c r="E140" i="2" s="1"/>
  <c r="C139" i="2"/>
  <c r="E139" i="2" s="1"/>
  <c r="F140" i="2" s="1"/>
  <c r="H140" i="2" s="1"/>
  <c r="E138" i="2"/>
  <c r="C138" i="2"/>
  <c r="E137" i="2"/>
  <c r="C137" i="2"/>
  <c r="C136" i="2"/>
  <c r="E136" i="2" s="1"/>
  <c r="E135" i="2"/>
  <c r="C135" i="2"/>
  <c r="C134" i="2"/>
  <c r="E134" i="2" s="1"/>
  <c r="E133" i="2"/>
  <c r="C133" i="2"/>
  <c r="C132" i="2"/>
  <c r="E132" i="2" s="1"/>
  <c r="E131" i="2"/>
  <c r="C131" i="2"/>
  <c r="C130" i="2"/>
  <c r="E130" i="2" s="1"/>
  <c r="C129" i="2"/>
  <c r="E129" i="2" s="1"/>
  <c r="C128" i="2"/>
  <c r="E128" i="2" s="1"/>
  <c r="C127" i="2"/>
  <c r="E127" i="2" s="1"/>
  <c r="C126" i="2"/>
  <c r="E126" i="2" s="1"/>
  <c r="C125" i="2"/>
  <c r="E125" i="2" s="1"/>
  <c r="F125" i="2" s="1"/>
  <c r="H125" i="2" s="1"/>
  <c r="C122" i="2"/>
  <c r="E122" i="2" s="1"/>
  <c r="C121" i="2"/>
  <c r="E121" i="2" s="1"/>
  <c r="C116" i="2"/>
  <c r="E116" i="2" s="1"/>
  <c r="C114" i="2"/>
  <c r="E114" i="2" s="1"/>
  <c r="C112" i="2"/>
  <c r="C111" i="2"/>
  <c r="C110" i="2"/>
  <c r="E110" i="2" s="1"/>
  <c r="F110" i="2" s="1"/>
  <c r="E109" i="2"/>
  <c r="F109" i="2" s="1"/>
  <c r="H109" i="2" s="1"/>
  <c r="C109" i="2"/>
  <c r="C108" i="2"/>
  <c r="E108" i="2" s="1"/>
  <c r="F108" i="2" s="1"/>
  <c r="C107" i="2"/>
  <c r="E107" i="2" s="1"/>
  <c r="F107" i="2" s="1"/>
  <c r="E104" i="2"/>
  <c r="F104" i="2" s="1"/>
  <c r="H104" i="2" s="1"/>
  <c r="C104" i="2"/>
  <c r="C101" i="2"/>
  <c r="E101" i="2" s="1"/>
  <c r="F101" i="2" s="1"/>
  <c r="C99" i="2"/>
  <c r="B121" i="1" s="1"/>
  <c r="C98" i="2"/>
  <c r="E98" i="2" s="1"/>
  <c r="F98" i="2" s="1"/>
  <c r="C96" i="2"/>
  <c r="C91" i="2"/>
  <c r="E91" i="2" s="1"/>
  <c r="C90" i="2"/>
  <c r="E90" i="2" s="1"/>
  <c r="C87" i="2"/>
  <c r="E87" i="2" s="1"/>
  <c r="C84" i="2"/>
  <c r="E84" i="2" s="1"/>
  <c r="C82" i="2"/>
  <c r="C81" i="2"/>
  <c r="E81" i="2" s="1"/>
  <c r="C80" i="2"/>
  <c r="E80" i="2" s="1"/>
  <c r="C79" i="2"/>
  <c r="E79" i="2" s="1"/>
  <c r="C78" i="2"/>
  <c r="E78" i="2" s="1"/>
  <c r="C76" i="2"/>
  <c r="E76" i="2" s="1"/>
  <c r="C75" i="2"/>
  <c r="E75" i="2" s="1"/>
  <c r="C74" i="2"/>
  <c r="E74" i="2" s="1"/>
  <c r="C73" i="2"/>
  <c r="E73" i="2" s="1"/>
  <c r="C72" i="2"/>
  <c r="E72" i="2" s="1"/>
  <c r="E71" i="2"/>
  <c r="C71" i="2"/>
  <c r="C70" i="2"/>
  <c r="E70" i="2" s="1"/>
  <c r="C69" i="2"/>
  <c r="E69" i="2" s="1"/>
  <c r="F71" i="2" s="1"/>
  <c r="C68" i="2"/>
  <c r="E68" i="2" s="1"/>
  <c r="C67" i="2"/>
  <c r="E67" i="2" s="1"/>
  <c r="C66" i="2"/>
  <c r="E66" i="2" s="1"/>
  <c r="C64" i="2"/>
  <c r="C63" i="2"/>
  <c r="E63" i="2" s="1"/>
  <c r="C59" i="2"/>
  <c r="E59" i="2" s="1"/>
  <c r="C56" i="2"/>
  <c r="C55" i="2"/>
  <c r="E55" i="2" s="1"/>
  <c r="C54" i="2"/>
  <c r="E54" i="2" s="1"/>
  <c r="C53" i="2"/>
  <c r="E53" i="2" s="1"/>
  <c r="C52" i="2"/>
  <c r="E52" i="2" s="1"/>
  <c r="F53" i="2" s="1"/>
  <c r="C102" i="1" s="1"/>
  <c r="H51" i="2"/>
  <c r="E51" i="2"/>
  <c r="C51" i="2"/>
  <c r="B101" i="1" s="1"/>
  <c r="H50" i="2"/>
  <c r="C50" i="2"/>
  <c r="E50" i="2" s="1"/>
  <c r="C48" i="2"/>
  <c r="H47" i="2"/>
  <c r="C47" i="2"/>
  <c r="E47" i="2" s="1"/>
  <c r="C45" i="2"/>
  <c r="E45" i="2" s="1"/>
  <c r="C44" i="2"/>
  <c r="E44" i="2" s="1"/>
  <c r="C43" i="2"/>
  <c r="E43" i="2" s="1"/>
  <c r="C41" i="2"/>
  <c r="E41" i="2" s="1"/>
  <c r="C40" i="2"/>
  <c r="E40" i="2" s="1"/>
  <c r="C38" i="2"/>
  <c r="E38" i="2" s="1"/>
  <c r="C36" i="2"/>
  <c r="C35" i="2"/>
  <c r="E35" i="2" s="1"/>
  <c r="C34" i="2"/>
  <c r="E34" i="2" s="1"/>
  <c r="F35" i="2" s="1"/>
  <c r="C33" i="2"/>
  <c r="E33" i="2" s="1"/>
  <c r="C32" i="2"/>
  <c r="E32" i="2" s="1"/>
  <c r="H31" i="2"/>
  <c r="C31" i="2"/>
  <c r="E31" i="2" s="1"/>
  <c r="C29" i="2"/>
  <c r="C28" i="2"/>
  <c r="E28" i="2" s="1"/>
  <c r="F28" i="2" s="1"/>
  <c r="H27" i="2"/>
  <c r="C27" i="2"/>
  <c r="E27" i="2" s="1"/>
  <c r="H26" i="2"/>
  <c r="C26" i="2"/>
  <c r="H25" i="2"/>
  <c r="C25" i="2"/>
  <c r="E25" i="2" s="1"/>
  <c r="C23" i="2"/>
  <c r="E23" i="2" s="1"/>
  <c r="H22" i="2"/>
  <c r="C22" i="2"/>
  <c r="B77" i="1" s="1"/>
  <c r="H21" i="2"/>
  <c r="C21" i="2"/>
  <c r="E21" i="2" s="1"/>
  <c r="C20" i="2"/>
  <c r="B75" i="1" s="1"/>
  <c r="C18" i="2"/>
  <c r="E16" i="2"/>
  <c r="C16" i="2"/>
  <c r="C15" i="2"/>
  <c r="E15" i="2" s="1"/>
  <c r="C14" i="2"/>
  <c r="E14" i="2" s="1"/>
  <c r="C13" i="2"/>
  <c r="E13" i="2" s="1"/>
  <c r="C12" i="2"/>
  <c r="E12" i="2" s="1"/>
  <c r="C11" i="2"/>
  <c r="E11" i="2" s="1"/>
  <c r="F12" i="2" s="1"/>
  <c r="C10" i="2"/>
  <c r="E10" i="2" s="1"/>
  <c r="C8" i="2"/>
  <c r="E8" i="2" s="1"/>
  <c r="C7" i="2"/>
  <c r="E7" i="2" s="1"/>
  <c r="F8" i="2" s="1"/>
  <c r="C6" i="2"/>
  <c r="E6" i="2" s="1"/>
  <c r="C5" i="2"/>
  <c r="E5" i="2" s="1"/>
  <c r="H5" i="2" s="1"/>
  <c r="C4" i="2"/>
  <c r="E4" i="2" s="1"/>
  <c r="C3" i="2"/>
  <c r="H2" i="2"/>
  <c r="C2" i="2"/>
  <c r="E2" i="2" s="1"/>
  <c r="F2" i="2" s="1"/>
  <c r="J151" i="1"/>
  <c r="I151" i="1"/>
  <c r="I150" i="1"/>
  <c r="J150" i="1" s="1"/>
  <c r="J149" i="1"/>
  <c r="I149" i="1"/>
  <c r="J148" i="1"/>
  <c r="I148" i="1"/>
  <c r="I147" i="1"/>
  <c r="J147" i="1" s="1"/>
  <c r="I146" i="1"/>
  <c r="J146" i="1" s="1"/>
  <c r="J145" i="1"/>
  <c r="I145" i="1"/>
  <c r="I144" i="1"/>
  <c r="J144" i="1" s="1"/>
  <c r="I143" i="1"/>
  <c r="J143" i="1" s="1"/>
  <c r="I142" i="1"/>
  <c r="J142" i="1" s="1"/>
  <c r="J141" i="1"/>
  <c r="I141" i="1"/>
  <c r="J140" i="1"/>
  <c r="I140" i="1"/>
  <c r="I139" i="1"/>
  <c r="J139" i="1" s="1"/>
  <c r="I138" i="1"/>
  <c r="J138" i="1" s="1"/>
  <c r="J137" i="1"/>
  <c r="I137" i="1"/>
  <c r="I136" i="1"/>
  <c r="J136" i="1" s="1"/>
  <c r="I134" i="1"/>
  <c r="E69" i="3" s="1"/>
  <c r="F134" i="1"/>
  <c r="E134" i="1"/>
  <c r="B134" i="1"/>
  <c r="I133" i="1"/>
  <c r="E133" i="1"/>
  <c r="I132" i="1"/>
  <c r="E132" i="1"/>
  <c r="B132" i="1"/>
  <c r="I130" i="1"/>
  <c r="E59" i="3" s="1"/>
  <c r="E130" i="1"/>
  <c r="I129" i="1"/>
  <c r="E58" i="3" s="1"/>
  <c r="E129" i="1"/>
  <c r="B129" i="1"/>
  <c r="I128" i="1"/>
  <c r="E128" i="1"/>
  <c r="B128" i="1"/>
  <c r="I127" i="1"/>
  <c r="E127" i="1"/>
  <c r="B127" i="1"/>
  <c r="I126" i="1"/>
  <c r="E126" i="1"/>
  <c r="B126" i="1"/>
  <c r="I124" i="1"/>
  <c r="E53" i="3" s="1"/>
  <c r="E124" i="1"/>
  <c r="I123" i="1"/>
  <c r="E123" i="1"/>
  <c r="B123" i="1"/>
  <c r="I122" i="1"/>
  <c r="E51" i="3" s="1"/>
  <c r="E122" i="1"/>
  <c r="I121" i="1"/>
  <c r="E121" i="1"/>
  <c r="I120" i="1"/>
  <c r="E120" i="1"/>
  <c r="B120" i="1"/>
  <c r="I118" i="1"/>
  <c r="E118" i="1"/>
  <c r="I117" i="1"/>
  <c r="E117" i="1"/>
  <c r="I116" i="1"/>
  <c r="E116" i="1"/>
  <c r="I115" i="1"/>
  <c r="E44" i="3" s="1"/>
  <c r="E115" i="1"/>
  <c r="I113" i="1"/>
  <c r="E113" i="1"/>
  <c r="B113" i="1"/>
  <c r="I112" i="1"/>
  <c r="E112" i="1"/>
  <c r="I111" i="1"/>
  <c r="E40" i="3" s="1"/>
  <c r="E111" i="1"/>
  <c r="B111" i="1"/>
  <c r="I110" i="1"/>
  <c r="E39" i="3" s="1"/>
  <c r="E110" i="1"/>
  <c r="B110" i="1"/>
  <c r="I109" i="1"/>
  <c r="E109" i="1"/>
  <c r="B109" i="1"/>
  <c r="I107" i="1"/>
  <c r="E107" i="1"/>
  <c r="B107" i="1"/>
  <c r="I106" i="1"/>
  <c r="E106" i="1"/>
  <c r="I105" i="1"/>
  <c r="E105" i="1"/>
  <c r="I103" i="1"/>
  <c r="E103" i="1"/>
  <c r="I102" i="1"/>
  <c r="E102" i="1"/>
  <c r="I101" i="1"/>
  <c r="E101" i="1"/>
  <c r="C62" i="2" s="1"/>
  <c r="E62" i="2" s="1"/>
  <c r="D101" i="1"/>
  <c r="C101" i="1"/>
  <c r="I100" i="1"/>
  <c r="E29" i="3" s="1"/>
  <c r="E100" i="1"/>
  <c r="C100" i="1"/>
  <c r="B100" i="1"/>
  <c r="I98" i="1"/>
  <c r="E98" i="1"/>
  <c r="D98" i="1"/>
  <c r="C98" i="1"/>
  <c r="B98" i="1"/>
  <c r="I97" i="1"/>
  <c r="E97" i="1"/>
  <c r="I96" i="1"/>
  <c r="E96" i="1"/>
  <c r="B96" i="1"/>
  <c r="I95" i="1"/>
  <c r="E95" i="1"/>
  <c r="B95" i="1"/>
  <c r="I94" i="1"/>
  <c r="E94" i="1"/>
  <c r="I92" i="1"/>
  <c r="E92" i="1"/>
  <c r="I91" i="1"/>
  <c r="E91" i="1"/>
  <c r="B91" i="1"/>
  <c r="I90" i="1"/>
  <c r="E19" i="3" s="1"/>
  <c r="E90" i="1"/>
  <c r="C90" i="1"/>
  <c r="I88" i="1"/>
  <c r="E88" i="1"/>
  <c r="I87" i="1"/>
  <c r="E87" i="1"/>
  <c r="I86" i="1"/>
  <c r="E86" i="1"/>
  <c r="I85" i="1"/>
  <c r="E85" i="1"/>
  <c r="B85" i="1"/>
  <c r="H84" i="1"/>
  <c r="I84" i="1" s="1"/>
  <c r="E84" i="1"/>
  <c r="C84" i="1"/>
  <c r="B84" i="1"/>
  <c r="I82" i="1"/>
  <c r="E11" i="3" s="1"/>
  <c r="F82" i="1"/>
  <c r="E82" i="1"/>
  <c r="B82" i="1"/>
  <c r="I81" i="1"/>
  <c r="E81" i="1"/>
  <c r="C81" i="1"/>
  <c r="B81" i="1"/>
  <c r="I80" i="1"/>
  <c r="F80" i="1"/>
  <c r="E80" i="1"/>
  <c r="C80" i="1"/>
  <c r="G80" i="1" s="1"/>
  <c r="J80" i="1" s="1"/>
  <c r="I79" i="1"/>
  <c r="H79" i="1"/>
  <c r="G79" i="1"/>
  <c r="F79" i="1"/>
  <c r="E79" i="1"/>
  <c r="C119" i="2" s="1"/>
  <c r="E119" i="2" s="1"/>
  <c r="D79" i="1"/>
  <c r="C79" i="1"/>
  <c r="B79" i="1"/>
  <c r="J77" i="1"/>
  <c r="I77" i="1"/>
  <c r="G77" i="1"/>
  <c r="F77" i="1"/>
  <c r="E77" i="1"/>
  <c r="C118" i="2" s="1"/>
  <c r="B133" i="1" s="1"/>
  <c r="D77" i="1"/>
  <c r="C77" i="1"/>
  <c r="H76" i="1"/>
  <c r="I76" i="1" s="1"/>
  <c r="E5" i="3" s="1"/>
  <c r="G76" i="1"/>
  <c r="E76" i="1"/>
  <c r="C76" i="1"/>
  <c r="B76" i="1"/>
  <c r="I75" i="1"/>
  <c r="H75" i="1"/>
  <c r="F75" i="1"/>
  <c r="E75" i="1"/>
  <c r="C85" i="2" s="1"/>
  <c r="E85" i="2" s="1"/>
  <c r="G72" i="1"/>
  <c r="F72" i="1"/>
  <c r="G71" i="1"/>
  <c r="F71" i="1"/>
  <c r="G70" i="1"/>
  <c r="F70" i="1"/>
  <c r="G69" i="1"/>
  <c r="F69" i="1"/>
  <c r="G68" i="1"/>
  <c r="F68" i="1"/>
  <c r="G65" i="1"/>
  <c r="F65" i="1"/>
  <c r="I64" i="1"/>
  <c r="G64" i="1"/>
  <c r="F64" i="1"/>
  <c r="G63" i="1"/>
  <c r="F63" i="1"/>
  <c r="I63" i="1" s="1"/>
  <c r="G62" i="1"/>
  <c r="I62" i="1" s="1"/>
  <c r="F62" i="1"/>
  <c r="G61" i="1"/>
  <c r="I61" i="1" s="1"/>
  <c r="F61" i="1"/>
  <c r="I60" i="1"/>
  <c r="G60" i="1"/>
  <c r="F60" i="1"/>
  <c r="I59" i="1"/>
  <c r="G59" i="1"/>
  <c r="F59" i="1"/>
  <c r="G58" i="1"/>
  <c r="F58" i="1"/>
  <c r="I58" i="1" s="1"/>
  <c r="I57" i="1"/>
  <c r="G57" i="1"/>
  <c r="F57" i="1"/>
  <c r="H56" i="1"/>
  <c r="I56" i="1" s="1"/>
  <c r="G56" i="1"/>
  <c r="F56" i="1"/>
  <c r="J53" i="1"/>
  <c r="I53" i="1"/>
  <c r="G53" i="1"/>
  <c r="F53" i="1"/>
  <c r="H52" i="1"/>
  <c r="I52" i="1" s="1"/>
  <c r="G52" i="1"/>
  <c r="F52" i="1"/>
  <c r="J51" i="1"/>
  <c r="I51" i="1"/>
  <c r="G51" i="1"/>
  <c r="F51" i="1"/>
  <c r="J50" i="1"/>
  <c r="I50" i="1"/>
  <c r="G50" i="1"/>
  <c r="F50" i="1"/>
  <c r="I49" i="1"/>
  <c r="G49" i="1"/>
  <c r="F49" i="1"/>
  <c r="J49" i="1" s="1"/>
  <c r="I48" i="1"/>
  <c r="G48" i="1"/>
  <c r="F48" i="1"/>
  <c r="J48" i="1" s="1"/>
  <c r="J47" i="1"/>
  <c r="I47" i="1"/>
  <c r="G47" i="1"/>
  <c r="F47" i="1"/>
  <c r="J46" i="1"/>
  <c r="I46" i="1"/>
  <c r="G46" i="1"/>
  <c r="F46" i="1"/>
  <c r="I45" i="1"/>
  <c r="G45" i="1"/>
  <c r="F45" i="1"/>
  <c r="J45" i="1" s="1"/>
  <c r="I44" i="1"/>
  <c r="G44" i="1"/>
  <c r="F44" i="1"/>
  <c r="J44" i="1" s="1"/>
  <c r="H43" i="1"/>
  <c r="I43" i="1" s="1"/>
  <c r="J43" i="1" s="1"/>
  <c r="G43" i="1"/>
  <c r="F43" i="1"/>
  <c r="H42" i="1"/>
  <c r="I42" i="1" s="1"/>
  <c r="J42" i="1" s="1"/>
  <c r="G42" i="1"/>
  <c r="F42" i="1"/>
  <c r="J41" i="1"/>
  <c r="I41" i="1"/>
  <c r="G41" i="1"/>
  <c r="F41" i="1"/>
  <c r="I40" i="1"/>
  <c r="G40" i="1"/>
  <c r="F40" i="1"/>
  <c r="J40" i="1" s="1"/>
  <c r="J39" i="1"/>
  <c r="I39" i="1"/>
  <c r="G39" i="1"/>
  <c r="F39" i="1"/>
  <c r="I38" i="1"/>
  <c r="J38" i="1" s="1"/>
  <c r="G38" i="1"/>
  <c r="F38" i="1"/>
  <c r="J37" i="1"/>
  <c r="I37" i="1"/>
  <c r="G37" i="1"/>
  <c r="F37" i="1"/>
  <c r="H36" i="1"/>
  <c r="I36" i="1" s="1"/>
  <c r="G36" i="1"/>
  <c r="F36" i="1"/>
  <c r="I35" i="1"/>
  <c r="J35" i="1" s="1"/>
  <c r="G35" i="1"/>
  <c r="F35" i="1"/>
  <c r="J34" i="1"/>
  <c r="I34" i="1"/>
  <c r="G34" i="1"/>
  <c r="F34" i="1"/>
  <c r="J33" i="1"/>
  <c r="I33" i="1"/>
  <c r="G33" i="1"/>
  <c r="F33" i="1"/>
  <c r="I32" i="1"/>
  <c r="G32" i="1"/>
  <c r="F32" i="1"/>
  <c r="I31" i="1"/>
  <c r="J31" i="1" s="1"/>
  <c r="G31" i="1"/>
  <c r="F31" i="1"/>
  <c r="J30" i="1"/>
  <c r="I30" i="1"/>
  <c r="G30" i="1"/>
  <c r="F30" i="1"/>
  <c r="J29" i="1"/>
  <c r="I29" i="1"/>
  <c r="G29" i="1"/>
  <c r="F29" i="1"/>
  <c r="I28" i="1"/>
  <c r="G28" i="1"/>
  <c r="F28" i="1"/>
  <c r="I27" i="1"/>
  <c r="J27" i="1" s="1"/>
  <c r="G27" i="1"/>
  <c r="F27" i="1"/>
  <c r="I26" i="1"/>
  <c r="G26" i="1"/>
  <c r="F26" i="1"/>
  <c r="J26" i="1" s="1"/>
  <c r="H25" i="1"/>
  <c r="I25" i="1" s="1"/>
  <c r="G25" i="1"/>
  <c r="F25" i="1"/>
  <c r="J25" i="1" s="1"/>
  <c r="H24" i="1"/>
  <c r="I24" i="1" s="1"/>
  <c r="G24" i="1"/>
  <c r="F24" i="1"/>
  <c r="J24" i="1" s="1"/>
  <c r="J23" i="1"/>
  <c r="H23" i="1"/>
  <c r="I23" i="1" s="1"/>
  <c r="G23" i="1"/>
  <c r="F23" i="1"/>
  <c r="J22" i="1"/>
  <c r="I22" i="1"/>
  <c r="H22" i="1"/>
  <c r="G22" i="1"/>
  <c r="F22" i="1"/>
  <c r="J21" i="1"/>
  <c r="I21" i="1"/>
  <c r="H21" i="1"/>
  <c r="G21" i="1"/>
  <c r="F21" i="1"/>
  <c r="K18" i="1"/>
  <c r="J18" i="1"/>
  <c r="H18" i="1"/>
  <c r="G18" i="1"/>
  <c r="E18" i="1"/>
  <c r="J17" i="1"/>
  <c r="K17" i="1" s="1"/>
  <c r="H17" i="1"/>
  <c r="G17" i="1"/>
  <c r="E17" i="1"/>
  <c r="J16" i="1"/>
  <c r="H16" i="1"/>
  <c r="G16" i="1"/>
  <c r="E16" i="1"/>
  <c r="J15" i="1"/>
  <c r="K15" i="1" s="1"/>
  <c r="H15" i="1"/>
  <c r="G15" i="1"/>
  <c r="E15" i="1"/>
  <c r="J14" i="1"/>
  <c r="H14" i="1"/>
  <c r="G14" i="1"/>
  <c r="K14" i="1" s="1"/>
  <c r="E14" i="1"/>
  <c r="J13" i="1"/>
  <c r="H13" i="1"/>
  <c r="G13" i="1"/>
  <c r="K13" i="1" s="1"/>
  <c r="E13" i="1"/>
  <c r="K12" i="1"/>
  <c r="J12" i="1"/>
  <c r="H12" i="1"/>
  <c r="G12" i="1"/>
  <c r="E12" i="1"/>
  <c r="J11" i="1"/>
  <c r="H11" i="1"/>
  <c r="G11" i="1"/>
  <c r="K11" i="1" s="1"/>
  <c r="E11" i="1"/>
  <c r="J10" i="1"/>
  <c r="H10" i="1"/>
  <c r="G10" i="1"/>
  <c r="K10" i="1" s="1"/>
  <c r="E10" i="1"/>
  <c r="J9" i="1"/>
  <c r="K9" i="1" s="1"/>
  <c r="H9" i="1"/>
  <c r="G9" i="1"/>
  <c r="E9" i="1"/>
  <c r="J8" i="1"/>
  <c r="K8" i="1" s="1"/>
  <c r="H8" i="1"/>
  <c r="G8" i="1"/>
  <c r="E8" i="1"/>
  <c r="K7" i="1"/>
  <c r="J7" i="1"/>
  <c r="H7" i="1"/>
  <c r="G7" i="1"/>
  <c r="E7" i="1"/>
  <c r="C77" i="2" s="1"/>
  <c r="E77" i="2" s="1"/>
  <c r="C129" i="1" l="1"/>
  <c r="H110" i="2"/>
  <c r="H28" i="2"/>
  <c r="C82" i="1"/>
  <c r="G82" i="1" s="1"/>
  <c r="J82" i="1" s="1"/>
  <c r="F68" i="2"/>
  <c r="C109" i="1" s="1"/>
  <c r="D109" i="1" s="1"/>
  <c r="F74" i="2"/>
  <c r="H101" i="2"/>
  <c r="C123" i="1"/>
  <c r="D123" i="1" s="1"/>
  <c r="E22" i="2"/>
  <c r="F128" i="2"/>
  <c r="H128" i="2" s="1"/>
  <c r="H28" i="3"/>
  <c r="H103" i="3"/>
  <c r="F129" i="2"/>
  <c r="H129" i="2" s="1"/>
  <c r="H43" i="3"/>
  <c r="H72" i="3"/>
  <c r="F139" i="2"/>
  <c r="H139" i="2" s="1"/>
  <c r="H67" i="3"/>
  <c r="H90" i="3"/>
  <c r="B90" i="1"/>
  <c r="H106" i="3"/>
  <c r="B102" i="1"/>
  <c r="F15" i="2"/>
  <c r="H79" i="3"/>
  <c r="F16" i="2"/>
  <c r="F133" i="2"/>
  <c r="H133" i="2" s="1"/>
  <c r="H85" i="3"/>
  <c r="H111" i="3"/>
  <c r="H134" i="3"/>
  <c r="F81" i="2"/>
  <c r="H60" i="3"/>
  <c r="H102" i="3"/>
  <c r="H140" i="3"/>
  <c r="H152" i="3"/>
  <c r="H158" i="3"/>
  <c r="B103" i="1"/>
  <c r="H141" i="3"/>
  <c r="H112" i="3"/>
  <c r="H126" i="3"/>
  <c r="B92" i="1"/>
  <c r="B112" i="1"/>
  <c r="F55" i="2"/>
  <c r="C103" i="1" s="1"/>
  <c r="H98" i="3"/>
  <c r="H159" i="3"/>
  <c r="H55" i="2"/>
  <c r="H107" i="2"/>
  <c r="C126" i="1"/>
  <c r="D126" i="1" s="1"/>
  <c r="F55" i="3" s="1"/>
  <c r="G13" i="3"/>
  <c r="C102" i="2"/>
  <c r="E102" i="2" s="1"/>
  <c r="C9" i="2"/>
  <c r="C92" i="2"/>
  <c r="E92" i="2" s="1"/>
  <c r="F132" i="2"/>
  <c r="H132" i="2" s="1"/>
  <c r="E337" i="6"/>
  <c r="B235" i="4"/>
  <c r="D82" i="1"/>
  <c r="G11" i="3" s="1"/>
  <c r="B87" i="1"/>
  <c r="C111" i="1"/>
  <c r="D111" i="1" s="1"/>
  <c r="F40" i="3" s="1"/>
  <c r="H74" i="2"/>
  <c r="H108" i="2"/>
  <c r="C127" i="1"/>
  <c r="G127" i="1" s="1"/>
  <c r="J127" i="1" s="1"/>
  <c r="E299" i="6"/>
  <c r="F299" i="6" s="1"/>
  <c r="B211" i="4"/>
  <c r="J52" i="1"/>
  <c r="J87" i="1"/>
  <c r="F87" i="1"/>
  <c r="C117" i="2"/>
  <c r="E117" i="2" s="1"/>
  <c r="F122" i="1"/>
  <c r="F132" i="1"/>
  <c r="F11" i="2"/>
  <c r="F78" i="2"/>
  <c r="E8" i="3"/>
  <c r="G8" i="3" s="1"/>
  <c r="H8" i="3" s="1"/>
  <c r="E147" i="3"/>
  <c r="G147" i="3" s="1"/>
  <c r="H147" i="3" s="1"/>
  <c r="H80" i="3"/>
  <c r="C115" i="2"/>
  <c r="E115" i="2" s="1"/>
  <c r="F116" i="2" s="1"/>
  <c r="C89" i="2"/>
  <c r="J76" i="1"/>
  <c r="F76" i="1"/>
  <c r="C120" i="2"/>
  <c r="E120" i="2" s="1"/>
  <c r="D76" i="1"/>
  <c r="F5" i="3" s="1"/>
  <c r="D92" i="1"/>
  <c r="F21" i="3" s="1"/>
  <c r="J92" i="1"/>
  <c r="F92" i="1"/>
  <c r="F97" i="1"/>
  <c r="F127" i="1"/>
  <c r="F33" i="2"/>
  <c r="F52" i="3"/>
  <c r="H18" i="3"/>
  <c r="F117" i="1"/>
  <c r="C103" i="2"/>
  <c r="C93" i="2"/>
  <c r="C100" i="2"/>
  <c r="K16" i="1"/>
  <c r="F13" i="2"/>
  <c r="C87" i="1" s="1"/>
  <c r="G87" i="1" s="1"/>
  <c r="F107" i="1"/>
  <c r="F112" i="1"/>
  <c r="H53" i="2"/>
  <c r="C120" i="1"/>
  <c r="D120" i="1" s="1"/>
  <c r="F49" i="3" s="1"/>
  <c r="H98" i="2"/>
  <c r="E46" i="3"/>
  <c r="D102" i="1"/>
  <c r="F102" i="1"/>
  <c r="F127" i="2"/>
  <c r="H127" i="2" s="1"/>
  <c r="G9" i="3"/>
  <c r="F27" i="3"/>
  <c r="C46" i="2"/>
  <c r="J84" i="1"/>
  <c r="F84" i="1"/>
  <c r="G84" i="1"/>
  <c r="C42" i="2"/>
  <c r="E42" i="2" s="1"/>
  <c r="F43" i="2" s="1"/>
  <c r="D84" i="1"/>
  <c r="G102" i="1"/>
  <c r="J102" i="1" s="1"/>
  <c r="C92" i="1"/>
  <c r="G92" i="1" s="1"/>
  <c r="H35" i="2"/>
  <c r="H81" i="2"/>
  <c r="C113" i="1"/>
  <c r="D113" i="1" s="1"/>
  <c r="E99" i="2"/>
  <c r="F99" i="2" s="1"/>
  <c r="E4" i="3"/>
  <c r="G27" i="3"/>
  <c r="F14" i="2"/>
  <c r="H13" i="2"/>
  <c r="D80" i="1"/>
  <c r="F9" i="3" s="1"/>
  <c r="E137" i="3"/>
  <c r="G137" i="3" s="1"/>
  <c r="H137" i="3" s="1"/>
  <c r="J130" i="4"/>
  <c r="C110" i="1"/>
  <c r="G110" i="1" s="1"/>
  <c r="J110" i="1" s="1"/>
  <c r="H71" i="2"/>
  <c r="J36" i="1"/>
  <c r="J98" i="1"/>
  <c r="B80" i="1"/>
  <c r="E26" i="2"/>
  <c r="F136" i="2"/>
  <c r="H136" i="2" s="1"/>
  <c r="E41" i="3"/>
  <c r="E54" i="3"/>
  <c r="G54" i="3" s="1"/>
  <c r="H54" i="3" s="1"/>
  <c r="B130" i="1"/>
  <c r="E111" i="2"/>
  <c r="F111" i="2" s="1"/>
  <c r="F85" i="1"/>
  <c r="D90" i="1"/>
  <c r="F19" i="3" s="1"/>
  <c r="J90" i="1"/>
  <c r="F90" i="1"/>
  <c r="F95" i="1"/>
  <c r="F120" i="1"/>
  <c r="F124" i="1"/>
  <c r="D129" i="1"/>
  <c r="F58" i="3" s="1"/>
  <c r="F129" i="1"/>
  <c r="F137" i="2"/>
  <c r="H137" i="2" s="1"/>
  <c r="E61" i="3"/>
  <c r="J32" i="1"/>
  <c r="G90" i="1"/>
  <c r="G129" i="1"/>
  <c r="J129" i="1" s="1"/>
  <c r="E118" i="2"/>
  <c r="G42" i="3"/>
  <c r="G58" i="3"/>
  <c r="F7" i="2"/>
  <c r="C61" i="2"/>
  <c r="E61" i="2" s="1"/>
  <c r="F63" i="2" s="1"/>
  <c r="F138" i="2"/>
  <c r="H138" i="2" s="1"/>
  <c r="E49" i="3"/>
  <c r="J28" i="1"/>
  <c r="C95" i="2"/>
  <c r="J81" i="1"/>
  <c r="F81" i="1"/>
  <c r="G81" i="1"/>
  <c r="D81" i="1"/>
  <c r="F10" i="3" s="1"/>
  <c r="D100" i="1"/>
  <c r="F29" i="3" s="1"/>
  <c r="J100" i="1"/>
  <c r="F100" i="1"/>
  <c r="F110" i="1"/>
  <c r="F115" i="1"/>
  <c r="G100" i="1"/>
  <c r="F105" i="1"/>
  <c r="F41" i="2"/>
  <c r="F122" i="2"/>
  <c r="F13" i="3"/>
  <c r="E24" i="3"/>
  <c r="E36" i="3"/>
  <c r="F6" i="2"/>
  <c r="E66" i="3"/>
  <c r="G66" i="3" s="1"/>
  <c r="H66" i="3" s="1"/>
  <c r="E73" i="3"/>
  <c r="G73" i="3" s="1"/>
  <c r="H73" i="3" s="1"/>
  <c r="H76" i="3"/>
  <c r="H114" i="3"/>
  <c r="H157" i="3"/>
  <c r="H161" i="3"/>
  <c r="F101" i="4"/>
  <c r="G107" i="4"/>
  <c r="J107" i="4" s="1"/>
  <c r="D107" i="4"/>
  <c r="F31" i="5" s="1"/>
  <c r="G156" i="4"/>
  <c r="J156" i="4" s="1"/>
  <c r="F156" i="4"/>
  <c r="E26" i="3"/>
  <c r="E20" i="2"/>
  <c r="F20" i="2" s="1"/>
  <c r="E47" i="3"/>
  <c r="E74" i="3"/>
  <c r="G74" i="3" s="1"/>
  <c r="H74" i="3" s="1"/>
  <c r="E81" i="3"/>
  <c r="G81" i="3" s="1"/>
  <c r="H81" i="3" s="1"/>
  <c r="E122" i="3"/>
  <c r="G122" i="3" s="1"/>
  <c r="H122" i="3" s="1"/>
  <c r="E148" i="3"/>
  <c r="G148" i="3" s="1"/>
  <c r="H148" i="3" s="1"/>
  <c r="C187" i="6"/>
  <c r="E187" i="6" s="1"/>
  <c r="C161" i="6"/>
  <c r="E161" i="6" s="1"/>
  <c r="F163" i="6" s="1"/>
  <c r="C30" i="6"/>
  <c r="E30" i="6" s="1"/>
  <c r="F30" i="6" s="1"/>
  <c r="C84" i="6"/>
  <c r="C375" i="6"/>
  <c r="E375" i="6" s="1"/>
  <c r="C22" i="6"/>
  <c r="E22" i="6" s="1"/>
  <c r="F23" i="6" s="1"/>
  <c r="C19" i="6"/>
  <c r="E19" i="6" s="1"/>
  <c r="F20" i="6" s="1"/>
  <c r="C202" i="6"/>
  <c r="C100" i="6"/>
  <c r="E100" i="6" s="1"/>
  <c r="G87" i="4"/>
  <c r="J87" i="4" s="1"/>
  <c r="D87" i="4"/>
  <c r="F11" i="5" s="1"/>
  <c r="G119" i="4"/>
  <c r="J119" i="4" s="1"/>
  <c r="F119" i="4"/>
  <c r="D119" i="4"/>
  <c r="F43" i="5" s="1"/>
  <c r="C128" i="1"/>
  <c r="D128" i="1" s="1"/>
  <c r="G57" i="3" s="1"/>
  <c r="C86" i="2"/>
  <c r="F134" i="2"/>
  <c r="H134" i="2" s="1"/>
  <c r="E16" i="3"/>
  <c r="E70" i="3"/>
  <c r="G70" i="3" s="1"/>
  <c r="H70" i="3" s="1"/>
  <c r="E93" i="3"/>
  <c r="G93" i="3" s="1"/>
  <c r="H93" i="3" s="1"/>
  <c r="H129" i="3"/>
  <c r="E138" i="3"/>
  <c r="G138" i="3" s="1"/>
  <c r="H138" i="3" s="1"/>
  <c r="E143" i="3"/>
  <c r="G143" i="3" s="1"/>
  <c r="H143" i="3" s="1"/>
  <c r="E153" i="3"/>
  <c r="G153" i="3" s="1"/>
  <c r="H153" i="3" s="1"/>
  <c r="F87" i="4"/>
  <c r="E149" i="3"/>
  <c r="G149" i="3" s="1"/>
  <c r="H149" i="3" s="1"/>
  <c r="H7" i="4"/>
  <c r="G7" i="4"/>
  <c r="K7" i="4" s="1"/>
  <c r="G16" i="4"/>
  <c r="K16" i="4" s="1"/>
  <c r="H16" i="4"/>
  <c r="F172" i="4"/>
  <c r="E23" i="3"/>
  <c r="F86" i="1"/>
  <c r="F88" i="1"/>
  <c r="F91" i="1"/>
  <c r="F94" i="1"/>
  <c r="F96" i="1"/>
  <c r="F98" i="1"/>
  <c r="F101" i="1"/>
  <c r="F103" i="1"/>
  <c r="F106" i="1"/>
  <c r="F109" i="1"/>
  <c r="F111" i="1"/>
  <c r="F113" i="1"/>
  <c r="F116" i="1"/>
  <c r="F118" i="1"/>
  <c r="F121" i="1"/>
  <c r="F123" i="1"/>
  <c r="F126" i="1"/>
  <c r="F128" i="1"/>
  <c r="F130" i="1"/>
  <c r="F133" i="1"/>
  <c r="C94" i="2"/>
  <c r="E94" i="2" s="1"/>
  <c r="F130" i="2"/>
  <c r="H130" i="2" s="1"/>
  <c r="E48" i="3"/>
  <c r="G48" i="3" s="1"/>
  <c r="H48" i="3" s="1"/>
  <c r="E55" i="3"/>
  <c r="E82" i="3"/>
  <c r="G82" i="3" s="1"/>
  <c r="H82" i="3" s="1"/>
  <c r="E89" i="3"/>
  <c r="G89" i="3" s="1"/>
  <c r="H89" i="3" s="1"/>
  <c r="E116" i="3"/>
  <c r="G116" i="3" s="1"/>
  <c r="H116" i="3" s="1"/>
  <c r="F135" i="3"/>
  <c r="E135" i="3"/>
  <c r="G135" i="3" s="1"/>
  <c r="H135" i="3" s="1"/>
  <c r="G105" i="4"/>
  <c r="J105" i="4" s="1"/>
  <c r="D105" i="4"/>
  <c r="F29" i="5" s="1"/>
  <c r="F135" i="2"/>
  <c r="H135" i="2" s="1"/>
  <c r="F6" i="3"/>
  <c r="E30" i="3"/>
  <c r="G30" i="3" s="1"/>
  <c r="H30" i="3" s="1"/>
  <c r="F38" i="3"/>
  <c r="E71" i="3"/>
  <c r="G71" i="3" s="1"/>
  <c r="H71" i="3" s="1"/>
  <c r="E75" i="3"/>
  <c r="G75" i="3" s="1"/>
  <c r="H75" i="3" s="1"/>
  <c r="E78" i="3"/>
  <c r="G78" i="3" s="1"/>
  <c r="H78" i="3" s="1"/>
  <c r="H17" i="4"/>
  <c r="G17" i="4"/>
  <c r="K17" i="4" s="1"/>
  <c r="C212" i="6"/>
  <c r="C159" i="6"/>
  <c r="C361" i="6"/>
  <c r="F88" i="4"/>
  <c r="D88" i="4"/>
  <c r="F12" i="5" s="1"/>
  <c r="J88" i="4"/>
  <c r="J93" i="4"/>
  <c r="G93" i="4"/>
  <c r="F93" i="4"/>
  <c r="D93" i="4"/>
  <c r="F17" i="5" s="1"/>
  <c r="G216" i="4"/>
  <c r="J216" i="4" s="1"/>
  <c r="G98" i="1"/>
  <c r="G101" i="1"/>
  <c r="J101" i="1" s="1"/>
  <c r="G111" i="1"/>
  <c r="J111" i="1" s="1"/>
  <c r="G113" i="1"/>
  <c r="J113" i="1" s="1"/>
  <c r="G123" i="1"/>
  <c r="J123" i="1" s="1"/>
  <c r="F5" i="2"/>
  <c r="C85" i="1" s="1"/>
  <c r="G85" i="1" s="1"/>
  <c r="J85" i="1" s="1"/>
  <c r="C58" i="2"/>
  <c r="J79" i="1"/>
  <c r="F4" i="2"/>
  <c r="C88" i="2"/>
  <c r="E88" i="2" s="1"/>
  <c r="E6" i="3"/>
  <c r="G6" i="3" s="1"/>
  <c r="E34" i="3"/>
  <c r="G88" i="4"/>
  <c r="F216" i="4"/>
  <c r="F126" i="2"/>
  <c r="H126" i="2" s="1"/>
  <c r="E14" i="3"/>
  <c r="E20" i="3"/>
  <c r="E38" i="3"/>
  <c r="G38" i="3" s="1"/>
  <c r="G12" i="5"/>
  <c r="H12" i="5" s="1"/>
  <c r="D193" i="4"/>
  <c r="F117" i="5" s="1"/>
  <c r="G193" i="4"/>
  <c r="J193" i="4" s="1"/>
  <c r="F131" i="2"/>
  <c r="H131" i="2" s="1"/>
  <c r="E56" i="3"/>
  <c r="G18" i="4"/>
  <c r="K18" i="4" s="1"/>
  <c r="H18" i="4"/>
  <c r="J25" i="4"/>
  <c r="F121" i="4"/>
  <c r="F158" i="4"/>
  <c r="F193" i="4"/>
  <c r="F31" i="3"/>
  <c r="C39" i="2"/>
  <c r="F11" i="3"/>
  <c r="E52" i="3"/>
  <c r="G52" i="3" s="1"/>
  <c r="H52" i="3" s="1"/>
  <c r="E91" i="3"/>
  <c r="G91" i="3" s="1"/>
  <c r="H91" i="3" s="1"/>
  <c r="F151" i="3"/>
  <c r="E151" i="3"/>
  <c r="G151" i="3" s="1"/>
  <c r="H151" i="3" s="1"/>
  <c r="G91" i="4"/>
  <c r="J91" i="4" s="1"/>
  <c r="D91" i="4"/>
  <c r="F15" i="5" s="1"/>
  <c r="G135" i="4"/>
  <c r="J135" i="4" s="1"/>
  <c r="D135" i="4"/>
  <c r="F59" i="5" s="1"/>
  <c r="F246" i="4"/>
  <c r="C17" i="2"/>
  <c r="C60" i="2"/>
  <c r="E31" i="3"/>
  <c r="G31" i="3" s="1"/>
  <c r="F42" i="3"/>
  <c r="E30" i="5"/>
  <c r="E99" i="3"/>
  <c r="G99" i="3" s="1"/>
  <c r="H99" i="3" s="1"/>
  <c r="F130" i="4"/>
  <c r="D130" i="4"/>
  <c r="F54" i="5" s="1"/>
  <c r="D156" i="4"/>
  <c r="F80" i="5" s="1"/>
  <c r="J210" i="4"/>
  <c r="G210" i="4"/>
  <c r="F210" i="4"/>
  <c r="G147" i="4"/>
  <c r="J147" i="4" s="1"/>
  <c r="D147" i="4"/>
  <c r="F71" i="5" s="1"/>
  <c r="C363" i="6"/>
  <c r="E363" i="6" s="1"/>
  <c r="C34" i="6"/>
  <c r="E34" i="6" s="1"/>
  <c r="C441" i="6"/>
  <c r="E441" i="6" s="1"/>
  <c r="C93" i="6"/>
  <c r="E93" i="6" s="1"/>
  <c r="F94" i="6" s="1"/>
  <c r="C58" i="6"/>
  <c r="E58" i="6" s="1"/>
  <c r="F59" i="6" s="1"/>
  <c r="C209" i="6"/>
  <c r="C193" i="6"/>
  <c r="C26" i="6"/>
  <c r="E26" i="6" s="1"/>
  <c r="C468" i="6"/>
  <c r="E468" i="6" s="1"/>
  <c r="C91" i="6"/>
  <c r="E91" i="6" s="1"/>
  <c r="F86" i="4"/>
  <c r="D86" i="4"/>
  <c r="F10" i="5" s="1"/>
  <c r="G133" i="4"/>
  <c r="J133" i="4" s="1"/>
  <c r="F133" i="4"/>
  <c r="F166" i="4"/>
  <c r="E211" i="5"/>
  <c r="G211" i="5" s="1"/>
  <c r="H211" i="5" s="1"/>
  <c r="E101" i="3"/>
  <c r="G101" i="3" s="1"/>
  <c r="H101" i="3" s="1"/>
  <c r="E107" i="3"/>
  <c r="G107" i="3" s="1"/>
  <c r="H107" i="3" s="1"/>
  <c r="J30" i="4"/>
  <c r="G86" i="4"/>
  <c r="J86" i="4" s="1"/>
  <c r="F95" i="4"/>
  <c r="G57" i="5"/>
  <c r="H57" i="5" s="1"/>
  <c r="F145" i="4"/>
  <c r="C324" i="6"/>
  <c r="D180" i="4"/>
  <c r="F104" i="5" s="1"/>
  <c r="E44" i="5"/>
  <c r="G69" i="5"/>
  <c r="H69" i="5" s="1"/>
  <c r="J263" i="4"/>
  <c r="G263" i="4"/>
  <c r="E58" i="5"/>
  <c r="G58" i="5" s="1"/>
  <c r="H58" i="5" s="1"/>
  <c r="J145" i="4"/>
  <c r="F148" i="4"/>
  <c r="F199" i="4"/>
  <c r="J214" i="4"/>
  <c r="E81" i="5"/>
  <c r="G81" i="5" s="1"/>
  <c r="H81" i="5" s="1"/>
  <c r="J23" i="4"/>
  <c r="J31" i="4"/>
  <c r="C207" i="6"/>
  <c r="E207" i="6" s="1"/>
  <c r="C72" i="6"/>
  <c r="C192" i="6"/>
  <c r="E192" i="6" s="1"/>
  <c r="C17" i="6"/>
  <c r="C273" i="6"/>
  <c r="E273" i="6" s="1"/>
  <c r="F275" i="6" s="1"/>
  <c r="C474" i="6"/>
  <c r="E474" i="6" s="1"/>
  <c r="F476" i="6" s="1"/>
  <c r="G80" i="4"/>
  <c r="J80" i="4" s="1"/>
  <c r="D80" i="4"/>
  <c r="F4" i="5" s="1"/>
  <c r="C90" i="6"/>
  <c r="E90" i="6" s="1"/>
  <c r="F92" i="6" s="1"/>
  <c r="C374" i="6"/>
  <c r="E374" i="6" s="1"/>
  <c r="F376" i="6" s="1"/>
  <c r="C470" i="6"/>
  <c r="E470" i="6" s="1"/>
  <c r="F473" i="6" s="1"/>
  <c r="C75" i="6"/>
  <c r="E75" i="6" s="1"/>
  <c r="F76" i="6" s="1"/>
  <c r="C384" i="6"/>
  <c r="E384" i="6" s="1"/>
  <c r="C79" i="6"/>
  <c r="F122" i="4"/>
  <c r="F141" i="4"/>
  <c r="D154" i="4"/>
  <c r="F78" i="5" s="1"/>
  <c r="F170" i="4"/>
  <c r="G104" i="5"/>
  <c r="H104" i="5" s="1"/>
  <c r="D191" i="4"/>
  <c r="F115" i="5" s="1"/>
  <c r="J191" i="4"/>
  <c r="G191" i="4"/>
  <c r="F214" i="4"/>
  <c r="E21" i="5"/>
  <c r="E117" i="3"/>
  <c r="G117" i="3" s="1"/>
  <c r="H117" i="3" s="1"/>
  <c r="E123" i="3"/>
  <c r="G123" i="3" s="1"/>
  <c r="H123" i="3" s="1"/>
  <c r="J52" i="4"/>
  <c r="F80" i="4"/>
  <c r="F91" i="4"/>
  <c r="D117" i="4"/>
  <c r="F41" i="5" s="1"/>
  <c r="J131" i="4"/>
  <c r="F134" i="4"/>
  <c r="D134" i="4"/>
  <c r="F58" i="5" s="1"/>
  <c r="J154" i="4"/>
  <c r="F154" i="4"/>
  <c r="J180" i="4"/>
  <c r="F191" i="4"/>
  <c r="G214" i="4"/>
  <c r="J48" i="4"/>
  <c r="G4" i="5"/>
  <c r="H4" i="5" s="1"/>
  <c r="J114" i="4"/>
  <c r="E38" i="5"/>
  <c r="G38" i="5" s="1"/>
  <c r="H38" i="5" s="1"/>
  <c r="E46" i="5"/>
  <c r="F164" i="4"/>
  <c r="C326" i="6"/>
  <c r="E326" i="6" s="1"/>
  <c r="C320" i="6"/>
  <c r="E320" i="6" s="1"/>
  <c r="C318" i="6"/>
  <c r="J178" i="4"/>
  <c r="C451" i="6"/>
  <c r="J212" i="4"/>
  <c r="G212" i="4"/>
  <c r="F234" i="4"/>
  <c r="G127" i="4"/>
  <c r="J127" i="4" s="1"/>
  <c r="D127" i="4"/>
  <c r="F51" i="5" s="1"/>
  <c r="G146" i="4"/>
  <c r="F146" i="4"/>
  <c r="G78" i="5"/>
  <c r="H78" i="5" s="1"/>
  <c r="F178" i="4"/>
  <c r="F212" i="4"/>
  <c r="E50" i="5"/>
  <c r="D125" i="4"/>
  <c r="F49" i="5" s="1"/>
  <c r="G70" i="5"/>
  <c r="H70" i="5" s="1"/>
  <c r="C220" i="6"/>
  <c r="F162" i="4"/>
  <c r="C322" i="6"/>
  <c r="E322" i="6" s="1"/>
  <c r="C316" i="6"/>
  <c r="E316" i="6" s="1"/>
  <c r="C314" i="6"/>
  <c r="E314" i="6" s="1"/>
  <c r="G178" i="4"/>
  <c r="E133" i="3"/>
  <c r="G133" i="3" s="1"/>
  <c r="H133" i="3" s="1"/>
  <c r="E139" i="3"/>
  <c r="G139" i="3" s="1"/>
  <c r="H139" i="3" s="1"/>
  <c r="C195" i="6"/>
  <c r="E195" i="6" s="1"/>
  <c r="C335" i="6"/>
  <c r="E335" i="6" s="1"/>
  <c r="F337" i="6" s="1"/>
  <c r="C277" i="6"/>
  <c r="E277" i="6" s="1"/>
  <c r="F279" i="6" s="1"/>
  <c r="C83" i="6"/>
  <c r="E83" i="6" s="1"/>
  <c r="C339" i="6"/>
  <c r="E339" i="6" s="1"/>
  <c r="C274" i="6"/>
  <c r="E274" i="6" s="1"/>
  <c r="C234" i="6"/>
  <c r="E234" i="6" s="1"/>
  <c r="F236" i="6" s="1"/>
  <c r="C287" i="6"/>
  <c r="E287" i="6" s="1"/>
  <c r="C266" i="6"/>
  <c r="E266" i="6" s="1"/>
  <c r="C343" i="6"/>
  <c r="E343" i="6" s="1"/>
  <c r="C284" i="6"/>
  <c r="E284" i="6" s="1"/>
  <c r="C354" i="6"/>
  <c r="E354" i="6" s="1"/>
  <c r="F357" i="6" s="1"/>
  <c r="C291" i="6"/>
  <c r="E291" i="6" s="1"/>
  <c r="F293" i="6" s="1"/>
  <c r="C261" i="6"/>
  <c r="E261" i="6" s="1"/>
  <c r="F261" i="6" s="1"/>
  <c r="C270" i="6"/>
  <c r="E270" i="6" s="1"/>
  <c r="F272" i="6" s="1"/>
  <c r="C443" i="6"/>
  <c r="E443" i="6" s="1"/>
  <c r="F445" i="6" s="1"/>
  <c r="C205" i="6"/>
  <c r="E205" i="6" s="1"/>
  <c r="C227" i="6"/>
  <c r="E227" i="6" s="1"/>
  <c r="C106" i="6"/>
  <c r="E106" i="6" s="1"/>
  <c r="F108" i="6" s="1"/>
  <c r="C177" i="6"/>
  <c r="E177" i="6" s="1"/>
  <c r="J125" i="4"/>
  <c r="J146" i="4"/>
  <c r="D189" i="4"/>
  <c r="F113" i="5" s="1"/>
  <c r="G189" i="4"/>
  <c r="J189" i="4" s="1"/>
  <c r="F189" i="4"/>
  <c r="F249" i="4"/>
  <c r="C454" i="6"/>
  <c r="E454" i="6" s="1"/>
  <c r="F455" i="6" s="1"/>
  <c r="C330" i="6"/>
  <c r="E330" i="6" s="1"/>
  <c r="F331" i="6" s="1"/>
  <c r="C466" i="6"/>
  <c r="E466" i="6" s="1"/>
  <c r="C442" i="6"/>
  <c r="C271" i="6"/>
  <c r="E271" i="6" s="1"/>
  <c r="C206" i="6"/>
  <c r="C333" i="6"/>
  <c r="E333" i="6" s="1"/>
  <c r="F334" i="6" s="1"/>
  <c r="C27" i="6"/>
  <c r="E27" i="6" s="1"/>
  <c r="C262" i="6"/>
  <c r="C444" i="6"/>
  <c r="E444" i="6" s="1"/>
  <c r="C344" i="6"/>
  <c r="E344" i="6" s="1"/>
  <c r="C41" i="6"/>
  <c r="E41" i="6" s="1"/>
  <c r="C449" i="6"/>
  <c r="E449" i="6" s="1"/>
  <c r="C288" i="6"/>
  <c r="E288" i="6" s="1"/>
  <c r="C267" i="6"/>
  <c r="E267" i="6" s="1"/>
  <c r="C196" i="6"/>
  <c r="D81" i="4"/>
  <c r="F5" i="5" s="1"/>
  <c r="F85" i="4"/>
  <c r="J94" i="4"/>
  <c r="F152" i="4"/>
  <c r="F168" i="4"/>
  <c r="G176" i="4"/>
  <c r="J176" i="4" s="1"/>
  <c r="E124" i="3"/>
  <c r="G124" i="3" s="1"/>
  <c r="H124" i="3" s="1"/>
  <c r="K11" i="4"/>
  <c r="G85" i="4"/>
  <c r="J85" i="4" s="1"/>
  <c r="J123" i="4"/>
  <c r="G123" i="4"/>
  <c r="G56" i="5"/>
  <c r="H56" i="5" s="1"/>
  <c r="E66" i="5"/>
  <c r="F24" i="6"/>
  <c r="F22" i="6"/>
  <c r="E90" i="5"/>
  <c r="E143" i="5"/>
  <c r="G143" i="5" s="1"/>
  <c r="H143" i="5" s="1"/>
  <c r="C408" i="6"/>
  <c r="C401" i="6"/>
  <c r="C399" i="6"/>
  <c r="C404" i="6"/>
  <c r="C397" i="6"/>
  <c r="G230" i="4"/>
  <c r="G239" i="4"/>
  <c r="F239" i="4"/>
  <c r="E180" i="5"/>
  <c r="E15" i="5"/>
  <c r="G15" i="5" s="1"/>
  <c r="H15" i="5" s="1"/>
  <c r="E115" i="5"/>
  <c r="G115" i="5" s="1"/>
  <c r="H115" i="5" s="1"/>
  <c r="F37" i="6"/>
  <c r="F40" i="6"/>
  <c r="F39" i="6"/>
  <c r="F38" i="6"/>
  <c r="G29" i="5"/>
  <c r="H29" i="5" s="1"/>
  <c r="E33" i="5"/>
  <c r="E43" i="5"/>
  <c r="G43" i="5" s="1"/>
  <c r="H43" i="5" s="1"/>
  <c r="C435" i="6"/>
  <c r="C134" i="6"/>
  <c r="E134" i="6" s="1"/>
  <c r="F135" i="6" s="1"/>
  <c r="C128" i="6"/>
  <c r="C132" i="6"/>
  <c r="E132" i="6" s="1"/>
  <c r="C431" i="6"/>
  <c r="C418" i="6"/>
  <c r="E418" i="6" s="1"/>
  <c r="F421" i="6" s="1"/>
  <c r="C136" i="6"/>
  <c r="E136" i="6" s="1"/>
  <c r="F138" i="6" s="1"/>
  <c r="C130" i="6"/>
  <c r="G131" i="4"/>
  <c r="J219" i="4"/>
  <c r="F230" i="4"/>
  <c r="F244" i="4"/>
  <c r="E212" i="5"/>
  <c r="G212" i="5" s="1"/>
  <c r="H212" i="5" s="1"/>
  <c r="E107" i="5"/>
  <c r="G107" i="5" s="1"/>
  <c r="H107" i="5" s="1"/>
  <c r="C425" i="6"/>
  <c r="E425" i="6" s="1"/>
  <c r="F428" i="6" s="1"/>
  <c r="C264" i="6"/>
  <c r="D185" i="4"/>
  <c r="F109" i="5" s="1"/>
  <c r="F259" i="4"/>
  <c r="E117" i="5"/>
  <c r="G117" i="5" s="1"/>
  <c r="H117" i="5" s="1"/>
  <c r="E135" i="5"/>
  <c r="H145" i="5"/>
  <c r="D183" i="4"/>
  <c r="F107" i="5" s="1"/>
  <c r="F185" i="4"/>
  <c r="J230" i="4"/>
  <c r="J239" i="4"/>
  <c r="C465" i="6"/>
  <c r="C385" i="6"/>
  <c r="E385" i="6" s="1"/>
  <c r="F282" i="4"/>
  <c r="D282" i="4"/>
  <c r="F206" i="5" s="1"/>
  <c r="G282" i="4"/>
  <c r="J282" i="4" s="1"/>
  <c r="F289" i="4"/>
  <c r="E17" i="5"/>
  <c r="G17" i="5" s="1"/>
  <c r="H17" i="5" s="1"/>
  <c r="E100" i="5"/>
  <c r="G100" i="5" s="1"/>
  <c r="H100" i="5" s="1"/>
  <c r="C35" i="6"/>
  <c r="E35" i="6" s="1"/>
  <c r="C448" i="6"/>
  <c r="C263" i="6"/>
  <c r="E263" i="6" s="1"/>
  <c r="C439" i="6"/>
  <c r="C294" i="6"/>
  <c r="E294" i="6" s="1"/>
  <c r="F295" i="6" s="1"/>
  <c r="C153" i="6"/>
  <c r="C110" i="4"/>
  <c r="E51" i="5"/>
  <c r="G51" i="5" s="1"/>
  <c r="H51" i="5" s="1"/>
  <c r="C323" i="6"/>
  <c r="E323" i="6" s="1"/>
  <c r="D179" i="4"/>
  <c r="F103" i="5" s="1"/>
  <c r="F183" i="4"/>
  <c r="G185" i="4"/>
  <c r="F204" i="4"/>
  <c r="D215" i="4"/>
  <c r="F139" i="5" s="1"/>
  <c r="E24" i="5"/>
  <c r="H119" i="5"/>
  <c r="G154" i="5"/>
  <c r="H154" i="5" s="1"/>
  <c r="E182" i="5"/>
  <c r="C317" i="6"/>
  <c r="E317" i="6" s="1"/>
  <c r="C325" i="6"/>
  <c r="E325" i="6" s="1"/>
  <c r="F327" i="6" s="1"/>
  <c r="C319" i="6"/>
  <c r="E319" i="6" s="1"/>
  <c r="C315" i="6"/>
  <c r="D177" i="4"/>
  <c r="F101" i="5" s="1"/>
  <c r="G183" i="4"/>
  <c r="F242" i="4"/>
  <c r="F264" i="4"/>
  <c r="F274" i="4"/>
  <c r="E10" i="5"/>
  <c r="E39" i="5"/>
  <c r="E55" i="5"/>
  <c r="G55" i="5" s="1"/>
  <c r="H55" i="5" s="1"/>
  <c r="E101" i="5"/>
  <c r="E173" i="5"/>
  <c r="H462" i="6"/>
  <c r="C281" i="4"/>
  <c r="G82" i="4"/>
  <c r="J82" i="4" s="1"/>
  <c r="F177" i="4"/>
  <c r="G179" i="4"/>
  <c r="J179" i="4" s="1"/>
  <c r="J185" i="4"/>
  <c r="D192" i="4"/>
  <c r="F116" i="5" s="1"/>
  <c r="F224" i="4"/>
  <c r="C424" i="6"/>
  <c r="F271" i="4"/>
  <c r="E25" i="5"/>
  <c r="E32" i="5"/>
  <c r="E40" i="5"/>
  <c r="E47" i="5"/>
  <c r="G47" i="5" s="1"/>
  <c r="H47" i="5" s="1"/>
  <c r="E102" i="5"/>
  <c r="G102" i="5" s="1"/>
  <c r="H102" i="5" s="1"/>
  <c r="E110" i="5"/>
  <c r="G110" i="5" s="1"/>
  <c r="H110" i="5" s="1"/>
  <c r="G103" i="5"/>
  <c r="H103" i="5" s="1"/>
  <c r="J183" i="4"/>
  <c r="C283" i="6"/>
  <c r="E18" i="5"/>
  <c r="G18" i="5" s="1"/>
  <c r="H18" i="5" s="1"/>
  <c r="E26" i="5"/>
  <c r="E48" i="5"/>
  <c r="D153" i="4"/>
  <c r="F77" i="5" s="1"/>
  <c r="F171" i="4"/>
  <c r="D188" i="4"/>
  <c r="F112" i="5" s="1"/>
  <c r="F211" i="4"/>
  <c r="F233" i="4"/>
  <c r="E19" i="5"/>
  <c r="E86" i="5"/>
  <c r="E137" i="5"/>
  <c r="G137" i="5" s="1"/>
  <c r="H137" i="5" s="1"/>
  <c r="C485" i="6"/>
  <c r="C89" i="6"/>
  <c r="C453" i="6"/>
  <c r="C458" i="6"/>
  <c r="C286" i="6"/>
  <c r="C280" i="6"/>
  <c r="E280" i="6" s="1"/>
  <c r="F281" i="6" s="1"/>
  <c r="C364" i="6"/>
  <c r="E364" i="6" s="1"/>
  <c r="F365" i="6" s="1"/>
  <c r="C216" i="6"/>
  <c r="C63" i="6"/>
  <c r="F248" i="4"/>
  <c r="F278" i="4"/>
  <c r="E11" i="5"/>
  <c r="G11" i="5" s="1"/>
  <c r="H11" i="5" s="1"/>
  <c r="E34" i="5"/>
  <c r="E49" i="5"/>
  <c r="G49" i="5" s="1"/>
  <c r="H49" i="5" s="1"/>
  <c r="E71" i="5"/>
  <c r="G71" i="5" s="1"/>
  <c r="H71" i="5" s="1"/>
  <c r="E79" i="5"/>
  <c r="E121" i="5"/>
  <c r="E176" i="5"/>
  <c r="B218" i="4"/>
  <c r="E306" i="6"/>
  <c r="F306" i="6" s="1"/>
  <c r="F151" i="4"/>
  <c r="G153" i="4"/>
  <c r="J153" i="4" s="1"/>
  <c r="F188" i="4"/>
  <c r="J213" i="4"/>
  <c r="F229" i="4"/>
  <c r="E186" i="5"/>
  <c r="G186" i="5" s="1"/>
  <c r="H186" i="5" s="1"/>
  <c r="J262" i="4"/>
  <c r="E42" i="5"/>
  <c r="E113" i="5"/>
  <c r="G113" i="5" s="1"/>
  <c r="H113" i="5" s="1"/>
  <c r="E139" i="5"/>
  <c r="G139" i="5" s="1"/>
  <c r="H139" i="5" s="1"/>
  <c r="E93" i="5"/>
  <c r="G229" i="4"/>
  <c r="J229" i="4" s="1"/>
  <c r="F258" i="4"/>
  <c r="E73" i="5"/>
  <c r="E122" i="5"/>
  <c r="E131" i="5"/>
  <c r="E149" i="5"/>
  <c r="E150" i="5"/>
  <c r="G288" i="4"/>
  <c r="J288" i="4" s="1"/>
  <c r="E41" i="5"/>
  <c r="G41" i="5" s="1"/>
  <c r="H41" i="5" s="1"/>
  <c r="E126" i="5"/>
  <c r="E167" i="5"/>
  <c r="E45" i="5"/>
  <c r="E80" i="5"/>
  <c r="E92" i="5"/>
  <c r="E202" i="5"/>
  <c r="F67" i="6"/>
  <c r="F66" i="6"/>
  <c r="E31" i="5"/>
  <c r="E127" i="5"/>
  <c r="F178" i="6"/>
  <c r="E190" i="5"/>
  <c r="F36" i="6"/>
  <c r="F34" i="6"/>
  <c r="F33" i="6"/>
  <c r="F35" i="6"/>
  <c r="E62" i="5"/>
  <c r="E134" i="5"/>
  <c r="G134" i="5" s="1"/>
  <c r="H134" i="5" s="1"/>
  <c r="E162" i="5"/>
  <c r="E183" i="5"/>
  <c r="E124" i="5"/>
  <c r="E175" i="5"/>
  <c r="F267" i="4"/>
  <c r="H152" i="5"/>
  <c r="H178" i="5"/>
  <c r="E63" i="5"/>
  <c r="E198" i="5"/>
  <c r="E87" i="5"/>
  <c r="G87" i="5" s="1"/>
  <c r="H87" i="5" s="1"/>
  <c r="E108" i="5"/>
  <c r="G108" i="5" s="1"/>
  <c r="H108" i="5" s="1"/>
  <c r="E112" i="5"/>
  <c r="G112" i="5" s="1"/>
  <c r="H112" i="5" s="1"/>
  <c r="E171" i="5"/>
  <c r="E206" i="5"/>
  <c r="G206" i="5" s="1"/>
  <c r="H206" i="5" s="1"/>
  <c r="F228" i="6"/>
  <c r="E91" i="5"/>
  <c r="E116" i="5"/>
  <c r="E153" i="5"/>
  <c r="G153" i="5" s="1"/>
  <c r="H153" i="5" s="1"/>
  <c r="E166" i="5"/>
  <c r="E172" i="5"/>
  <c r="E179" i="5"/>
  <c r="E16" i="5"/>
  <c r="G16" i="5" s="1"/>
  <c r="H16" i="5" s="1"/>
  <c r="E37" i="5"/>
  <c r="E59" i="5"/>
  <c r="G59" i="5" s="1"/>
  <c r="H59" i="5" s="1"/>
  <c r="E72" i="5"/>
  <c r="E95" i="5"/>
  <c r="E130" i="5"/>
  <c r="E187" i="5"/>
  <c r="G187" i="5" s="1"/>
  <c r="H187" i="5" s="1"/>
  <c r="E136" i="5"/>
  <c r="G136" i="5" s="1"/>
  <c r="H136" i="5" s="1"/>
  <c r="E140" i="5"/>
  <c r="G140" i="5" s="1"/>
  <c r="H140" i="5" s="1"/>
  <c r="C423" i="6"/>
  <c r="E423" i="6" s="1"/>
  <c r="C347" i="6"/>
  <c r="E347" i="6" s="1"/>
  <c r="F348" i="6" s="1"/>
  <c r="F284" i="4"/>
  <c r="F286" i="4"/>
  <c r="E147" i="5"/>
  <c r="F65" i="6"/>
  <c r="F64" i="6"/>
  <c r="F21" i="6"/>
  <c r="F373" i="6"/>
  <c r="E138" i="5"/>
  <c r="G138" i="5" s="1"/>
  <c r="H138" i="5" s="1"/>
  <c r="E158" i="5"/>
  <c r="F62" i="6"/>
  <c r="F32" i="6"/>
  <c r="F102" i="6"/>
  <c r="F390" i="6"/>
  <c r="E128" i="5"/>
  <c r="E142" i="5"/>
  <c r="F251" i="6"/>
  <c r="F341" i="6"/>
  <c r="E189" i="5"/>
  <c r="F8" i="6"/>
  <c r="F188" i="6"/>
  <c r="F156" i="6"/>
  <c r="F232" i="6"/>
  <c r="F380" i="6"/>
  <c r="E208" i="5"/>
  <c r="F369" i="6"/>
  <c r="F393" i="6"/>
  <c r="E201" i="5"/>
  <c r="G287" i="4"/>
  <c r="J287" i="4" s="1"/>
  <c r="E168" i="5"/>
  <c r="F16" i="6"/>
  <c r="F167" i="6"/>
  <c r="F345" i="6"/>
  <c r="F26" i="6"/>
  <c r="F224" i="6"/>
  <c r="F11" i="6"/>
  <c r="F19" i="6"/>
  <c r="F268" i="6"/>
  <c r="E200" i="5"/>
  <c r="E196" i="5"/>
  <c r="F133" i="6"/>
  <c r="F383" i="6"/>
  <c r="F31" i="6"/>
  <c r="D103" i="1" l="1"/>
  <c r="G103" i="1"/>
  <c r="J103" i="1" s="1"/>
  <c r="H38" i="3"/>
  <c r="G55" i="3"/>
  <c r="H55" i="3" s="1"/>
  <c r="G109" i="1"/>
  <c r="J109" i="1" s="1"/>
  <c r="H58" i="3"/>
  <c r="D110" i="1"/>
  <c r="F39" i="3" s="1"/>
  <c r="H9" i="3"/>
  <c r="H68" i="2"/>
  <c r="G40" i="3"/>
  <c r="H40" i="3" s="1"/>
  <c r="G126" i="1"/>
  <c r="J126" i="1" s="1"/>
  <c r="H163" i="6"/>
  <c r="C151" i="4"/>
  <c r="H348" i="6"/>
  <c r="C238" i="4"/>
  <c r="H365" i="6"/>
  <c r="C244" i="4"/>
  <c r="H108" i="6"/>
  <c r="C126" i="4"/>
  <c r="H116" i="2"/>
  <c r="C132" i="1"/>
  <c r="H272" i="6"/>
  <c r="C199" i="4"/>
  <c r="H345" i="6"/>
  <c r="C237" i="4"/>
  <c r="H295" i="6"/>
  <c r="C207" i="4"/>
  <c r="E465" i="6"/>
  <c r="F465" i="6" s="1"/>
  <c r="B283" i="4"/>
  <c r="H428" i="6"/>
  <c r="C266" i="4"/>
  <c r="E130" i="6"/>
  <c r="F130" i="6" s="1"/>
  <c r="B139" i="4"/>
  <c r="F42" i="6"/>
  <c r="F41" i="6"/>
  <c r="F43" i="6"/>
  <c r="E193" i="6"/>
  <c r="F193" i="6" s="1"/>
  <c r="B161" i="4"/>
  <c r="E86" i="2"/>
  <c r="F86" i="2" s="1"/>
  <c r="B115" i="1"/>
  <c r="H299" i="6"/>
  <c r="C211" i="4"/>
  <c r="E9" i="2"/>
  <c r="B86" i="1"/>
  <c r="H357" i="6"/>
  <c r="C242" i="4"/>
  <c r="E451" i="6"/>
  <c r="F451" i="6" s="1"/>
  <c r="B275" i="4"/>
  <c r="H275" i="6"/>
  <c r="C200" i="4"/>
  <c r="H59" i="6"/>
  <c r="C106" i="4"/>
  <c r="F57" i="3"/>
  <c r="H57" i="3" s="1"/>
  <c r="G54" i="5"/>
  <c r="H54" i="5" s="1"/>
  <c r="E46" i="2"/>
  <c r="F46" i="2" s="1"/>
  <c r="B97" i="1"/>
  <c r="E209" i="6"/>
  <c r="B166" i="4"/>
  <c r="H251" i="6"/>
  <c r="C187" i="4"/>
  <c r="H228" i="6"/>
  <c r="C171" i="4"/>
  <c r="E431" i="6"/>
  <c r="F431" i="6" s="1"/>
  <c r="B267" i="4"/>
  <c r="E262" i="6"/>
  <c r="B196" i="4"/>
  <c r="E17" i="6"/>
  <c r="B95" i="4"/>
  <c r="E324" i="6"/>
  <c r="B225" i="4"/>
  <c r="H94" i="6"/>
  <c r="C122" i="4"/>
  <c r="H122" i="2"/>
  <c r="C134" i="1"/>
  <c r="H13" i="3"/>
  <c r="E424" i="6"/>
  <c r="F424" i="6" s="1"/>
  <c r="B265" i="4"/>
  <c r="E318" i="6"/>
  <c r="B223" i="4"/>
  <c r="C95" i="1"/>
  <c r="H41" i="2"/>
  <c r="G29" i="3"/>
  <c r="H29" i="3" s="1"/>
  <c r="H224" i="6"/>
  <c r="C170" i="4"/>
  <c r="H167" i="6"/>
  <c r="C152" i="4"/>
  <c r="H341" i="6"/>
  <c r="C236" i="4"/>
  <c r="H138" i="6"/>
  <c r="C142" i="4"/>
  <c r="H421" i="6"/>
  <c r="C264" i="4"/>
  <c r="H306" i="6"/>
  <c r="C218" i="4"/>
  <c r="H268" i="6"/>
  <c r="C198" i="4"/>
  <c r="E63" i="6"/>
  <c r="F63" i="6" s="1"/>
  <c r="B108" i="4"/>
  <c r="E283" i="6"/>
  <c r="F283" i="6" s="1"/>
  <c r="B203" i="4"/>
  <c r="G101" i="5"/>
  <c r="H101" i="5" s="1"/>
  <c r="E128" i="6"/>
  <c r="F128" i="6" s="1"/>
  <c r="B138" i="4"/>
  <c r="H334" i="6"/>
  <c r="C234" i="4"/>
  <c r="E72" i="6"/>
  <c r="F72" i="6" s="1"/>
  <c r="B113" i="4"/>
  <c r="E58" i="2"/>
  <c r="F58" i="2" s="1"/>
  <c r="B105" i="1"/>
  <c r="E361" i="6"/>
  <c r="F361" i="6" s="1"/>
  <c r="B243" i="4"/>
  <c r="C121" i="1"/>
  <c r="H99" i="2"/>
  <c r="H380" i="6"/>
  <c r="C248" i="4"/>
  <c r="G116" i="5"/>
  <c r="H116" i="5" s="1"/>
  <c r="E439" i="6"/>
  <c r="F439" i="6" s="1"/>
  <c r="B271" i="4"/>
  <c r="E216" i="6"/>
  <c r="F216" i="6" s="1"/>
  <c r="B168" i="4"/>
  <c r="H135" i="6"/>
  <c r="C141" i="4"/>
  <c r="E206" i="6"/>
  <c r="F206" i="6" s="1"/>
  <c r="B165" i="4"/>
  <c r="F290" i="6"/>
  <c r="F318" i="6"/>
  <c r="F209" i="6"/>
  <c r="G77" i="5"/>
  <c r="H77" i="5" s="1"/>
  <c r="E159" i="6"/>
  <c r="F159" i="6" s="1"/>
  <c r="B150" i="4"/>
  <c r="G21" i="3"/>
  <c r="E89" i="2"/>
  <c r="F89" i="2" s="1"/>
  <c r="B116" i="1"/>
  <c r="F118" i="2"/>
  <c r="H476" i="6"/>
  <c r="C286" i="4"/>
  <c r="F324" i="6"/>
  <c r="E212" i="6"/>
  <c r="F212" i="6" s="1"/>
  <c r="B167" i="4"/>
  <c r="G5" i="5"/>
  <c r="H5" i="5" s="1"/>
  <c r="C91" i="1"/>
  <c r="H33" i="2"/>
  <c r="G5" i="3"/>
  <c r="H5" i="3" s="1"/>
  <c r="G281" i="4"/>
  <c r="J281" i="4" s="1"/>
  <c r="D281" i="4"/>
  <c r="E448" i="6"/>
  <c r="F448" i="6" s="1"/>
  <c r="B274" i="4"/>
  <c r="G31" i="5"/>
  <c r="H31" i="5" s="1"/>
  <c r="E435" i="6"/>
  <c r="F435" i="6" s="1"/>
  <c r="B268" i="4"/>
  <c r="F262" i="6"/>
  <c r="H281" i="6"/>
  <c r="C202" i="4"/>
  <c r="G10" i="5"/>
  <c r="H10" i="5" s="1"/>
  <c r="E315" i="6"/>
  <c r="F315" i="6" s="1"/>
  <c r="B222" i="4"/>
  <c r="E397" i="6"/>
  <c r="F397" i="6" s="1"/>
  <c r="B255" i="4"/>
  <c r="E442" i="6"/>
  <c r="F442" i="6" s="1"/>
  <c r="B272" i="4"/>
  <c r="H31" i="3"/>
  <c r="E95" i="2"/>
  <c r="F95" i="2" s="1"/>
  <c r="B118" i="1"/>
  <c r="G120" i="1"/>
  <c r="J120" i="1" s="1"/>
  <c r="E453" i="6"/>
  <c r="F453" i="6" s="1"/>
  <c r="B276" i="4"/>
  <c r="H133" i="6"/>
  <c r="C140" i="4"/>
  <c r="H188" i="6"/>
  <c r="C158" i="4"/>
  <c r="G80" i="5"/>
  <c r="H80" i="5" s="1"/>
  <c r="E286" i="6"/>
  <c r="F286" i="6" s="1"/>
  <c r="B204" i="4"/>
  <c r="F321" i="6"/>
  <c r="E404" i="6"/>
  <c r="F404" i="6" s="1"/>
  <c r="B258" i="4"/>
  <c r="F469" i="6"/>
  <c r="E79" i="6"/>
  <c r="F79" i="6" s="1"/>
  <c r="B116" i="4"/>
  <c r="B106" i="1"/>
  <c r="E60" i="2"/>
  <c r="F60" i="2" s="1"/>
  <c r="G128" i="1"/>
  <c r="J128" i="1" s="1"/>
  <c r="C75" i="1"/>
  <c r="H20" i="2"/>
  <c r="D85" i="1"/>
  <c r="F14" i="3" s="1"/>
  <c r="H293" i="6"/>
  <c r="C206" i="4"/>
  <c r="C246" i="4"/>
  <c r="H373" i="6"/>
  <c r="H178" i="6"/>
  <c r="C155" i="4"/>
  <c r="H24" i="6"/>
  <c r="C97" i="4"/>
  <c r="H393" i="6"/>
  <c r="C252" i="4"/>
  <c r="H369" i="6"/>
  <c r="C245" i="4"/>
  <c r="H390" i="6"/>
  <c r="C251" i="4"/>
  <c r="H65" i="6"/>
  <c r="C109" i="4"/>
  <c r="H236" i="6"/>
  <c r="C173" i="4"/>
  <c r="H102" i="6"/>
  <c r="C124" i="4"/>
  <c r="H32" i="6"/>
  <c r="C99" i="4"/>
  <c r="G34" i="5"/>
  <c r="H34" i="5" s="1"/>
  <c r="E458" i="6"/>
  <c r="F458" i="6" s="1"/>
  <c r="B278" i="4"/>
  <c r="H327" i="6"/>
  <c r="C226" i="4"/>
  <c r="E399" i="6"/>
  <c r="F399" i="6" s="1"/>
  <c r="B256" i="4"/>
  <c r="H331" i="6"/>
  <c r="C233" i="4"/>
  <c r="F387" i="6"/>
  <c r="E17" i="2"/>
  <c r="B88" i="1"/>
  <c r="E39" i="2"/>
  <c r="F39" i="2" s="1"/>
  <c r="B94" i="1"/>
  <c r="H111" i="2"/>
  <c r="C130" i="1"/>
  <c r="D127" i="1"/>
  <c r="F56" i="3" s="1"/>
  <c r="G39" i="3"/>
  <c r="H39" i="3" s="1"/>
  <c r="E202" i="6"/>
  <c r="F202" i="6" s="1"/>
  <c r="B164" i="4"/>
  <c r="G49" i="3"/>
  <c r="H49" i="3" s="1"/>
  <c r="E401" i="6"/>
  <c r="F401" i="6" s="1"/>
  <c r="B257" i="4"/>
  <c r="H455" i="6"/>
  <c r="C277" i="4"/>
  <c r="H279" i="6"/>
  <c r="C201" i="4"/>
  <c r="H383" i="6"/>
  <c r="C249" i="4"/>
  <c r="H232" i="6"/>
  <c r="C172" i="4"/>
  <c r="E89" i="6"/>
  <c r="F89" i="6" s="1"/>
  <c r="B120" i="4"/>
  <c r="E408" i="6"/>
  <c r="F408" i="6" s="1"/>
  <c r="B259" i="4"/>
  <c r="E196" i="6"/>
  <c r="F196" i="6" s="1"/>
  <c r="B162" i="4"/>
  <c r="H337" i="6"/>
  <c r="C235" i="4"/>
  <c r="H473" i="6"/>
  <c r="C285" i="4"/>
  <c r="C96" i="4"/>
  <c r="H20" i="6"/>
  <c r="E100" i="2"/>
  <c r="F100" i="2" s="1"/>
  <c r="B122" i="1"/>
  <c r="D87" i="1"/>
  <c r="F16" i="3" s="1"/>
  <c r="G19" i="3"/>
  <c r="H19" i="3" s="1"/>
  <c r="E220" i="6"/>
  <c r="F220" i="6" s="1"/>
  <c r="B169" i="4"/>
  <c r="H76" i="6"/>
  <c r="C115" i="4"/>
  <c r="H156" i="6"/>
  <c r="C149" i="4"/>
  <c r="E485" i="6"/>
  <c r="F485" i="6" s="1"/>
  <c r="B289" i="4"/>
  <c r="G109" i="5"/>
  <c r="H109" i="5" s="1"/>
  <c r="H376" i="6"/>
  <c r="C247" i="4"/>
  <c r="G10" i="3"/>
  <c r="H10" i="3" s="1"/>
  <c r="E93" i="2"/>
  <c r="F93" i="2" s="1"/>
  <c r="B117" i="1"/>
  <c r="G110" i="4"/>
  <c r="J110" i="4" s="1"/>
  <c r="D110" i="4"/>
  <c r="F34" i="5" s="1"/>
  <c r="H40" i="6"/>
  <c r="C101" i="4"/>
  <c r="H445" i="6"/>
  <c r="C273" i="4"/>
  <c r="H92" i="6"/>
  <c r="C121" i="4"/>
  <c r="C107" i="1"/>
  <c r="H63" i="2"/>
  <c r="H43" i="2"/>
  <c r="C96" i="1"/>
  <c r="E103" i="2"/>
  <c r="F103" i="2" s="1"/>
  <c r="B124" i="1"/>
  <c r="H36" i="6"/>
  <c r="C100" i="4"/>
  <c r="E153" i="6"/>
  <c r="F153" i="6" s="1"/>
  <c r="B148" i="4"/>
  <c r="E264" i="6"/>
  <c r="F264" i="6" s="1"/>
  <c r="B197" i="4"/>
  <c r="F27" i="6"/>
  <c r="F28" i="6"/>
  <c r="H6" i="3"/>
  <c r="E84" i="6"/>
  <c r="F84" i="6" s="1"/>
  <c r="B118" i="4"/>
  <c r="C112" i="1"/>
  <c r="H78" i="2"/>
  <c r="G16" i="3" l="1"/>
  <c r="H16" i="3" s="1"/>
  <c r="F32" i="3"/>
  <c r="G32" i="3"/>
  <c r="H315" i="6"/>
  <c r="C222" i="4"/>
  <c r="C124" i="1"/>
  <c r="H103" i="2"/>
  <c r="H89" i="2"/>
  <c r="C116" i="1"/>
  <c r="H451" i="6"/>
  <c r="C275" i="4"/>
  <c r="C117" i="1"/>
  <c r="H93" i="2"/>
  <c r="H264" i="6"/>
  <c r="C197" i="4"/>
  <c r="H95" i="2"/>
  <c r="C118" i="1"/>
  <c r="H286" i="6"/>
  <c r="C204" i="4"/>
  <c r="H424" i="6"/>
  <c r="C265" i="4"/>
  <c r="H58" i="2"/>
  <c r="C105" i="1"/>
  <c r="H220" i="6"/>
  <c r="C169" i="4"/>
  <c r="H130" i="6"/>
  <c r="C139" i="4"/>
  <c r="G132" i="1"/>
  <c r="J132" i="1" s="1"/>
  <c r="D132" i="1"/>
  <c r="H216" i="6"/>
  <c r="C168" i="4"/>
  <c r="H89" i="6"/>
  <c r="C120" i="4"/>
  <c r="H202" i="6"/>
  <c r="C164" i="4"/>
  <c r="D109" i="4"/>
  <c r="G109" i="4"/>
  <c r="J109" i="4" s="1"/>
  <c r="G206" i="4"/>
  <c r="J206" i="4" s="1"/>
  <c r="D206" i="4"/>
  <c r="H321" i="6"/>
  <c r="C224" i="4"/>
  <c r="H262" i="6"/>
  <c r="C196" i="4"/>
  <c r="H72" i="6"/>
  <c r="C113" i="4"/>
  <c r="G122" i="4"/>
  <c r="J122" i="4" s="1"/>
  <c r="D122" i="4"/>
  <c r="G266" i="4"/>
  <c r="J266" i="4" s="1"/>
  <c r="D266" i="4"/>
  <c r="H458" i="6"/>
  <c r="C278" i="4"/>
  <c r="D91" i="1"/>
  <c r="G91" i="1"/>
  <c r="J91" i="1" s="1"/>
  <c r="G198" i="4"/>
  <c r="J198" i="4" s="1"/>
  <c r="D198" i="4"/>
  <c r="G126" i="4"/>
  <c r="J126" i="4" s="1"/>
  <c r="D126" i="4"/>
  <c r="G242" i="4"/>
  <c r="J242" i="4" s="1"/>
  <c r="D242" i="4"/>
  <c r="G172" i="4"/>
  <c r="J172" i="4" s="1"/>
  <c r="D172" i="4"/>
  <c r="G251" i="4"/>
  <c r="J251" i="4" s="1"/>
  <c r="D251" i="4"/>
  <c r="H435" i="6"/>
  <c r="C268" i="4"/>
  <c r="D234" i="4"/>
  <c r="G234" i="4"/>
  <c r="J234" i="4" s="1"/>
  <c r="H9" i="2"/>
  <c r="F9" i="2"/>
  <c r="C86" i="1" s="1"/>
  <c r="H28" i="6"/>
  <c r="C98" i="4"/>
  <c r="D170" i="4"/>
  <c r="G170" i="4"/>
  <c r="J170" i="4" s="1"/>
  <c r="C122" i="1"/>
  <c r="H100" i="2"/>
  <c r="D130" i="1"/>
  <c r="G130" i="1"/>
  <c r="J130" i="1" s="1"/>
  <c r="H159" i="6"/>
  <c r="C150" i="4"/>
  <c r="H439" i="6"/>
  <c r="C271" i="4"/>
  <c r="D218" i="4"/>
  <c r="G218" i="4"/>
  <c r="J218" i="4" s="1"/>
  <c r="D95" i="1"/>
  <c r="G95" i="1"/>
  <c r="J95" i="1" s="1"/>
  <c r="G211" i="4"/>
  <c r="J211" i="4" s="1"/>
  <c r="D211" i="4"/>
  <c r="H465" i="6"/>
  <c r="C283" i="4"/>
  <c r="G244" i="4"/>
  <c r="J244" i="4" s="1"/>
  <c r="D244" i="4"/>
  <c r="D249" i="4"/>
  <c r="G249" i="4"/>
  <c r="J249" i="4" s="1"/>
  <c r="H442" i="6"/>
  <c r="C272" i="4"/>
  <c r="D207" i="4"/>
  <c r="G207" i="4"/>
  <c r="J207" i="4" s="1"/>
  <c r="H399" i="6"/>
  <c r="C256" i="4"/>
  <c r="D199" i="4"/>
  <c r="G199" i="4"/>
  <c r="J199" i="4" s="1"/>
  <c r="H453" i="6"/>
  <c r="C276" i="4"/>
  <c r="G247" i="4"/>
  <c r="J247" i="4" s="1"/>
  <c r="D247" i="4"/>
  <c r="G245" i="4"/>
  <c r="J245" i="4" s="1"/>
  <c r="D245" i="4"/>
  <c r="H153" i="6"/>
  <c r="C148" i="4"/>
  <c r="D121" i="4"/>
  <c r="G121" i="4"/>
  <c r="J121" i="4" s="1"/>
  <c r="G96" i="4"/>
  <c r="J96" i="4" s="1"/>
  <c r="D96" i="4"/>
  <c r="D99" i="4"/>
  <c r="G99" i="4"/>
  <c r="J99" i="4" s="1"/>
  <c r="H212" i="6"/>
  <c r="C167" i="4"/>
  <c r="H128" i="6"/>
  <c r="C138" i="4"/>
  <c r="G264" i="4"/>
  <c r="J264" i="4" s="1"/>
  <c r="D264" i="4"/>
  <c r="F18" i="6"/>
  <c r="F17" i="6"/>
  <c r="C97" i="1"/>
  <c r="H46" i="2"/>
  <c r="D285" i="4"/>
  <c r="G285" i="4"/>
  <c r="J285" i="4" s="1"/>
  <c r="C94" i="1"/>
  <c r="H39" i="2"/>
  <c r="D252" i="4"/>
  <c r="G252" i="4"/>
  <c r="J252" i="4" s="1"/>
  <c r="G75" i="1"/>
  <c r="J75" i="1" s="1"/>
  <c r="D75" i="1"/>
  <c r="H397" i="6"/>
  <c r="C255" i="4"/>
  <c r="G14" i="3"/>
  <c r="H14" i="3" s="1"/>
  <c r="H209" i="6"/>
  <c r="C166" i="4"/>
  <c r="G248" i="4"/>
  <c r="J248" i="4" s="1"/>
  <c r="D248" i="4"/>
  <c r="H404" i="6"/>
  <c r="C258" i="4"/>
  <c r="D273" i="4"/>
  <c r="G273" i="4"/>
  <c r="J273" i="4" s="1"/>
  <c r="H485" i="6"/>
  <c r="C289" i="4"/>
  <c r="G56" i="3"/>
  <c r="H56" i="3" s="1"/>
  <c r="H318" i="6"/>
  <c r="C223" i="4"/>
  <c r="D142" i="4"/>
  <c r="G142" i="4"/>
  <c r="J142" i="4" s="1"/>
  <c r="H86" i="2"/>
  <c r="C115" i="1"/>
  <c r="D96" i="1"/>
  <c r="G96" i="1"/>
  <c r="J96" i="1" s="1"/>
  <c r="H408" i="6"/>
  <c r="C259" i="4"/>
  <c r="C133" i="1"/>
  <c r="H118" i="2"/>
  <c r="G107" i="1"/>
  <c r="J107" i="1" s="1"/>
  <c r="D107" i="1"/>
  <c r="D235" i="4"/>
  <c r="G235" i="4"/>
  <c r="J235" i="4" s="1"/>
  <c r="G201" i="4"/>
  <c r="J201" i="4" s="1"/>
  <c r="D201" i="4"/>
  <c r="H17" i="2"/>
  <c r="F17" i="2"/>
  <c r="C88" i="1" s="1"/>
  <c r="C106" i="1"/>
  <c r="H60" i="2"/>
  <c r="H324" i="6"/>
  <c r="C225" i="4"/>
  <c r="H290" i="6"/>
  <c r="C205" i="4"/>
  <c r="H283" i="6"/>
  <c r="C203" i="4"/>
  <c r="G106" i="4"/>
  <c r="J106" i="4" s="1"/>
  <c r="D106" i="4"/>
  <c r="D238" i="4"/>
  <c r="G238" i="4"/>
  <c r="J238" i="4" s="1"/>
  <c r="H387" i="6"/>
  <c r="C250" i="4"/>
  <c r="G97" i="4"/>
  <c r="J97" i="4" s="1"/>
  <c r="D97" i="4"/>
  <c r="G158" i="4"/>
  <c r="J158" i="4" s="1"/>
  <c r="D158" i="4"/>
  <c r="H448" i="6"/>
  <c r="C274" i="4"/>
  <c r="D121" i="1"/>
  <c r="G121" i="1"/>
  <c r="J121" i="1" s="1"/>
  <c r="D236" i="4"/>
  <c r="G236" i="4"/>
  <c r="J236" i="4" s="1"/>
  <c r="H401" i="6"/>
  <c r="C257" i="4"/>
  <c r="D246" i="4"/>
  <c r="G246" i="4"/>
  <c r="J246" i="4" s="1"/>
  <c r="G100" i="4"/>
  <c r="J100" i="4" s="1"/>
  <c r="D100" i="4"/>
  <c r="G277" i="4"/>
  <c r="J277" i="4" s="1"/>
  <c r="D277" i="4"/>
  <c r="G233" i="4"/>
  <c r="J233" i="4" s="1"/>
  <c r="D233" i="4"/>
  <c r="D124" i="4"/>
  <c r="G124" i="4"/>
  <c r="J124" i="4" s="1"/>
  <c r="G202" i="4"/>
  <c r="J202" i="4" s="1"/>
  <c r="D202" i="4"/>
  <c r="H206" i="6"/>
  <c r="C165" i="4"/>
  <c r="H63" i="6"/>
  <c r="C108" i="4"/>
  <c r="H431" i="6"/>
  <c r="C267" i="4"/>
  <c r="G200" i="4"/>
  <c r="J200" i="4" s="1"/>
  <c r="D200" i="4"/>
  <c r="H193" i="6"/>
  <c r="C161" i="4"/>
  <c r="G226" i="4"/>
  <c r="J226" i="4" s="1"/>
  <c r="D226" i="4"/>
  <c r="G134" i="1"/>
  <c r="J134" i="1" s="1"/>
  <c r="D134" i="1"/>
  <c r="G101" i="4"/>
  <c r="J101" i="4" s="1"/>
  <c r="D101" i="4"/>
  <c r="D149" i="4"/>
  <c r="G149" i="4"/>
  <c r="J149" i="4" s="1"/>
  <c r="H196" i="6"/>
  <c r="C162" i="4"/>
  <c r="G155" i="4"/>
  <c r="J155" i="4" s="1"/>
  <c r="D155" i="4"/>
  <c r="H79" i="6"/>
  <c r="C116" i="4"/>
  <c r="G140" i="4"/>
  <c r="J140" i="4" s="1"/>
  <c r="D140" i="4"/>
  <c r="F205" i="5"/>
  <c r="G205" i="5"/>
  <c r="D286" i="4"/>
  <c r="G286" i="4"/>
  <c r="J286" i="4" s="1"/>
  <c r="D141" i="4"/>
  <c r="G141" i="4"/>
  <c r="J141" i="4" s="1"/>
  <c r="H361" i="6"/>
  <c r="C243" i="4"/>
  <c r="G171" i="4"/>
  <c r="J171" i="4" s="1"/>
  <c r="D171" i="4"/>
  <c r="H43" i="6"/>
  <c r="C102" i="4"/>
  <c r="D237" i="4"/>
  <c r="G237" i="4"/>
  <c r="J237" i="4" s="1"/>
  <c r="D151" i="4"/>
  <c r="G151" i="4"/>
  <c r="J151" i="4" s="1"/>
  <c r="G187" i="4"/>
  <c r="J187" i="4" s="1"/>
  <c r="D187" i="4"/>
  <c r="G112" i="1"/>
  <c r="J112" i="1" s="1"/>
  <c r="D112" i="1"/>
  <c r="H84" i="6"/>
  <c r="C118" i="4"/>
  <c r="D115" i="4"/>
  <c r="G115" i="4"/>
  <c r="J115" i="4" s="1"/>
  <c r="G173" i="4"/>
  <c r="J173" i="4" s="1"/>
  <c r="D173" i="4"/>
  <c r="H469" i="6"/>
  <c r="C284" i="4"/>
  <c r="D152" i="4"/>
  <c r="G152" i="4"/>
  <c r="J152" i="4" s="1"/>
  <c r="G102" i="4" l="1"/>
  <c r="J102" i="4" s="1"/>
  <c r="D102" i="4"/>
  <c r="F79" i="5"/>
  <c r="G79" i="5"/>
  <c r="H79" i="5" s="1"/>
  <c r="G204" i="4"/>
  <c r="J204" i="4" s="1"/>
  <c r="D204" i="4"/>
  <c r="G268" i="4"/>
  <c r="J268" i="4" s="1"/>
  <c r="D268" i="4"/>
  <c r="F190" i="5"/>
  <c r="G190" i="5"/>
  <c r="H190" i="5" s="1"/>
  <c r="G120" i="4"/>
  <c r="J120" i="4" s="1"/>
  <c r="D120" i="4"/>
  <c r="D118" i="1"/>
  <c r="G118" i="1"/>
  <c r="J118" i="1" s="1"/>
  <c r="G203" i="4"/>
  <c r="J203" i="4" s="1"/>
  <c r="D203" i="4"/>
  <c r="F197" i="5"/>
  <c r="G197" i="5"/>
  <c r="H197" i="5" s="1"/>
  <c r="G272" i="4"/>
  <c r="J272" i="4" s="1"/>
  <c r="D272" i="4"/>
  <c r="D289" i="4"/>
  <c r="G289" i="4"/>
  <c r="J289" i="4" s="1"/>
  <c r="D243" i="4"/>
  <c r="G243" i="4"/>
  <c r="J243" i="4" s="1"/>
  <c r="F39" i="5"/>
  <c r="G39" i="5"/>
  <c r="H39" i="5" s="1"/>
  <c r="F73" i="5"/>
  <c r="G73" i="5"/>
  <c r="H73" i="5" s="1"/>
  <c r="F160" i="5"/>
  <c r="G160" i="5"/>
  <c r="H160" i="5" s="1"/>
  <c r="D133" i="1"/>
  <c r="G133" i="1"/>
  <c r="J133" i="1" s="1"/>
  <c r="D258" i="4"/>
  <c r="G258" i="4"/>
  <c r="J258" i="4" s="1"/>
  <c r="F209" i="5"/>
  <c r="G209" i="5"/>
  <c r="H209" i="5" s="1"/>
  <c r="F45" i="5"/>
  <c r="G45" i="5"/>
  <c r="H45" i="5" s="1"/>
  <c r="G150" i="4"/>
  <c r="J150" i="4" s="1"/>
  <c r="D150" i="4"/>
  <c r="F175" i="5"/>
  <c r="G175" i="5"/>
  <c r="H175" i="5" s="1"/>
  <c r="F46" i="5"/>
  <c r="G46" i="5"/>
  <c r="H46" i="5" s="1"/>
  <c r="D168" i="4"/>
  <c r="G168" i="4"/>
  <c r="J168" i="4" s="1"/>
  <c r="D197" i="4"/>
  <c r="G197" i="4"/>
  <c r="J197" i="4" s="1"/>
  <c r="F33" i="5"/>
  <c r="G33" i="5"/>
  <c r="H33" i="5" s="1"/>
  <c r="G108" i="4"/>
  <c r="J108" i="4" s="1"/>
  <c r="D108" i="4"/>
  <c r="F25" i="5"/>
  <c r="G25" i="5"/>
  <c r="H25" i="5" s="1"/>
  <c r="G259" i="4"/>
  <c r="J259" i="4" s="1"/>
  <c r="D259" i="4"/>
  <c r="G148" i="4"/>
  <c r="J148" i="4" s="1"/>
  <c r="D148" i="4"/>
  <c r="G284" i="4"/>
  <c r="J284" i="4" s="1"/>
  <c r="D284" i="4"/>
  <c r="F159" i="5"/>
  <c r="G159" i="5"/>
  <c r="D271" i="4"/>
  <c r="G271" i="4"/>
  <c r="J271" i="4" s="1"/>
  <c r="G118" i="4"/>
  <c r="J118" i="4" s="1"/>
  <c r="D118" i="4"/>
  <c r="F126" i="5"/>
  <c r="G126" i="5"/>
  <c r="H126" i="5" s="1"/>
  <c r="D205" i="4"/>
  <c r="G205" i="4"/>
  <c r="J205" i="4" s="1"/>
  <c r="F65" i="5"/>
  <c r="G65" i="5"/>
  <c r="F50" i="3"/>
  <c r="G50" i="3"/>
  <c r="H50" i="3" s="1"/>
  <c r="F172" i="5"/>
  <c r="G172" i="5"/>
  <c r="H172" i="5" s="1"/>
  <c r="G97" i="1"/>
  <c r="J97" i="1" s="1"/>
  <c r="D97" i="1"/>
  <c r="F173" i="5"/>
  <c r="G173" i="5"/>
  <c r="F96" i="5"/>
  <c r="G96" i="5"/>
  <c r="H96" i="5" s="1"/>
  <c r="G113" i="4"/>
  <c r="J113" i="4" s="1"/>
  <c r="D113" i="4"/>
  <c r="F61" i="3"/>
  <c r="G61" i="3"/>
  <c r="F170" i="5"/>
  <c r="G170" i="5"/>
  <c r="D274" i="4"/>
  <c r="G274" i="4"/>
  <c r="J274" i="4" s="1"/>
  <c r="G225" i="4"/>
  <c r="J225" i="4" s="1"/>
  <c r="D225" i="4"/>
  <c r="H17" i="6"/>
  <c r="C95" i="4"/>
  <c r="F169" i="5"/>
  <c r="G169" i="5"/>
  <c r="F59" i="3"/>
  <c r="G59" i="3"/>
  <c r="D117" i="1"/>
  <c r="G117" i="1"/>
  <c r="J117" i="1" s="1"/>
  <c r="D257" i="4"/>
  <c r="G257" i="4"/>
  <c r="J257" i="4" s="1"/>
  <c r="F20" i="5"/>
  <c r="G20" i="5"/>
  <c r="F131" i="5"/>
  <c r="G131" i="5"/>
  <c r="H131" i="5" s="1"/>
  <c r="F25" i="3"/>
  <c r="G25" i="3"/>
  <c r="D166" i="4"/>
  <c r="G166" i="4"/>
  <c r="J166" i="4" s="1"/>
  <c r="F168" i="5"/>
  <c r="G168" i="5"/>
  <c r="H168" i="5" s="1"/>
  <c r="F166" i="5"/>
  <c r="G166" i="5"/>
  <c r="H166" i="5" s="1"/>
  <c r="G196" i="4"/>
  <c r="J196" i="4" s="1"/>
  <c r="D196" i="4"/>
  <c r="G139" i="4"/>
  <c r="J139" i="4" s="1"/>
  <c r="D139" i="4"/>
  <c r="G275" i="4"/>
  <c r="J275" i="4" s="1"/>
  <c r="D275" i="4"/>
  <c r="F24" i="3"/>
  <c r="G24" i="3"/>
  <c r="H24" i="3" s="1"/>
  <c r="G162" i="4"/>
  <c r="J162" i="4" s="1"/>
  <c r="D162" i="4"/>
  <c r="F30" i="5"/>
  <c r="G30" i="5"/>
  <c r="H30" i="5" s="1"/>
  <c r="D94" i="1"/>
  <c r="G94" i="1"/>
  <c r="J94" i="1" s="1"/>
  <c r="F210" i="5"/>
  <c r="G210" i="5"/>
  <c r="H210" i="5" s="1"/>
  <c r="H205" i="5"/>
  <c r="F150" i="5"/>
  <c r="G150" i="5"/>
  <c r="F157" i="5"/>
  <c r="G157" i="5"/>
  <c r="H157" i="5" s="1"/>
  <c r="F82" i="5"/>
  <c r="G82" i="5"/>
  <c r="H82" i="5" s="1"/>
  <c r="D115" i="1"/>
  <c r="G115" i="1"/>
  <c r="J115" i="1" s="1"/>
  <c r="F188" i="5"/>
  <c r="G188" i="5"/>
  <c r="H188" i="5" s="1"/>
  <c r="F171" i="5"/>
  <c r="G171" i="5"/>
  <c r="H171" i="5" s="1"/>
  <c r="G122" i="1"/>
  <c r="J122" i="1" s="1"/>
  <c r="D122" i="1"/>
  <c r="G278" i="4"/>
  <c r="J278" i="4" s="1"/>
  <c r="D278" i="4"/>
  <c r="F97" i="5"/>
  <c r="G97" i="5"/>
  <c r="F158" i="5"/>
  <c r="G158" i="5"/>
  <c r="H158" i="5" s="1"/>
  <c r="G165" i="4"/>
  <c r="J165" i="4" s="1"/>
  <c r="D165" i="4"/>
  <c r="F48" i="5"/>
  <c r="G48" i="5"/>
  <c r="G283" i="4"/>
  <c r="J283" i="4" s="1"/>
  <c r="D283" i="4"/>
  <c r="F50" i="5"/>
  <c r="G50" i="5"/>
  <c r="H50" i="5" s="1"/>
  <c r="D224" i="4"/>
  <c r="G224" i="4"/>
  <c r="J224" i="4" s="1"/>
  <c r="D169" i="4"/>
  <c r="G169" i="4"/>
  <c r="J169" i="4" s="1"/>
  <c r="D116" i="1"/>
  <c r="G116" i="1"/>
  <c r="J116" i="1" s="1"/>
  <c r="F20" i="3"/>
  <c r="G20" i="3"/>
  <c r="H20" i="3" s="1"/>
  <c r="D106" i="1"/>
  <c r="G106" i="1"/>
  <c r="J106" i="1" s="1"/>
  <c r="F64" i="5"/>
  <c r="G64" i="5"/>
  <c r="F201" i="5"/>
  <c r="G201" i="5"/>
  <c r="H201" i="5" s="1"/>
  <c r="F21" i="5"/>
  <c r="G21" i="5"/>
  <c r="H21" i="5" s="1"/>
  <c r="D255" i="4"/>
  <c r="G255" i="4"/>
  <c r="J255" i="4" s="1"/>
  <c r="G138" i="4"/>
  <c r="J138" i="4" s="1"/>
  <c r="D138" i="4"/>
  <c r="D276" i="4"/>
  <c r="G276" i="4"/>
  <c r="J276" i="4" s="1"/>
  <c r="F94" i="5"/>
  <c r="G94" i="5"/>
  <c r="H94" i="5" s="1"/>
  <c r="G267" i="4"/>
  <c r="J267" i="4" s="1"/>
  <c r="D267" i="4"/>
  <c r="D164" i="4"/>
  <c r="G164" i="4"/>
  <c r="J164" i="4" s="1"/>
  <c r="F95" i="5"/>
  <c r="G95" i="5"/>
  <c r="H95" i="5" s="1"/>
  <c r="F36" i="3"/>
  <c r="G36" i="3"/>
  <c r="F142" i="5"/>
  <c r="G142" i="5"/>
  <c r="F41" i="3"/>
  <c r="G41" i="3"/>
  <c r="F69" i="3"/>
  <c r="G69" i="3"/>
  <c r="H69" i="3" s="1"/>
  <c r="G161" i="4"/>
  <c r="J161" i="4" s="1"/>
  <c r="D161" i="4"/>
  <c r="D88" i="1"/>
  <c r="G88" i="1"/>
  <c r="J88" i="1" s="1"/>
  <c r="F75" i="5"/>
  <c r="G75" i="5"/>
  <c r="F66" i="5"/>
  <c r="G66" i="5"/>
  <c r="H66" i="5" s="1"/>
  <c r="F135" i="5"/>
  <c r="G135" i="5"/>
  <c r="H135" i="5" s="1"/>
  <c r="G98" i="4"/>
  <c r="J98" i="4" s="1"/>
  <c r="D98" i="4"/>
  <c r="F122" i="5"/>
  <c r="G122" i="5"/>
  <c r="F130" i="5"/>
  <c r="G130" i="5"/>
  <c r="H130" i="5" s="1"/>
  <c r="G105" i="1"/>
  <c r="J105" i="1" s="1"/>
  <c r="D105" i="1"/>
  <c r="G116" i="4"/>
  <c r="J116" i="4" s="1"/>
  <c r="D116" i="4"/>
  <c r="F124" i="5"/>
  <c r="G124" i="5"/>
  <c r="F24" i="5"/>
  <c r="G24" i="5"/>
  <c r="H24" i="5" s="1"/>
  <c r="D250" i="4"/>
  <c r="G250" i="4"/>
  <c r="J250" i="4" s="1"/>
  <c r="F125" i="5"/>
  <c r="G125" i="5"/>
  <c r="D223" i="4"/>
  <c r="G223" i="4"/>
  <c r="J223" i="4" s="1"/>
  <c r="F4" i="3"/>
  <c r="G4" i="3"/>
  <c r="H4" i="3" s="1"/>
  <c r="G167" i="4"/>
  <c r="J167" i="4" s="1"/>
  <c r="D167" i="4"/>
  <c r="D124" i="1"/>
  <c r="G124" i="1"/>
  <c r="J124" i="1" s="1"/>
  <c r="G256" i="4"/>
  <c r="J256" i="4" s="1"/>
  <c r="D256" i="4"/>
  <c r="F162" i="5"/>
  <c r="G162" i="5"/>
  <c r="H162" i="5" s="1"/>
  <c r="F176" i="5"/>
  <c r="G176" i="5"/>
  <c r="H176" i="5" s="1"/>
  <c r="F23" i="5"/>
  <c r="G23" i="5"/>
  <c r="F111" i="5"/>
  <c r="G111" i="5"/>
  <c r="F76" i="5"/>
  <c r="G76" i="5"/>
  <c r="H76" i="5" s="1"/>
  <c r="F161" i="5"/>
  <c r="G161" i="5"/>
  <c r="H161" i="5" s="1"/>
  <c r="F123" i="5"/>
  <c r="G123" i="5"/>
  <c r="H123" i="5" s="1"/>
  <c r="D86" i="1"/>
  <c r="G86" i="1"/>
  <c r="J86" i="1" s="1"/>
  <c r="G265" i="4"/>
  <c r="J265" i="4" s="1"/>
  <c r="D265" i="4"/>
  <c r="D222" i="4"/>
  <c r="G222" i="4"/>
  <c r="J222" i="4" s="1"/>
  <c r="H25" i="3" l="1"/>
  <c r="H61" i="3"/>
  <c r="H59" i="3"/>
  <c r="F195" i="5"/>
  <c r="G195" i="5"/>
  <c r="F174" i="5"/>
  <c r="G174" i="5"/>
  <c r="H174" i="5" s="1"/>
  <c r="F149" i="5"/>
  <c r="G149" i="5"/>
  <c r="F208" i="5"/>
  <c r="G208" i="5"/>
  <c r="F44" i="5"/>
  <c r="G44" i="5"/>
  <c r="H44" i="5" s="1"/>
  <c r="G63" i="3"/>
  <c r="F63" i="3"/>
  <c r="F26" i="3"/>
  <c r="G26" i="3"/>
  <c r="F207" i="5"/>
  <c r="G207" i="5"/>
  <c r="F86" i="5"/>
  <c r="G86" i="5"/>
  <c r="F180" i="5"/>
  <c r="G180" i="5"/>
  <c r="H180" i="5" s="1"/>
  <c r="H124" i="5"/>
  <c r="H75" i="5"/>
  <c r="H64" i="5"/>
  <c r="H48" i="5"/>
  <c r="G95" i="4"/>
  <c r="J95" i="4" s="1"/>
  <c r="D95" i="4"/>
  <c r="F72" i="5"/>
  <c r="G72" i="5"/>
  <c r="H72" i="5" s="1"/>
  <c r="F88" i="5"/>
  <c r="G88" i="5"/>
  <c r="H88" i="5" s="1"/>
  <c r="F89" i="5"/>
  <c r="G89" i="5"/>
  <c r="H89" i="5" s="1"/>
  <c r="H173" i="5"/>
  <c r="F127" i="5"/>
  <c r="G127" i="5"/>
  <c r="F121" i="5"/>
  <c r="G121" i="5"/>
  <c r="H159" i="5"/>
  <c r="F90" i="5"/>
  <c r="G90" i="5"/>
  <c r="F92" i="5"/>
  <c r="G92" i="5"/>
  <c r="H92" i="5" s="1"/>
  <c r="G15" i="3"/>
  <c r="F15" i="3"/>
  <c r="F44" i="3"/>
  <c r="G44" i="3"/>
  <c r="F40" i="5"/>
  <c r="G40" i="5"/>
  <c r="H40" i="5" s="1"/>
  <c r="F191" i="5"/>
  <c r="G191" i="5"/>
  <c r="F198" i="5"/>
  <c r="G198" i="5"/>
  <c r="G53" i="3"/>
  <c r="F53" i="3"/>
  <c r="F17" i="3"/>
  <c r="G17" i="3"/>
  <c r="F35" i="3"/>
  <c r="G35" i="3"/>
  <c r="H35" i="3" s="1"/>
  <c r="F199" i="5"/>
  <c r="G199" i="5"/>
  <c r="H199" i="5" s="1"/>
  <c r="H20" i="5"/>
  <c r="H170" i="5"/>
  <c r="H65" i="5"/>
  <c r="F183" i="5"/>
  <c r="G183" i="5"/>
  <c r="H183" i="5" s="1"/>
  <c r="F74" i="5"/>
  <c r="G74" i="5"/>
  <c r="H74" i="5" s="1"/>
  <c r="F192" i="5"/>
  <c r="G192" i="5"/>
  <c r="F23" i="3"/>
  <c r="G23" i="3"/>
  <c r="F146" i="5"/>
  <c r="G146" i="5"/>
  <c r="H146" i="5" s="1"/>
  <c r="F189" i="5"/>
  <c r="G189" i="5"/>
  <c r="F91" i="5"/>
  <c r="G91" i="5"/>
  <c r="F167" i="5"/>
  <c r="G167" i="5"/>
  <c r="F148" i="5"/>
  <c r="G148" i="5"/>
  <c r="H148" i="5" s="1"/>
  <c r="H169" i="5"/>
  <c r="F47" i="3"/>
  <c r="G47" i="3"/>
  <c r="F34" i="3"/>
  <c r="G34" i="3"/>
  <c r="F85" i="5"/>
  <c r="G85" i="5"/>
  <c r="F63" i="5"/>
  <c r="G63" i="5"/>
  <c r="H63" i="5" s="1"/>
  <c r="F128" i="5"/>
  <c r="G128" i="5"/>
  <c r="H128" i="5" s="1"/>
  <c r="H97" i="5"/>
  <c r="H150" i="5"/>
  <c r="F181" i="5"/>
  <c r="G181" i="5"/>
  <c r="H181" i="5" s="1"/>
  <c r="F129" i="5"/>
  <c r="G129" i="5"/>
  <c r="F213" i="5"/>
  <c r="G213" i="5"/>
  <c r="H213" i="5" s="1"/>
  <c r="F179" i="5"/>
  <c r="G179" i="5"/>
  <c r="F200" i="5"/>
  <c r="G200" i="5"/>
  <c r="G45" i="3"/>
  <c r="F45" i="3"/>
  <c r="F120" i="5"/>
  <c r="G120" i="5"/>
  <c r="H120" i="5" s="1"/>
  <c r="F37" i="5"/>
  <c r="G37" i="5"/>
  <c r="H37" i="5" s="1"/>
  <c r="F32" i="5"/>
  <c r="G32" i="5"/>
  <c r="H32" i="5" s="1"/>
  <c r="F196" i="5"/>
  <c r="G196" i="5"/>
  <c r="H196" i="5" s="1"/>
  <c r="H111" i="5"/>
  <c r="H122" i="5"/>
  <c r="H41" i="3"/>
  <c r="F62" i="5"/>
  <c r="G62" i="5"/>
  <c r="H62" i="5" s="1"/>
  <c r="F202" i="5"/>
  <c r="G202" i="5"/>
  <c r="H202" i="5" s="1"/>
  <c r="F46" i="3"/>
  <c r="G46" i="3"/>
  <c r="F147" i="5"/>
  <c r="G147" i="5"/>
  <c r="H147" i="5" s="1"/>
  <c r="F93" i="5"/>
  <c r="G93" i="5"/>
  <c r="H93" i="5" s="1"/>
  <c r="F42" i="5"/>
  <c r="G42" i="5"/>
  <c r="H42" i="5" s="1"/>
  <c r="F26" i="5"/>
  <c r="G26" i="5"/>
  <c r="H26" i="5" s="1"/>
  <c r="H23" i="5"/>
  <c r="H125" i="5"/>
  <c r="F22" i="5"/>
  <c r="G22" i="5"/>
  <c r="H22" i="5" s="1"/>
  <c r="H142" i="5"/>
  <c r="F51" i="3"/>
  <c r="G51" i="3"/>
  <c r="H51" i="3" s="1"/>
  <c r="F182" i="5"/>
  <c r="G182" i="5"/>
  <c r="H182" i="5" s="1"/>
  <c r="H53" i="3" l="1"/>
  <c r="H23" i="3"/>
  <c r="H44" i="3"/>
  <c r="H26" i="3"/>
  <c r="H91" i="5"/>
  <c r="H46" i="3"/>
  <c r="H189" i="5"/>
  <c r="H15" i="3"/>
  <c r="H63" i="3"/>
  <c r="F19" i="5"/>
  <c r="G19" i="5"/>
  <c r="H19" i="5" s="1"/>
  <c r="H207" i="5"/>
  <c r="H167" i="5"/>
  <c r="H45" i="3"/>
  <c r="H200" i="5"/>
  <c r="H85" i="5"/>
  <c r="H90" i="5"/>
  <c r="H208" i="5"/>
  <c r="H179" i="5"/>
  <c r="H34" i="3"/>
  <c r="H149" i="5"/>
  <c r="H192" i="5"/>
  <c r="H121" i="5"/>
  <c r="H198" i="5"/>
  <c r="H127" i="5"/>
  <c r="H129" i="5"/>
  <c r="H191" i="5"/>
  <c r="H86" i="5"/>
  <c r="H195" i="5"/>
</calcChain>
</file>

<file path=xl/sharedStrings.xml><?xml version="1.0" encoding="utf-8"?>
<sst xmlns="http://schemas.openxmlformats.org/spreadsheetml/2006/main" count="2373" uniqueCount="484">
  <si>
    <t>Hay Day Spreadsheet</t>
  </si>
  <si>
    <t>Orginally made by - SammyG</t>
  </si>
  <si>
    <t>Adapted by JuggerJax</t>
  </si>
  <si>
    <t>Fruit</t>
  </si>
  <si>
    <t>Price of Plant</t>
  </si>
  <si>
    <t># of Harvest's</t>
  </si>
  <si>
    <t>Total Fruit</t>
  </si>
  <si>
    <t>Sell Per 1</t>
  </si>
  <si>
    <t>Sell per Plant</t>
  </si>
  <si>
    <t>Profit Made</t>
  </si>
  <si>
    <t>Profit Margin (%)</t>
  </si>
  <si>
    <t>Harvest Time (H)</t>
  </si>
  <si>
    <t xml:space="preserve">Total Time </t>
  </si>
  <si>
    <t>Profit/H</t>
  </si>
  <si>
    <t>Level</t>
  </si>
  <si>
    <t>Apple</t>
  </si>
  <si>
    <t>Raspberry</t>
  </si>
  <si>
    <t>Cherry</t>
  </si>
  <si>
    <t>Blackberry</t>
  </si>
  <si>
    <t>Cacao</t>
  </si>
  <si>
    <t>Coffee Bean</t>
  </si>
  <si>
    <t>Olive</t>
  </si>
  <si>
    <t>Lemon</t>
  </si>
  <si>
    <t>Orange</t>
  </si>
  <si>
    <t>Peach</t>
  </si>
  <si>
    <t>Banana</t>
  </si>
  <si>
    <t>Plum</t>
  </si>
  <si>
    <t>Crop</t>
  </si>
  <si>
    <t>Total Crop</t>
  </si>
  <si>
    <t xml:space="preserve">Sell Per 10 </t>
  </si>
  <si>
    <t>Harvest Time Hours</t>
  </si>
  <si>
    <t>Total Time</t>
  </si>
  <si>
    <t>Profit Per Hour (10 Crops)</t>
  </si>
  <si>
    <t>Wheat</t>
  </si>
  <si>
    <t>Corn</t>
  </si>
  <si>
    <t>Soybeans</t>
  </si>
  <si>
    <t>Sugarcane</t>
  </si>
  <si>
    <t>Carrot</t>
  </si>
  <si>
    <t>Indigo</t>
  </si>
  <si>
    <t>Pumpkin</t>
  </si>
  <si>
    <t>Cotton</t>
  </si>
  <si>
    <t>Chili Pepper</t>
  </si>
  <si>
    <t>Tomatoes</t>
  </si>
  <si>
    <t>Strawberry</t>
  </si>
  <si>
    <t>Potato</t>
  </si>
  <si>
    <t>Sesame</t>
  </si>
  <si>
    <t>Pineapple</t>
  </si>
  <si>
    <t>Lily</t>
  </si>
  <si>
    <t>Rice</t>
  </si>
  <si>
    <t>Lettuce</t>
  </si>
  <si>
    <t>Garlic</t>
  </si>
  <si>
    <t>Sunflower</t>
  </si>
  <si>
    <t>Cabbage</t>
  </si>
  <si>
    <t>Onion</t>
  </si>
  <si>
    <t>Cucumber</t>
  </si>
  <si>
    <t>Beetroot</t>
  </si>
  <si>
    <t>Bell Pepper</t>
  </si>
  <si>
    <t>Ginger</t>
  </si>
  <si>
    <t>Tea Leaf</t>
  </si>
  <si>
    <t>Peony</t>
  </si>
  <si>
    <t>Broccoli</t>
  </si>
  <si>
    <t>Grapes</t>
  </si>
  <si>
    <t>Mint</t>
  </si>
  <si>
    <t>Mushroom</t>
  </si>
  <si>
    <t>Eggplant</t>
  </si>
  <si>
    <t>Watermelon</t>
  </si>
  <si>
    <t>Product</t>
  </si>
  <si>
    <t>Price of Feed</t>
  </si>
  <si>
    <t>Egg</t>
  </si>
  <si>
    <t>Milk</t>
  </si>
  <si>
    <t>Bacon</t>
  </si>
  <si>
    <t>Wool</t>
  </si>
  <si>
    <t>Goat milk</t>
  </si>
  <si>
    <t>Honey comb</t>
  </si>
  <si>
    <t>Duck feather</t>
  </si>
  <si>
    <t>Lobster tail</t>
  </si>
  <si>
    <t>Peanuts</t>
  </si>
  <si>
    <t>Fish fillet</t>
  </si>
  <si>
    <t>x</t>
  </si>
  <si>
    <t>Ores</t>
  </si>
  <si>
    <t>Average price/ore</t>
  </si>
  <si>
    <t>Silver ore</t>
  </si>
  <si>
    <t>Gold ore</t>
  </si>
  <si>
    <t>Platinum ore</t>
  </si>
  <si>
    <t>Coal</t>
  </si>
  <si>
    <t>Iron ore</t>
  </si>
  <si>
    <t>Products</t>
  </si>
  <si>
    <t>Input cost</t>
  </si>
  <si>
    <t>Total cost</t>
  </si>
  <si>
    <t>Pure profit</t>
  </si>
  <si>
    <t>Base Harvest Time Hours</t>
  </si>
  <si>
    <t>Mastery Prd Time</t>
  </si>
  <si>
    <t>Profit Per Hour</t>
  </si>
  <si>
    <t>Sugar Mill</t>
  </si>
  <si>
    <t>Sugar</t>
  </si>
  <si>
    <t>White sugar</t>
  </si>
  <si>
    <t>syrup</t>
  </si>
  <si>
    <t>Dairy</t>
  </si>
  <si>
    <t>Cream</t>
  </si>
  <si>
    <t>Butter</t>
  </si>
  <si>
    <t>Cheese</t>
  </si>
  <si>
    <t>Goat cheese</t>
  </si>
  <si>
    <t>Bakery</t>
  </si>
  <si>
    <t>Bread</t>
  </si>
  <si>
    <t>Cornbread</t>
  </si>
  <si>
    <t>Raspberrymuffin</t>
  </si>
  <si>
    <t>Blackberrymuffin</t>
  </si>
  <si>
    <t>Cookie</t>
  </si>
  <si>
    <t>Popcorn pot</t>
  </si>
  <si>
    <t>Popcorn</t>
  </si>
  <si>
    <t>Buttered popcorn</t>
  </si>
  <si>
    <t>Chili popcorn</t>
  </si>
  <si>
    <t>BBQ grill</t>
  </si>
  <si>
    <t>Pancake</t>
  </si>
  <si>
    <t>Bacon and eggs</t>
  </si>
  <si>
    <t>Hamburger</t>
  </si>
  <si>
    <t>fish burger</t>
  </si>
  <si>
    <t>Roasted tomatoes</t>
  </si>
  <si>
    <t>Loom</t>
  </si>
  <si>
    <t>Sweater</t>
  </si>
  <si>
    <t>Cotton fabric</t>
  </si>
  <si>
    <t>Blue woolly hat</t>
  </si>
  <si>
    <t>blue sweater</t>
  </si>
  <si>
    <t>Sewing machine</t>
  </si>
  <si>
    <t>cotton shirt</t>
  </si>
  <si>
    <t>Wooly Chaps</t>
  </si>
  <si>
    <t>Violet Dress</t>
  </si>
  <si>
    <t>Pie Oven</t>
  </si>
  <si>
    <t>Carrot pie</t>
  </si>
  <si>
    <t>Pumpkin pie</t>
  </si>
  <si>
    <t>Bacon pie</t>
  </si>
  <si>
    <t>Apple pie</t>
  </si>
  <si>
    <t>Fish pie</t>
  </si>
  <si>
    <t>Cake oven</t>
  </si>
  <si>
    <t>Carrot cake</t>
  </si>
  <si>
    <t>Cream cake</t>
  </si>
  <si>
    <t>Red berry cake</t>
  </si>
  <si>
    <t>Cheesecake</t>
  </si>
  <si>
    <t>Juice press</t>
  </si>
  <si>
    <t>Carrot juice</t>
  </si>
  <si>
    <t>Apple juice</t>
  </si>
  <si>
    <t>Cherry juice</t>
  </si>
  <si>
    <t>Tomato juice</t>
  </si>
  <si>
    <t>Berry juice</t>
  </si>
  <si>
    <t>Smelter</t>
  </si>
  <si>
    <t>Silver bar</t>
  </si>
  <si>
    <t>Gold bar</t>
  </si>
  <si>
    <t>Platinum bar</t>
  </si>
  <si>
    <t>Refined coal</t>
  </si>
  <si>
    <t>Iron bar</t>
  </si>
  <si>
    <t>Ice cream maker</t>
  </si>
  <si>
    <t>Vanilla Ice cream</t>
  </si>
  <si>
    <t>cherry popsicle</t>
  </si>
  <si>
    <t>strawberry ice cream</t>
  </si>
  <si>
    <t>Jam maker</t>
  </si>
  <si>
    <t>Ingredients</t>
  </si>
  <si>
    <t>Price</t>
  </si>
  <si>
    <t>Q</t>
  </si>
  <si>
    <t>Cost</t>
  </si>
  <si>
    <t>total cost</t>
  </si>
  <si>
    <t>Sales</t>
  </si>
  <si>
    <t>Profit</t>
  </si>
  <si>
    <t>Sugar refinery</t>
  </si>
  <si>
    <t>sugar</t>
  </si>
  <si>
    <t>sugarcane</t>
  </si>
  <si>
    <t>Dairy factory</t>
  </si>
  <si>
    <t>milk</t>
  </si>
  <si>
    <t>goat milk</t>
  </si>
  <si>
    <t>Popcorn plot</t>
  </si>
  <si>
    <t>corn</t>
  </si>
  <si>
    <t>butter</t>
  </si>
  <si>
    <t>chili pepper</t>
  </si>
  <si>
    <t>BBQ</t>
  </si>
  <si>
    <t>egg</t>
  </si>
  <si>
    <t>bacon</t>
  </si>
  <si>
    <t>bread</t>
  </si>
  <si>
    <t>fish fillet</t>
  </si>
  <si>
    <t>tomatoes</t>
  </si>
  <si>
    <t>wool</t>
  </si>
  <si>
    <t>cotton</t>
  </si>
  <si>
    <t>indigo</t>
  </si>
  <si>
    <t>cotton fabric</t>
  </si>
  <si>
    <t>raspberry</t>
  </si>
  <si>
    <t>carrot</t>
  </si>
  <si>
    <t>wheat</t>
  </si>
  <si>
    <t>pumpkin</t>
  </si>
  <si>
    <t>apple</t>
  </si>
  <si>
    <t>cream</t>
  </si>
  <si>
    <t>white sugar</t>
  </si>
  <si>
    <t>cherry</t>
  </si>
  <si>
    <t>cheese</t>
  </si>
  <si>
    <t>Pineapple Juice</t>
  </si>
  <si>
    <t>pineapple</t>
  </si>
  <si>
    <t>coal</t>
  </si>
  <si>
    <t>iron ore</t>
  </si>
  <si>
    <t>cherry juice</t>
  </si>
  <si>
    <t>strawberry</t>
  </si>
  <si>
    <t>Efficiency calculator</t>
  </si>
  <si>
    <t>Production slots</t>
  </si>
  <si>
    <t>Hours away</t>
  </si>
  <si>
    <t>Q Finished</t>
  </si>
  <si>
    <t>Q Produced</t>
  </si>
  <si>
    <t>Profit Finished</t>
  </si>
  <si>
    <t>Profit Produced</t>
  </si>
  <si>
    <t>Excess value</t>
  </si>
  <si>
    <t>Made By Juggerjax</t>
  </si>
  <si>
    <t>IG Name: Goober's Farm</t>
  </si>
  <si>
    <t>Mangoes</t>
  </si>
  <si>
    <t>Coconut</t>
  </si>
  <si>
    <t>Passion Fruit</t>
  </si>
  <si>
    <t>Chickpea</t>
  </si>
  <si>
    <t>Avg price/ore</t>
  </si>
  <si>
    <t>Syrup</t>
  </si>
  <si>
    <t>Pizza</t>
  </si>
  <si>
    <t>Spicy Pizza</t>
  </si>
  <si>
    <t>Potato Bread</t>
  </si>
  <si>
    <t>Frutti di mare Pizza</t>
  </si>
  <si>
    <t>Gingerbread cookie</t>
  </si>
  <si>
    <t>Banana bread</t>
  </si>
  <si>
    <t>Macaroon</t>
  </si>
  <si>
    <t>Honey popcorn</t>
  </si>
  <si>
    <t>Chocolate popcorn</t>
  </si>
  <si>
    <t>Snack mix</t>
  </si>
  <si>
    <t>Baked potato</t>
  </si>
  <si>
    <t>Fish and chips</t>
  </si>
  <si>
    <t>Lobster Skewer</t>
  </si>
  <si>
    <t>Garlic Bread</t>
  </si>
  <si>
    <t>Grilled Onion</t>
  </si>
  <si>
    <t>Winter Veggies</t>
  </si>
  <si>
    <t>Stuffed Peppers</t>
  </si>
  <si>
    <t>Grilled Eggplant</t>
  </si>
  <si>
    <t>Banana Pancakes</t>
  </si>
  <si>
    <t>Fish Skewer</t>
  </si>
  <si>
    <t>Red scarf</t>
  </si>
  <si>
    <t>Flower shawl</t>
  </si>
  <si>
    <t>Pillow</t>
  </si>
  <si>
    <t>Blanket</t>
  </si>
  <si>
    <t>Feta Pie</t>
  </si>
  <si>
    <t>Casserole</t>
  </si>
  <si>
    <t>Shepherd's Pie</t>
  </si>
  <si>
    <t>Chocolate Pie</t>
  </si>
  <si>
    <t>Lemon Pie</t>
  </si>
  <si>
    <t>Peach Tart</t>
  </si>
  <si>
    <t>Passion Fruit Pie</t>
  </si>
  <si>
    <t>Mushroom Pot Pie</t>
  </si>
  <si>
    <t>Eggplant Parmesan</t>
  </si>
  <si>
    <t>Base PRD (H)</t>
  </si>
  <si>
    <t>Mastery PRD (H)</t>
  </si>
  <si>
    <t>Strawberry Cake</t>
  </si>
  <si>
    <t>Chocolate Cake</t>
  </si>
  <si>
    <t>Potato Feta Cake</t>
  </si>
  <si>
    <t>Honey Apple Cake</t>
  </si>
  <si>
    <t>Fancy Cake</t>
  </si>
  <si>
    <t>Pineapple Cake</t>
  </si>
  <si>
    <t>Lemon Cake</t>
  </si>
  <si>
    <t>Fruit Cake</t>
  </si>
  <si>
    <t>Chocolate Roll</t>
  </si>
  <si>
    <t>Silver Bar</t>
  </si>
  <si>
    <t>Gold Bar</t>
  </si>
  <si>
    <t>Platinum Bar</t>
  </si>
  <si>
    <t>Refined Coal</t>
  </si>
  <si>
    <t>Iron Bar</t>
  </si>
  <si>
    <t>Orange Juice</t>
  </si>
  <si>
    <t>Grape Juice</t>
  </si>
  <si>
    <t>Passion Fruit Juice</t>
  </si>
  <si>
    <t>Watermelon Juice</t>
  </si>
  <si>
    <t>Mango Juice</t>
  </si>
  <si>
    <t>Ice Cream Maker</t>
  </si>
  <si>
    <t>Vanilla Ice Cream</t>
  </si>
  <si>
    <t>Cherry Popsicle</t>
  </si>
  <si>
    <t>Strawberry Ice Cream</t>
  </si>
  <si>
    <t>Chocolate Ice Cream</t>
  </si>
  <si>
    <t>Sesame Ice Cream</t>
  </si>
  <si>
    <t>Peanut Butter Milkshake</t>
  </si>
  <si>
    <t>Orange Sorbet</t>
  </si>
  <si>
    <t>Affogato</t>
  </si>
  <si>
    <t>Peach Ice Cream</t>
  </si>
  <si>
    <t>Mint Ice Cream</t>
  </si>
  <si>
    <t>Banana Split</t>
  </si>
  <si>
    <t>Coconut Ice Cream</t>
  </si>
  <si>
    <t>Jam Maker</t>
  </si>
  <si>
    <t>Apple Jam</t>
  </si>
  <si>
    <t>Raspberry Jam</t>
  </si>
  <si>
    <t>Blackberry Jam</t>
  </si>
  <si>
    <t>Cherry Jam</t>
  </si>
  <si>
    <t>Strawberry Jam</t>
  </si>
  <si>
    <t>Marmalade</t>
  </si>
  <si>
    <t>Peach Jam</t>
  </si>
  <si>
    <t>Grape Jam</t>
  </si>
  <si>
    <t>Plum Jam</t>
  </si>
  <si>
    <t>Passion Fruit Jam</t>
  </si>
  <si>
    <t>Jeweler</t>
  </si>
  <si>
    <t>Bracelet</t>
  </si>
  <si>
    <t>Necklace</t>
  </si>
  <si>
    <t>Diamond Ring</t>
  </si>
  <si>
    <t>Iron Bracelet</t>
  </si>
  <si>
    <t>Flower Pendant</t>
  </si>
  <si>
    <t>Honey extractor</t>
  </si>
  <si>
    <t>Honey</t>
  </si>
  <si>
    <t>Beeswax</t>
  </si>
  <si>
    <t>Coffee Kiosk</t>
  </si>
  <si>
    <t>Espresso</t>
  </si>
  <si>
    <t>Caffe latte</t>
  </si>
  <si>
    <t>Caffe Mocha</t>
  </si>
  <si>
    <t>Raspberry Mocha</t>
  </si>
  <si>
    <t>Hot Chocolate</t>
  </si>
  <si>
    <t>Caramel Latte</t>
  </si>
  <si>
    <t>Iced Banana Latte</t>
  </si>
  <si>
    <t>Soup Kitchen</t>
  </si>
  <si>
    <t>Lobster Soup</t>
  </si>
  <si>
    <t>Tomato Soup</t>
  </si>
  <si>
    <t>Pumpkin Soup</t>
  </si>
  <si>
    <t>Fish Soup</t>
  </si>
  <si>
    <t>Cabbage Soup</t>
  </si>
  <si>
    <t>Onion Soup</t>
  </si>
  <si>
    <t>Noodle Soup</t>
  </si>
  <si>
    <t>Potato Soup</t>
  </si>
  <si>
    <t>Bell Pepper Soup</t>
  </si>
  <si>
    <t>Broccoli Soup</t>
  </si>
  <si>
    <t>Mushroom Soup</t>
  </si>
  <si>
    <t>Candle Maker</t>
  </si>
  <si>
    <t>Strawberry Candle</t>
  </si>
  <si>
    <t>Raspberry Candle</t>
  </si>
  <si>
    <t>Lemon Candle</t>
  </si>
  <si>
    <t>Colorful Candles</t>
  </si>
  <si>
    <t>Floral Candle</t>
  </si>
  <si>
    <t>Flower Shop</t>
  </si>
  <si>
    <t>Rustic Bouquet</t>
  </si>
  <si>
    <t>Bright Bouquet</t>
  </si>
  <si>
    <t>Gracious Bouquet</t>
  </si>
  <si>
    <t>Candy Bouquet</t>
  </si>
  <si>
    <t>Birthday Bouquet</t>
  </si>
  <si>
    <t>Soft Bouquet</t>
  </si>
  <si>
    <t>Veggie Bouquet</t>
  </si>
  <si>
    <t>Candy Machine</t>
  </si>
  <si>
    <t>Caramel Apple</t>
  </si>
  <si>
    <t>Toffee</t>
  </si>
  <si>
    <t>Chocolate</t>
  </si>
  <si>
    <t>Lollipop</t>
  </si>
  <si>
    <t>Jelly Beans</t>
  </si>
  <si>
    <t>Honey Peanuts</t>
  </si>
  <si>
    <t>Cotton Candy</t>
  </si>
  <si>
    <t>Sesame Brittle</t>
  </si>
  <si>
    <t>Sauce Maker</t>
  </si>
  <si>
    <t>Soy Sauce</t>
  </si>
  <si>
    <t>Olive Oil</t>
  </si>
  <si>
    <t>Mayonnaise</t>
  </si>
  <si>
    <t>Lemon Curd</t>
  </si>
  <si>
    <t>Olive Dip</t>
  </si>
  <si>
    <t>Tomato Sauce</t>
  </si>
  <si>
    <t>Salsa</t>
  </si>
  <si>
    <t>Hummus</t>
  </si>
  <si>
    <t>Tart Dressing</t>
  </si>
  <si>
    <t>White Sugar</t>
  </si>
  <si>
    <t>Fish Fillet</t>
  </si>
  <si>
    <t>Frutti Di Mare Pizza</t>
  </si>
  <si>
    <t>Lobster Tail</t>
  </si>
  <si>
    <t>Gingerbread Cookie</t>
  </si>
  <si>
    <t>Banana Bread</t>
  </si>
  <si>
    <t>Sugar Refinery</t>
  </si>
  <si>
    <t>Goat Cheese</t>
  </si>
  <si>
    <t>Goat Milk</t>
  </si>
  <si>
    <t>Popcorn Plot</t>
  </si>
  <si>
    <t>Buttered Popcorn</t>
  </si>
  <si>
    <t>Chili Popcorn</t>
  </si>
  <si>
    <t>Honey Popcorn</t>
  </si>
  <si>
    <t>Chocolate Popcorn</t>
  </si>
  <si>
    <t>Snack Mix</t>
  </si>
  <si>
    <t>Bbq</t>
  </si>
  <si>
    <t>Bacon And Eggs</t>
  </si>
  <si>
    <t>Fish Burger</t>
  </si>
  <si>
    <t>Roasted Tomatoes</t>
  </si>
  <si>
    <t>Baked Potato</t>
  </si>
  <si>
    <t>Fish And Chips</t>
  </si>
  <si>
    <t>Cotton Fabric</t>
  </si>
  <si>
    <t>Blue Woolly Hat</t>
  </si>
  <si>
    <t>Blue Sweater</t>
  </si>
  <si>
    <t>Red Scarf</t>
  </si>
  <si>
    <t>Flower Shawl</t>
  </si>
  <si>
    <t>Sewing Machine</t>
  </si>
  <si>
    <t>Cotton Shirt</t>
  </si>
  <si>
    <t>Duck Feather</t>
  </si>
  <si>
    <t>Carrot Pie</t>
  </si>
  <si>
    <t>Pumpkin Pie</t>
  </si>
  <si>
    <t>Bacon Pie</t>
  </si>
  <si>
    <t>Apple Pie</t>
  </si>
  <si>
    <t>Fish Pie</t>
  </si>
  <si>
    <t>Eggplant parmesan</t>
  </si>
  <si>
    <t>Tomato sauce</t>
  </si>
  <si>
    <t>Cake Oven</t>
  </si>
  <si>
    <t>Carrot Cake</t>
  </si>
  <si>
    <t>Cream Cake</t>
  </si>
  <si>
    <t>Red Berry Cake</t>
  </si>
  <si>
    <t>Juice Press</t>
  </si>
  <si>
    <t>Total Cost</t>
  </si>
  <si>
    <t>Carrot Juice</t>
  </si>
  <si>
    <t>Apple Juice</t>
  </si>
  <si>
    <t>Cherry Juice</t>
  </si>
  <si>
    <t>Tomato Juice</t>
  </si>
  <si>
    <t>Berry Juice</t>
  </si>
  <si>
    <t>Honey Extractor</t>
  </si>
  <si>
    <t>Honey Comb</t>
  </si>
  <si>
    <t>Diamond</t>
  </si>
  <si>
    <t>Coffe Kiosk</t>
  </si>
  <si>
    <t>Coffee bean</t>
  </si>
  <si>
    <t>Rice Noodles</t>
  </si>
  <si>
    <t>Iron Ore</t>
  </si>
  <si>
    <t>Gold Ore</t>
  </si>
  <si>
    <t>Candy Maker</t>
  </si>
  <si>
    <t>Olive oil</t>
  </si>
  <si>
    <t>Machine</t>
  </si>
  <si>
    <t>Cost to Build</t>
  </si>
  <si>
    <t>Time to Build</t>
  </si>
  <si>
    <t>Max Owned</t>
  </si>
  <si>
    <t>1 Star Benefit</t>
  </si>
  <si>
    <t>2 Star Benefit</t>
  </si>
  <si>
    <t>3 Star Benefit</t>
  </si>
  <si>
    <t>Mastery level</t>
  </si>
  <si>
    <t>Hours to Master</t>
  </si>
  <si>
    <t>10 seconds</t>
  </si>
  <si>
    <t>10% cash increase</t>
  </si>
  <si>
    <t>10% more xp</t>
  </si>
  <si>
    <t>15% faster production</t>
  </si>
  <si>
    <t>Feed Mill</t>
  </si>
  <si>
    <t>3(1st), 12(2nd)</t>
  </si>
  <si>
    <t>$5/$3,200</t>
  </si>
  <si>
    <t>40 seconds</t>
  </si>
  <si>
    <t>5% faster production</t>
  </si>
  <si>
    <t>10% faster production</t>
  </si>
  <si>
    <t>2 hours</t>
  </si>
  <si>
    <t>6 hours</t>
  </si>
  <si>
    <t>Popcorn Pot</t>
  </si>
  <si>
    <t>8 hours</t>
  </si>
  <si>
    <t>BBQ Grill</t>
  </si>
  <si>
    <t>12 hours</t>
  </si>
  <si>
    <t>24 hours</t>
  </si>
  <si>
    <t>20 hours</t>
  </si>
  <si>
    <t>Mine</t>
  </si>
  <si>
    <t>35 hours</t>
  </si>
  <si>
    <t>N/A</t>
  </si>
  <si>
    <t>$12,500 (1st),
$22,000 (2nd),  $31,500 (3rd), $41,000 (4th), $50,500 (5th)</t>
  </si>
  <si>
    <t>18 hours</t>
  </si>
  <si>
    <t>32 hours</t>
  </si>
  <si>
    <t>Lure Workbench</t>
  </si>
  <si>
    <t>31 hours</t>
  </si>
  <si>
    <t>5% more xp</t>
  </si>
  <si>
    <t>Net Maker</t>
  </si>
  <si>
    <t>48 hours</t>
  </si>
  <si>
    <t>36 hours</t>
  </si>
  <si>
    <t>Lobster Pool</t>
  </si>
  <si>
    <t>N/A. To unlock all 6 seats, $102,000 cost</t>
  </si>
  <si>
    <t>38 hours</t>
  </si>
  <si>
    <t>39 hours</t>
  </si>
  <si>
    <t>Duck Salon</t>
  </si>
  <si>
    <t>53 hours</t>
  </si>
  <si>
    <t>N/A. To unlock all 6 seats, $115,000 cost</t>
  </si>
  <si>
    <t xml:space="preserve">5% more xp </t>
  </si>
  <si>
    <t>40 hours</t>
  </si>
  <si>
    <t>Sushi Bar</t>
  </si>
  <si>
    <t>44 hours</t>
  </si>
  <si>
    <t>Salad Bar</t>
  </si>
  <si>
    <t>Sandwich Bar</t>
  </si>
  <si>
    <t>52 hours</t>
  </si>
  <si>
    <t>Smoothie Mixer</t>
  </si>
  <si>
    <t>72 hours</t>
  </si>
  <si>
    <t>Pasta Maker</t>
  </si>
  <si>
    <t>79 hours</t>
  </si>
  <si>
    <t>Wok Kitchen</t>
  </si>
  <si>
    <t>80 hours</t>
  </si>
  <si>
    <t>Hat Maker</t>
  </si>
  <si>
    <t>75 hours</t>
  </si>
  <si>
    <t>Pasta Kitchen</t>
  </si>
  <si>
    <t>84 hours</t>
  </si>
  <si>
    <t>Hot Dog Stand</t>
  </si>
  <si>
    <t>88 hours</t>
  </si>
  <si>
    <t>Taco Kitchen</t>
  </si>
  <si>
    <t>90 hours</t>
  </si>
  <si>
    <t xml:space="preserve">10% more xp </t>
  </si>
  <si>
    <t>Tea Stand</t>
  </si>
  <si>
    <t>95 hours</t>
  </si>
  <si>
    <t>Fondue Pot</t>
  </si>
  <si>
    <t>96 hours</t>
  </si>
  <si>
    <t>Bath Kiosk</t>
  </si>
  <si>
    <t>Deep Fryer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</si>
</sst>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$&quot;#,##0"/>
    <numFmt numFmtId="166" formatCode="&quot;$&quot;#,##0.0"/>
  </numFmts>
  <fonts count="12">
    <font>
      <sz val="10"/>
      <color rgb="FF000000"/>
      <name val="Arial"/>
      <scheme val="minor"/>
    </font>
    <font>
      <b/>
      <i/>
      <sz val="12"/>
      <color rgb="FFFF0000"/>
      <name val="Trebuchet MS"/>
    </font>
    <font>
      <sz val="12"/>
      <color theme="1"/>
      <name val="Trebuchet MS"/>
    </font>
    <font>
      <b/>
      <sz val="12"/>
      <color theme="1"/>
      <name val="Trebuchet MS"/>
    </font>
    <font>
      <b/>
      <i/>
      <sz val="12"/>
      <color theme="1"/>
      <name val="Trebuchet MS"/>
    </font>
    <font>
      <sz val="12"/>
      <color theme="1"/>
      <name val="Arial"/>
      <scheme val="minor"/>
    </font>
    <font>
      <sz val="12"/>
      <color rgb="FF000000"/>
      <name val="Trebuchet MS"/>
    </font>
    <font>
      <b/>
      <i/>
      <sz val="12"/>
      <color rgb="FFFF0000"/>
      <name val="&quot;Trebuchet MS&quot;"/>
    </font>
    <font>
      <sz val="10"/>
      <color theme="1"/>
      <name val="Arial"/>
    </font>
    <font>
      <b/>
      <sz val="12"/>
      <color theme="1"/>
      <name val="&quot;Trebuchet MS&quot;"/>
    </font>
    <font>
      <b/>
      <i/>
      <sz val="12"/>
      <color theme="1"/>
      <name val="&quot;Trebuchet MS&quot;"/>
    </font>
    <font>
      <sz val="12"/>
      <color theme="1"/>
      <name val="&quot;Trebuchet MS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1" xfId="0" applyFont="1" applyBorder="1"/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65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0" fontId="4" fillId="2" borderId="1" xfId="0" applyFont="1" applyFill="1" applyBorder="1"/>
    <xf numFmtId="164" fontId="2" fillId="0" borderId="1" xfId="0" applyNumberFormat="1" applyFont="1" applyBorder="1" applyAlignment="1">
      <alignment horizontal="right"/>
    </xf>
    <xf numFmtId="0" fontId="2" fillId="2" borderId="0" xfId="0" applyFont="1" applyFill="1"/>
    <xf numFmtId="165" fontId="2" fillId="0" borderId="0" xfId="0" applyNumberFormat="1" applyFont="1"/>
    <xf numFmtId="10" fontId="2" fillId="0" borderId="1" xfId="0" applyNumberFormat="1" applyFont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0" fontId="2" fillId="0" borderId="2" xfId="0" applyFont="1" applyBorder="1"/>
    <xf numFmtId="165" fontId="2" fillId="3" borderId="2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0" fontId="2" fillId="0" borderId="2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4" fillId="0" borderId="3" xfId="0" applyFont="1" applyBorder="1"/>
    <xf numFmtId="0" fontId="4" fillId="2" borderId="3" xfId="0" applyFont="1" applyFill="1" applyBorder="1"/>
    <xf numFmtId="0" fontId="3" fillId="0" borderId="3" xfId="0" applyFont="1" applyBorder="1"/>
    <xf numFmtId="165" fontId="4" fillId="0" borderId="3" xfId="0" applyNumberFormat="1" applyFont="1" applyBorder="1"/>
    <xf numFmtId="0" fontId="3" fillId="0" borderId="4" xfId="0" applyFont="1" applyBorder="1"/>
    <xf numFmtId="165" fontId="2" fillId="2" borderId="0" xfId="0" applyNumberFormat="1" applyFont="1" applyFill="1"/>
    <xf numFmtId="10" fontId="2" fillId="0" borderId="0" xfId="0" applyNumberFormat="1" applyFont="1"/>
    <xf numFmtId="0" fontId="2" fillId="0" borderId="5" xfId="0" applyFont="1" applyBorder="1"/>
    <xf numFmtId="0" fontId="2" fillId="0" borderId="4" xfId="0" applyFont="1" applyBorder="1"/>
    <xf numFmtId="164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5" fontId="4" fillId="0" borderId="1" xfId="0" applyNumberFormat="1" applyFont="1" applyBorder="1"/>
    <xf numFmtId="0" fontId="2" fillId="0" borderId="6" xfId="0" applyFont="1" applyBorder="1"/>
    <xf numFmtId="165" fontId="2" fillId="0" borderId="7" xfId="0" applyNumberFormat="1" applyFont="1" applyBorder="1" applyAlignment="1">
      <alignment horizontal="right"/>
    </xf>
    <xf numFmtId="164" fontId="2" fillId="2" borderId="7" xfId="0" applyNumberFormat="1" applyFont="1" applyFill="1" applyBorder="1" applyAlignment="1">
      <alignment horizontal="right"/>
    </xf>
    <xf numFmtId="165" fontId="2" fillId="2" borderId="7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0" fontId="2" fillId="0" borderId="7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3" fillId="0" borderId="0" xfId="0" applyFont="1"/>
    <xf numFmtId="165" fontId="4" fillId="0" borderId="2" xfId="0" applyNumberFormat="1" applyFont="1" applyBorder="1"/>
    <xf numFmtId="0" fontId="4" fillId="0" borderId="2" xfId="0" applyFont="1" applyBorder="1"/>
    <xf numFmtId="0" fontId="4" fillId="2" borderId="2" xfId="0" applyFont="1" applyFill="1" applyBorder="1"/>
    <xf numFmtId="164" fontId="2" fillId="2" borderId="0" xfId="0" applyNumberFormat="1" applyFont="1" applyFill="1"/>
    <xf numFmtId="164" fontId="3" fillId="0" borderId="1" xfId="0" applyNumberFormat="1" applyFont="1" applyBorder="1"/>
    <xf numFmtId="164" fontId="2" fillId="0" borderId="5" xfId="0" applyNumberFormat="1" applyFont="1" applyBorder="1" applyAlignment="1">
      <alignment horizontal="right"/>
    </xf>
    <xf numFmtId="164" fontId="2" fillId="0" borderId="5" xfId="0" applyNumberFormat="1" applyFont="1" applyBorder="1"/>
    <xf numFmtId="0" fontId="2" fillId="3" borderId="4" xfId="0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0" borderId="7" xfId="0" applyFont="1" applyBorder="1"/>
    <xf numFmtId="164" fontId="2" fillId="0" borderId="8" xfId="0" applyNumberFormat="1" applyFont="1" applyBorder="1" applyAlignment="1">
      <alignment horizontal="right"/>
    </xf>
    <xf numFmtId="4" fontId="2" fillId="0" borderId="0" xfId="0" applyNumberFormat="1" applyFont="1"/>
    <xf numFmtId="0" fontId="5" fillId="0" borderId="0" xfId="0" applyFont="1"/>
    <xf numFmtId="165" fontId="3" fillId="0" borderId="0" xfId="0" applyNumberFormat="1" applyFont="1"/>
    <xf numFmtId="4" fontId="6" fillId="2" borderId="0" xfId="0" applyNumberFormat="1" applyFont="1" applyFill="1"/>
    <xf numFmtId="165" fontId="6" fillId="2" borderId="0" xfId="0" applyNumberFormat="1" applyFont="1" applyFill="1"/>
    <xf numFmtId="4" fontId="5" fillId="0" borderId="0" xfId="0" applyNumberFormat="1" applyFont="1"/>
    <xf numFmtId="165" fontId="5" fillId="0" borderId="0" xfId="0" applyNumberFormat="1" applyFont="1"/>
    <xf numFmtId="0" fontId="7" fillId="0" borderId="9" xfId="0" applyFont="1" applyBorder="1"/>
    <xf numFmtId="0" fontId="8" fillId="0" borderId="0" xfId="0" applyFont="1"/>
    <xf numFmtId="164" fontId="8" fillId="0" borderId="0" xfId="0" applyNumberFormat="1" applyFont="1"/>
    <xf numFmtId="0" fontId="8" fillId="0" borderId="7" xfId="0" applyFont="1" applyBorder="1"/>
    <xf numFmtId="0" fontId="9" fillId="0" borderId="3" xfId="0" applyFont="1" applyBorder="1"/>
    <xf numFmtId="0" fontId="9" fillId="0" borderId="8" xfId="0" applyFont="1" applyBorder="1"/>
    <xf numFmtId="0" fontId="10" fillId="0" borderId="8" xfId="0" applyFont="1" applyBorder="1"/>
    <xf numFmtId="0" fontId="11" fillId="0" borderId="3" xfId="0" applyFont="1" applyBorder="1"/>
    <xf numFmtId="165" fontId="11" fillId="0" borderId="8" xfId="0" applyNumberFormat="1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166" fontId="11" fillId="0" borderId="8" xfId="0" applyNumberFormat="1" applyFont="1" applyBorder="1" applyAlignment="1">
      <alignment horizontal="right"/>
    </xf>
    <xf numFmtId="2" fontId="11" fillId="0" borderId="8" xfId="0" applyNumberFormat="1" applyFont="1" applyBorder="1" applyAlignment="1">
      <alignment horizontal="right"/>
    </xf>
    <xf numFmtId="0" fontId="10" fillId="0" borderId="3" xfId="0" applyFont="1" applyBorder="1"/>
    <xf numFmtId="0" fontId="10" fillId="2" borderId="8" xfId="0" applyFont="1" applyFill="1" applyBorder="1"/>
    <xf numFmtId="164" fontId="11" fillId="0" borderId="8" xfId="0" applyNumberFormat="1" applyFont="1" applyBorder="1" applyAlignment="1">
      <alignment horizontal="right"/>
    </xf>
    <xf numFmtId="0" fontId="8" fillId="2" borderId="0" xfId="0" applyFont="1" applyFill="1"/>
    <xf numFmtId="0" fontId="10" fillId="0" borderId="10" xfId="0" applyFont="1" applyBorder="1"/>
    <xf numFmtId="0" fontId="10" fillId="2" borderId="5" xfId="0" applyFont="1" applyFill="1" applyBorder="1"/>
    <xf numFmtId="0" fontId="10" fillId="0" borderId="5" xfId="0" applyFont="1" applyBorder="1"/>
    <xf numFmtId="0" fontId="10" fillId="0" borderId="0" xfId="0" applyFont="1"/>
    <xf numFmtId="0" fontId="11" fillId="0" borderId="2" xfId="0" applyFont="1" applyBorder="1"/>
    <xf numFmtId="165" fontId="11" fillId="0" borderId="11" xfId="0" applyNumberFormat="1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164" fontId="11" fillId="0" borderId="11" xfId="0" applyNumberFormat="1" applyFont="1" applyBorder="1" applyAlignment="1">
      <alignment horizontal="right"/>
    </xf>
    <xf numFmtId="10" fontId="11" fillId="0" borderId="11" xfId="0" applyNumberFormat="1" applyFont="1" applyBorder="1" applyAlignment="1">
      <alignment horizontal="right"/>
    </xf>
    <xf numFmtId="164" fontId="11" fillId="0" borderId="12" xfId="0" applyNumberFormat="1" applyFont="1" applyBorder="1" applyAlignment="1">
      <alignment horizontal="right"/>
    </xf>
    <xf numFmtId="0" fontId="11" fillId="0" borderId="10" xfId="0" applyFont="1" applyBorder="1"/>
    <xf numFmtId="165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4" fontId="11" fillId="0" borderId="0" xfId="0" applyNumberFormat="1" applyFont="1" applyAlignment="1">
      <alignment horizontal="right"/>
    </xf>
    <xf numFmtId="10" fontId="11" fillId="0" borderId="0" xfId="0" applyNumberFormat="1" applyFont="1" applyAlignment="1">
      <alignment horizontal="right"/>
    </xf>
    <xf numFmtId="164" fontId="11" fillId="0" borderId="5" xfId="0" applyNumberFormat="1" applyFont="1" applyBorder="1" applyAlignment="1">
      <alignment horizontal="right"/>
    </xf>
    <xf numFmtId="165" fontId="11" fillId="3" borderId="0" xfId="0" applyNumberFormat="1" applyFont="1" applyFill="1" applyAlignment="1">
      <alignment horizontal="right"/>
    </xf>
    <xf numFmtId="165" fontId="11" fillId="0" borderId="5" xfId="0" applyNumberFormat="1" applyFont="1" applyBorder="1" applyAlignment="1">
      <alignment horizontal="right"/>
    </xf>
    <xf numFmtId="165" fontId="11" fillId="3" borderId="7" xfId="0" applyNumberFormat="1" applyFont="1" applyFill="1" applyBorder="1" applyAlignment="1">
      <alignment horizontal="right"/>
    </xf>
    <xf numFmtId="0" fontId="11" fillId="0" borderId="7" xfId="0" applyFont="1" applyBorder="1" applyAlignment="1">
      <alignment horizontal="right"/>
    </xf>
    <xf numFmtId="165" fontId="11" fillId="0" borderId="7" xfId="0" applyNumberFormat="1" applyFont="1" applyBorder="1" applyAlignment="1">
      <alignment horizontal="right"/>
    </xf>
    <xf numFmtId="10" fontId="11" fillId="0" borderId="7" xfId="0" applyNumberFormat="1" applyFont="1" applyBorder="1" applyAlignment="1">
      <alignment horizontal="right"/>
    </xf>
    <xf numFmtId="165" fontId="8" fillId="0" borderId="7" xfId="0" applyNumberFormat="1" applyFont="1" applyBorder="1"/>
    <xf numFmtId="10" fontId="8" fillId="0" borderId="7" xfId="0" applyNumberFormat="1" applyFont="1" applyBorder="1"/>
    <xf numFmtId="165" fontId="10" fillId="2" borderId="8" xfId="0" applyNumberFormat="1" applyFont="1" applyFill="1" applyBorder="1"/>
    <xf numFmtId="165" fontId="10" fillId="0" borderId="8" xfId="0" applyNumberFormat="1" applyFont="1" applyBorder="1"/>
    <xf numFmtId="10" fontId="10" fillId="2" borderId="8" xfId="0" applyNumberFormat="1" applyFont="1" applyFill="1" applyBorder="1"/>
    <xf numFmtId="0" fontId="11" fillId="0" borderId="0" xfId="0" applyFont="1"/>
    <xf numFmtId="0" fontId="11" fillId="0" borderId="5" xfId="0" applyFont="1" applyBorder="1"/>
    <xf numFmtId="0" fontId="11" fillId="0" borderId="7" xfId="0" applyFont="1" applyBorder="1"/>
    <xf numFmtId="0" fontId="11" fillId="0" borderId="8" xfId="0" applyFont="1" applyBorder="1"/>
    <xf numFmtId="0" fontId="11" fillId="0" borderId="4" xfId="0" applyFont="1" applyBorder="1"/>
    <xf numFmtId="164" fontId="11" fillId="2" borderId="0" xfId="0" applyNumberFormat="1" applyFont="1" applyFill="1" applyAlignment="1">
      <alignment horizontal="right"/>
    </xf>
    <xf numFmtId="165" fontId="11" fillId="2" borderId="0" xfId="0" applyNumberFormat="1" applyFont="1" applyFill="1" applyAlignment="1">
      <alignment horizontal="right"/>
    </xf>
    <xf numFmtId="0" fontId="8" fillId="0" borderId="6" xfId="0" applyFont="1" applyBorder="1"/>
    <xf numFmtId="0" fontId="8" fillId="2" borderId="7" xfId="0" applyFont="1" applyFill="1" applyBorder="1"/>
    <xf numFmtId="0" fontId="8" fillId="0" borderId="8" xfId="0" applyFont="1" applyBorder="1"/>
    <xf numFmtId="0" fontId="10" fillId="0" borderId="7" xfId="0" applyFont="1" applyBorder="1"/>
    <xf numFmtId="0" fontId="11" fillId="3" borderId="4" xfId="0" applyFont="1" applyFill="1" applyBorder="1"/>
    <xf numFmtId="164" fontId="11" fillId="3" borderId="0" xfId="0" applyNumberFormat="1" applyFont="1" applyFill="1" applyAlignment="1">
      <alignment horizontal="right"/>
    </xf>
    <xf numFmtId="10" fontId="11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5" fontId="11" fillId="3" borderId="5" xfId="0" applyNumberFormat="1" applyFont="1" applyFill="1" applyBorder="1" applyAlignment="1">
      <alignment horizontal="right"/>
    </xf>
    <xf numFmtId="0" fontId="8" fillId="3" borderId="0" xfId="0" applyFont="1" applyFill="1"/>
    <xf numFmtId="0" fontId="11" fillId="3" borderId="0" xfId="0" applyFont="1" applyFill="1"/>
    <xf numFmtId="164" fontId="11" fillId="2" borderId="7" xfId="0" applyNumberFormat="1" applyFont="1" applyFill="1" applyBorder="1" applyAlignment="1">
      <alignment horizontal="right"/>
    </xf>
    <xf numFmtId="165" fontId="11" fillId="2" borderId="7" xfId="0" applyNumberFormat="1" applyFont="1" applyFill="1" applyBorder="1" applyAlignment="1">
      <alignment horizontal="right"/>
    </xf>
    <xf numFmtId="164" fontId="11" fillId="0" borderId="7" xfId="0" applyNumberFormat="1" applyFont="1" applyBorder="1" applyAlignment="1">
      <alignment horizontal="right"/>
    </xf>
    <xf numFmtId="164" fontId="8" fillId="0" borderId="7" xfId="0" applyNumberFormat="1" applyFont="1" applyBorder="1"/>
    <xf numFmtId="164" fontId="8" fillId="3" borderId="0" xfId="0" applyNumberFormat="1" applyFont="1" applyFill="1"/>
    <xf numFmtId="0" fontId="11" fillId="0" borderId="6" xfId="0" applyFont="1" applyBorder="1"/>
    <xf numFmtId="0" fontId="8" fillId="0" borderId="4" xfId="0" applyFont="1" applyBorder="1"/>
    <xf numFmtId="0" fontId="9" fillId="0" borderId="0" xfId="0" applyFont="1"/>
    <xf numFmtId="4" fontId="8" fillId="0" borderId="0" xfId="0" applyNumberFormat="1" applyFont="1"/>
    <xf numFmtId="165" fontId="8" fillId="0" borderId="0" xfId="0" applyNumberFormat="1" applyFont="1"/>
    <xf numFmtId="0" fontId="9" fillId="0" borderId="7" xfId="0" applyFont="1" applyBorder="1"/>
    <xf numFmtId="165" fontId="9" fillId="0" borderId="7" xfId="0" applyNumberFormat="1" applyFont="1" applyBorder="1"/>
    <xf numFmtId="4" fontId="8" fillId="2" borderId="7" xfId="0" applyNumberFormat="1" applyFont="1" applyFill="1" applyBorder="1"/>
    <xf numFmtId="165" fontId="8" fillId="2" borderId="7" xfId="0" applyNumberFormat="1" applyFont="1" applyFill="1" applyBorder="1"/>
    <xf numFmtId="165" fontId="8" fillId="0" borderId="8" xfId="0" applyNumberFormat="1" applyFont="1" applyBorder="1"/>
    <xf numFmtId="4" fontId="11" fillId="2" borderId="0" xfId="0" applyNumberFormat="1" applyFont="1" applyFill="1" applyAlignment="1">
      <alignment horizontal="right"/>
    </xf>
    <xf numFmtId="165" fontId="9" fillId="0" borderId="0" xfId="0" applyNumberFormat="1" applyFont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8" fillId="0" borderId="1" xfId="0" applyFont="1" applyBorder="1"/>
    <xf numFmtId="4" fontId="8" fillId="2" borderId="1" xfId="0" applyNumberFormat="1" applyFont="1" applyFill="1" applyBorder="1"/>
    <xf numFmtId="165" fontId="8" fillId="2" borderId="1" xfId="0" applyNumberFormat="1" applyFont="1" applyFill="1" applyBorder="1"/>
    <xf numFmtId="165" fontId="11" fillId="2" borderId="1" xfId="0" applyNumberFormat="1" applyFont="1" applyFill="1" applyBorder="1" applyAlignment="1">
      <alignment horizontal="right"/>
    </xf>
    <xf numFmtId="4" fontId="8" fillId="2" borderId="8" xfId="0" applyNumberFormat="1" applyFont="1" applyFill="1" applyBorder="1"/>
    <xf numFmtId="165" fontId="8" fillId="2" borderId="8" xfId="0" applyNumberFormat="1" applyFont="1" applyFill="1" applyBorder="1"/>
    <xf numFmtId="165" fontId="11" fillId="2" borderId="8" xfId="0" applyNumberFormat="1" applyFont="1" applyFill="1" applyBorder="1" applyAlignment="1">
      <alignment horizontal="right"/>
    </xf>
    <xf numFmtId="165" fontId="11" fillId="2" borderId="5" xfId="0" applyNumberFormat="1" applyFont="1" applyFill="1" applyBorder="1" applyAlignment="1">
      <alignment horizontal="right"/>
    </xf>
    <xf numFmtId="4" fontId="11" fillId="2" borderId="7" xfId="0" applyNumberFormat="1" applyFont="1" applyFill="1" applyBorder="1" applyAlignment="1">
      <alignment horizontal="right"/>
    </xf>
    <xf numFmtId="0" fontId="3" fillId="0" borderId="11" xfId="0" applyFont="1" applyBorder="1"/>
    <xf numFmtId="4" fontId="3" fillId="0" borderId="11" xfId="0" applyNumberFormat="1" applyFont="1" applyBorder="1"/>
    <xf numFmtId="165" fontId="3" fillId="0" borderId="11" xfId="0" applyNumberFormat="1" applyFont="1" applyBorder="1"/>
    <xf numFmtId="0" fontId="3" fillId="0" borderId="7" xfId="0" applyFont="1" applyBorder="1"/>
    <xf numFmtId="4" fontId="3" fillId="0" borderId="7" xfId="0" applyNumberFormat="1" applyFont="1" applyBorder="1"/>
    <xf numFmtId="165" fontId="3" fillId="0" borderId="7" xfId="0" applyNumberFormat="1" applyFont="1" applyBorder="1"/>
    <xf numFmtId="0" fontId="11" fillId="0" borderId="3" xfId="0" applyFont="1" applyBorder="1" applyAlignment="1">
      <alignment horizontal="right"/>
    </xf>
    <xf numFmtId="4" fontId="8" fillId="2" borderId="3" xfId="0" applyNumberFormat="1" applyFont="1" applyFill="1" applyBorder="1"/>
    <xf numFmtId="165" fontId="8" fillId="2" borderId="3" xfId="0" applyNumberFormat="1" applyFont="1" applyFill="1" applyBorder="1"/>
    <xf numFmtId="165" fontId="11" fillId="2" borderId="3" xfId="0" applyNumberFormat="1" applyFont="1" applyFill="1" applyBorder="1" applyAlignment="1">
      <alignment horizontal="right"/>
    </xf>
    <xf numFmtId="0" fontId="9" fillId="0" borderId="13" xfId="0" applyFont="1" applyBorder="1"/>
    <xf numFmtId="164" fontId="9" fillId="0" borderId="13" xfId="0" applyNumberFormat="1" applyFont="1" applyBorder="1"/>
    <xf numFmtId="0" fontId="9" fillId="0" borderId="4" xfId="0" applyFont="1" applyBorder="1"/>
    <xf numFmtId="16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4" fontId="9" fillId="0" borderId="5" xfId="0" applyNumberFormat="1" applyFont="1" applyBorder="1" applyAlignment="1">
      <alignment horizontal="right"/>
    </xf>
    <xf numFmtId="164" fontId="8" fillId="0" borderId="5" xfId="0" applyNumberFormat="1" applyFont="1" applyBorder="1"/>
    <xf numFmtId="166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9" fillId="0" borderId="6" xfId="0" applyFont="1" applyBorder="1"/>
    <xf numFmtId="0" fontId="8" fillId="0" borderId="3" xfId="0" applyFont="1" applyBorder="1"/>
    <xf numFmtId="164" fontId="8" fillId="0" borderId="8" xfId="0" applyNumberFormat="1" applyFont="1" applyBorder="1"/>
    <xf numFmtId="164" fontId="9" fillId="0" borderId="8" xfId="0" applyNumberFormat="1" applyFont="1" applyBorder="1"/>
    <xf numFmtId="165" fontId="11" fillId="0" borderId="0" xfId="0" applyNumberFormat="1" applyFont="1"/>
    <xf numFmtId="164" fontId="9" fillId="2" borderId="0" xfId="0" applyNumberFormat="1" applyFont="1" applyFill="1" applyAlignment="1">
      <alignment horizontal="right"/>
    </xf>
    <xf numFmtId="164" fontId="8" fillId="2" borderId="0" xfId="0" applyNumberFormat="1" applyFont="1" applyFill="1"/>
    <xf numFmtId="0" fontId="9" fillId="3" borderId="4" xfId="0" applyFont="1" applyFill="1" applyBorder="1"/>
    <xf numFmtId="0" fontId="9" fillId="3" borderId="0" xfId="0" applyFont="1" applyFill="1"/>
    <xf numFmtId="165" fontId="9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right"/>
    </xf>
    <xf numFmtId="164" fontId="9" fillId="3" borderId="0" xfId="0" applyNumberFormat="1" applyFont="1" applyFill="1" applyAlignment="1">
      <alignment horizontal="right"/>
    </xf>
    <xf numFmtId="164" fontId="11" fillId="0" borderId="8" xfId="0" applyNumberFormat="1" applyFont="1" applyBorder="1"/>
    <xf numFmtId="166" fontId="11" fillId="0" borderId="0" xfId="0" applyNumberFormat="1" applyFont="1" applyAlignment="1">
      <alignment horizontal="right"/>
    </xf>
    <xf numFmtId="0" fontId="8" fillId="0" borderId="5" xfId="0" applyFont="1" applyBorder="1"/>
    <xf numFmtId="0" fontId="8" fillId="3" borderId="4" xfId="0" applyFont="1" applyFill="1" applyBorder="1"/>
    <xf numFmtId="164" fontId="8" fillId="3" borderId="5" xfId="0" applyNumberFormat="1" applyFont="1" applyFill="1" applyBorder="1"/>
    <xf numFmtId="0" fontId="9" fillId="3" borderId="6" xfId="0" applyFont="1" applyFill="1" applyBorder="1"/>
    <xf numFmtId="164" fontId="9" fillId="3" borderId="5" xfId="0" applyNumberFormat="1" applyFont="1" applyFill="1" applyBorder="1" applyAlignment="1">
      <alignment horizontal="right"/>
    </xf>
    <xf numFmtId="166" fontId="11" fillId="0" borderId="7" xfId="0" applyNumberFormat="1" applyFont="1" applyBorder="1" applyAlignment="1">
      <alignment horizontal="right"/>
    </xf>
    <xf numFmtId="164" fontId="9" fillId="0" borderId="7" xfId="0" applyNumberFormat="1" applyFont="1" applyBorder="1" applyAlignment="1">
      <alignment horizontal="right"/>
    </xf>
    <xf numFmtId="0" fontId="9" fillId="0" borderId="7" xfId="0" applyFont="1" applyBorder="1" applyAlignment="1">
      <alignment horizontal="right"/>
    </xf>
    <xf numFmtId="164" fontId="9" fillId="0" borderId="8" xfId="0" applyNumberFormat="1" applyFont="1" applyBorder="1" applyAlignment="1">
      <alignment horizontal="right"/>
    </xf>
    <xf numFmtId="0" fontId="11" fillId="2" borderId="0" xfId="0" applyFont="1" applyFill="1"/>
    <xf numFmtId="3" fontId="2" fillId="0" borderId="1" xfId="0" applyNumberFormat="1" applyFont="1" applyBorder="1" applyAlignment="1">
      <alignment horizontal="right"/>
    </xf>
    <xf numFmtId="0" fontId="2" fillId="2" borderId="1" xfId="0" applyFont="1" applyFill="1" applyBorder="1"/>
    <xf numFmtId="0" fontId="2" fillId="0" borderId="1" xfId="0" applyFont="1" applyBorder="1" applyAlignment="1">
      <alignment wrapText="1"/>
    </xf>
  </cellXfs>
  <cellStyles count="1">
    <cellStyle name="Standard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roduct overview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4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238125</xdr:colOff>
      <xdr:row>0</xdr:row>
      <xdr:rowOff>0</xdr:rowOff>
    </xdr:from>
    <xdr:ext cx="819150" cy="819150"/>
    <xdr:pic>
      <xdr:nvPicPr>
        <xdr:cNvPr id="2" name="image40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19</xdr:row>
      <xdr:rowOff>180975</xdr:rowOff>
    </xdr:from>
    <xdr:ext cx="228600" cy="2095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20</xdr:row>
      <xdr:rowOff>171450</xdr:rowOff>
    </xdr:from>
    <xdr:ext cx="228600" cy="209550"/>
    <xdr:pic>
      <xdr:nvPicPr>
        <xdr:cNvPr id="4" name="image39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21</xdr:row>
      <xdr:rowOff>180975</xdr:rowOff>
    </xdr:from>
    <xdr:ext cx="228600" cy="209550"/>
    <xdr:pic>
      <xdr:nvPicPr>
        <xdr:cNvPr id="5" name="image22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22</xdr:row>
      <xdr:rowOff>161925</xdr:rowOff>
    </xdr:from>
    <xdr:ext cx="228600" cy="209550"/>
    <xdr:pic>
      <xdr:nvPicPr>
        <xdr:cNvPr id="6" name="image5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23</xdr:row>
      <xdr:rowOff>171450</xdr:rowOff>
    </xdr:from>
    <xdr:ext cx="228600" cy="209550"/>
    <xdr:pic>
      <xdr:nvPicPr>
        <xdr:cNvPr id="7" name="image9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24</xdr:row>
      <xdr:rowOff>180975</xdr:rowOff>
    </xdr:from>
    <xdr:ext cx="228600" cy="209550"/>
    <xdr:pic>
      <xdr:nvPicPr>
        <xdr:cNvPr id="8" name="image27.pn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25</xdr:row>
      <xdr:rowOff>161925</xdr:rowOff>
    </xdr:from>
    <xdr:ext cx="228600" cy="209550"/>
    <xdr:pic>
      <xdr:nvPicPr>
        <xdr:cNvPr id="9" name="image21.png" title="Imag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5</xdr:row>
      <xdr:rowOff>200025</xdr:rowOff>
    </xdr:from>
    <xdr:ext cx="228600" cy="209550"/>
    <xdr:pic>
      <xdr:nvPicPr>
        <xdr:cNvPr id="10" name="image11.png" title="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26</xdr:row>
      <xdr:rowOff>171450</xdr:rowOff>
    </xdr:from>
    <xdr:ext cx="228600" cy="209550"/>
    <xdr:pic>
      <xdr:nvPicPr>
        <xdr:cNvPr id="11" name="image1.png" title="Ima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7</xdr:row>
      <xdr:rowOff>28575</xdr:rowOff>
    </xdr:from>
    <xdr:ext cx="228600" cy="209550"/>
    <xdr:pic>
      <xdr:nvPicPr>
        <xdr:cNvPr id="12" name="image3.png" title="Imag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27</xdr:row>
      <xdr:rowOff>180975</xdr:rowOff>
    </xdr:from>
    <xdr:ext cx="228600" cy="209550"/>
    <xdr:pic>
      <xdr:nvPicPr>
        <xdr:cNvPr id="13" name="image34.png" title="Imag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9</xdr:row>
      <xdr:rowOff>19050</xdr:rowOff>
    </xdr:from>
    <xdr:ext cx="190500" cy="209550"/>
    <xdr:pic>
      <xdr:nvPicPr>
        <xdr:cNvPr id="14" name="image33.png" title="Imag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28</xdr:row>
      <xdr:rowOff>161925</xdr:rowOff>
    </xdr:from>
    <xdr:ext cx="190500" cy="209550"/>
    <xdr:pic>
      <xdr:nvPicPr>
        <xdr:cNvPr id="15" name="image10.png" title="Imag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29</xdr:row>
      <xdr:rowOff>171450</xdr:rowOff>
    </xdr:from>
    <xdr:ext cx="190500" cy="209550"/>
    <xdr:pic>
      <xdr:nvPicPr>
        <xdr:cNvPr id="16" name="image28.png" title="Imag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30</xdr:row>
      <xdr:rowOff>180975</xdr:rowOff>
    </xdr:from>
    <xdr:ext cx="190500" cy="209550"/>
    <xdr:pic>
      <xdr:nvPicPr>
        <xdr:cNvPr id="17" name="image8.png" title="Imag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7</xdr:row>
      <xdr:rowOff>295275</xdr:rowOff>
    </xdr:from>
    <xdr:ext cx="228600" cy="209550"/>
    <xdr:pic>
      <xdr:nvPicPr>
        <xdr:cNvPr id="18" name="image6.png" title="Imag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9</xdr:row>
      <xdr:rowOff>266700</xdr:rowOff>
    </xdr:from>
    <xdr:ext cx="190500" cy="209550"/>
    <xdr:pic>
      <xdr:nvPicPr>
        <xdr:cNvPr id="19" name="image13.png" title="Imag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11</xdr:row>
      <xdr:rowOff>19050</xdr:rowOff>
    </xdr:from>
    <xdr:ext cx="190500" cy="209550"/>
    <xdr:pic>
      <xdr:nvPicPr>
        <xdr:cNvPr id="20" name="image19.png" title="Imag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31</xdr:row>
      <xdr:rowOff>190500</xdr:rowOff>
    </xdr:from>
    <xdr:ext cx="190500" cy="209550"/>
    <xdr:pic>
      <xdr:nvPicPr>
        <xdr:cNvPr id="21" name="image7.png" title="Imag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32</xdr:row>
      <xdr:rowOff>190500</xdr:rowOff>
    </xdr:from>
    <xdr:ext cx="190500" cy="209550"/>
    <xdr:pic>
      <xdr:nvPicPr>
        <xdr:cNvPr id="22" name="image15.png" title="Imag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33</xdr:row>
      <xdr:rowOff>190500</xdr:rowOff>
    </xdr:from>
    <xdr:ext cx="190500" cy="209550"/>
    <xdr:pic>
      <xdr:nvPicPr>
        <xdr:cNvPr id="23" name="image12.png" title="Imag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34</xdr:row>
      <xdr:rowOff>209550</xdr:rowOff>
    </xdr:from>
    <xdr:ext cx="190500" cy="209550"/>
    <xdr:pic>
      <xdr:nvPicPr>
        <xdr:cNvPr id="24" name="image26.png" title="Imag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11</xdr:row>
      <xdr:rowOff>257175</xdr:rowOff>
    </xdr:from>
    <xdr:ext cx="190500" cy="209550"/>
    <xdr:pic>
      <xdr:nvPicPr>
        <xdr:cNvPr id="25" name="image4.png" title="Imag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35</xdr:row>
      <xdr:rowOff>171450</xdr:rowOff>
    </xdr:from>
    <xdr:ext cx="190500" cy="209550"/>
    <xdr:pic>
      <xdr:nvPicPr>
        <xdr:cNvPr id="26" name="image25.png" title="Imag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36</xdr:row>
      <xdr:rowOff>180975</xdr:rowOff>
    </xdr:from>
    <xdr:ext cx="190500" cy="209550"/>
    <xdr:pic>
      <xdr:nvPicPr>
        <xdr:cNvPr id="27" name="image16.png" title="Imag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37</xdr:row>
      <xdr:rowOff>200025</xdr:rowOff>
    </xdr:from>
    <xdr:ext cx="190500" cy="209550"/>
    <xdr:pic>
      <xdr:nvPicPr>
        <xdr:cNvPr id="28" name="image17.png" title="Imag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695325</xdr:colOff>
      <xdr:row>38</xdr:row>
      <xdr:rowOff>238125</xdr:rowOff>
    </xdr:from>
    <xdr:ext cx="247650" cy="209550"/>
    <xdr:pic>
      <xdr:nvPicPr>
        <xdr:cNvPr id="29" name="image14.png" title="Imag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13</xdr:row>
      <xdr:rowOff>28575</xdr:rowOff>
    </xdr:from>
    <xdr:ext cx="190500" cy="209550"/>
    <xdr:pic>
      <xdr:nvPicPr>
        <xdr:cNvPr id="30" name="image35.png" title="Imag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39</xdr:row>
      <xdr:rowOff>238125</xdr:rowOff>
    </xdr:from>
    <xdr:ext cx="190500" cy="209550"/>
    <xdr:pic>
      <xdr:nvPicPr>
        <xdr:cNvPr id="31" name="image23.png" title="Imag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40</xdr:row>
      <xdr:rowOff>228600</xdr:rowOff>
    </xdr:from>
    <xdr:ext cx="190500" cy="209550"/>
    <xdr:pic>
      <xdr:nvPicPr>
        <xdr:cNvPr id="32" name="image18.png" title="Imag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14</xdr:row>
      <xdr:rowOff>19050</xdr:rowOff>
    </xdr:from>
    <xdr:ext cx="190500" cy="209550"/>
    <xdr:pic>
      <xdr:nvPicPr>
        <xdr:cNvPr id="33" name="image20.png" title="Imag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41</xdr:row>
      <xdr:rowOff>190500</xdr:rowOff>
    </xdr:from>
    <xdr:ext cx="190500" cy="209550"/>
    <xdr:pic>
      <xdr:nvPicPr>
        <xdr:cNvPr id="34" name="image31.png" title="Imag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42</xdr:row>
      <xdr:rowOff>247650</xdr:rowOff>
    </xdr:from>
    <xdr:ext cx="190500" cy="209550"/>
    <xdr:pic>
      <xdr:nvPicPr>
        <xdr:cNvPr id="35" name="image24.png" title="Imag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15</xdr:row>
      <xdr:rowOff>9525</xdr:rowOff>
    </xdr:from>
    <xdr:ext cx="190500" cy="209550"/>
    <xdr:pic>
      <xdr:nvPicPr>
        <xdr:cNvPr id="36" name="image44.png" title="Imag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43</xdr:row>
      <xdr:rowOff>266700</xdr:rowOff>
    </xdr:from>
    <xdr:ext cx="190500" cy="209550"/>
    <xdr:pic>
      <xdr:nvPicPr>
        <xdr:cNvPr id="37" name="image37.png" title="Imag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44</xdr:row>
      <xdr:rowOff>209550</xdr:rowOff>
    </xdr:from>
    <xdr:ext cx="190500" cy="209550"/>
    <xdr:pic>
      <xdr:nvPicPr>
        <xdr:cNvPr id="38" name="image30.png" title="Imag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45</xdr:row>
      <xdr:rowOff>200025</xdr:rowOff>
    </xdr:from>
    <xdr:ext cx="190500" cy="209550"/>
    <xdr:pic>
      <xdr:nvPicPr>
        <xdr:cNvPr id="39" name="image41.png" title="Imag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47</xdr:row>
      <xdr:rowOff>38100</xdr:rowOff>
    </xdr:from>
    <xdr:ext cx="190500" cy="209550"/>
    <xdr:pic>
      <xdr:nvPicPr>
        <xdr:cNvPr id="40" name="image32.png" title="Imag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47</xdr:row>
      <xdr:rowOff>285750</xdr:rowOff>
    </xdr:from>
    <xdr:ext cx="190500" cy="209550"/>
    <xdr:pic>
      <xdr:nvPicPr>
        <xdr:cNvPr id="41" name="image38.png" title="Imag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16</xdr:row>
      <xdr:rowOff>28575</xdr:rowOff>
    </xdr:from>
    <xdr:ext cx="190500" cy="209550"/>
    <xdr:pic>
      <xdr:nvPicPr>
        <xdr:cNvPr id="42" name="image46.png" title="Imag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17</xdr:row>
      <xdr:rowOff>19050</xdr:rowOff>
    </xdr:from>
    <xdr:ext cx="190500" cy="209550"/>
    <xdr:pic>
      <xdr:nvPicPr>
        <xdr:cNvPr id="43" name="image29.png" title="Imag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49</xdr:row>
      <xdr:rowOff>219075</xdr:rowOff>
    </xdr:from>
    <xdr:ext cx="190500" cy="209550"/>
    <xdr:pic>
      <xdr:nvPicPr>
        <xdr:cNvPr id="44" name="image43.png" title="Imag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50</xdr:row>
      <xdr:rowOff>190500</xdr:rowOff>
    </xdr:from>
    <xdr:ext cx="190500" cy="209550"/>
    <xdr:pic>
      <xdr:nvPicPr>
        <xdr:cNvPr id="45" name="image45.png" title="Imag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52</xdr:row>
      <xdr:rowOff>9525</xdr:rowOff>
    </xdr:from>
    <xdr:ext cx="190500" cy="209550"/>
    <xdr:pic>
      <xdr:nvPicPr>
        <xdr:cNvPr id="46" name="image42.png" title="Imag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48</xdr:row>
      <xdr:rowOff>190500</xdr:rowOff>
    </xdr:from>
    <xdr:ext cx="190500" cy="209550"/>
    <xdr:pic>
      <xdr:nvPicPr>
        <xdr:cNvPr id="47" name="image36.png" title="Imag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0</xdr:row>
      <xdr:rowOff>47625</xdr:rowOff>
    </xdr:from>
    <xdr:ext cx="866775" cy="866775"/>
    <xdr:pic>
      <xdr:nvPicPr>
        <xdr:cNvPr id="2" name="image88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21</xdr:row>
      <xdr:rowOff>180975</xdr:rowOff>
    </xdr:from>
    <xdr:ext cx="228600" cy="209550"/>
    <xdr:pic>
      <xdr:nvPicPr>
        <xdr:cNvPr id="3" name="image47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22</xdr:row>
      <xdr:rowOff>171450</xdr:rowOff>
    </xdr:from>
    <xdr:ext cx="228600" cy="209550"/>
    <xdr:pic>
      <xdr:nvPicPr>
        <xdr:cNvPr id="4" name="image50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23</xdr:row>
      <xdr:rowOff>180975</xdr:rowOff>
    </xdr:from>
    <xdr:ext cx="228600" cy="209550"/>
    <xdr:pic>
      <xdr:nvPicPr>
        <xdr:cNvPr id="5" name="image54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24</xdr:row>
      <xdr:rowOff>161925</xdr:rowOff>
    </xdr:from>
    <xdr:ext cx="228600" cy="209550"/>
    <xdr:pic>
      <xdr:nvPicPr>
        <xdr:cNvPr id="6" name="image83.png" title="Imag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25</xdr:row>
      <xdr:rowOff>171450</xdr:rowOff>
    </xdr:from>
    <xdr:ext cx="228600" cy="209550"/>
    <xdr:pic>
      <xdr:nvPicPr>
        <xdr:cNvPr id="7" name="image51.png" title="Imag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26</xdr:row>
      <xdr:rowOff>180975</xdr:rowOff>
    </xdr:from>
    <xdr:ext cx="228600" cy="209550"/>
    <xdr:pic>
      <xdr:nvPicPr>
        <xdr:cNvPr id="8" name="image49.png" title="Imag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27</xdr:row>
      <xdr:rowOff>161925</xdr:rowOff>
    </xdr:from>
    <xdr:ext cx="228600" cy="209550"/>
    <xdr:pic>
      <xdr:nvPicPr>
        <xdr:cNvPr id="9" name="image64.png" title="Image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5</xdr:row>
      <xdr:rowOff>200025</xdr:rowOff>
    </xdr:from>
    <xdr:ext cx="228600" cy="209550"/>
    <xdr:pic>
      <xdr:nvPicPr>
        <xdr:cNvPr id="10" name="image48.png" title="Image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28</xdr:row>
      <xdr:rowOff>171450</xdr:rowOff>
    </xdr:from>
    <xdr:ext cx="228600" cy="209550"/>
    <xdr:pic>
      <xdr:nvPicPr>
        <xdr:cNvPr id="11" name="image85.png" title="Image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7</xdr:row>
      <xdr:rowOff>28575</xdr:rowOff>
    </xdr:from>
    <xdr:ext cx="228600" cy="209550"/>
    <xdr:pic>
      <xdr:nvPicPr>
        <xdr:cNvPr id="12" name="image82.png" title="Image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29</xdr:row>
      <xdr:rowOff>180975</xdr:rowOff>
    </xdr:from>
    <xdr:ext cx="228600" cy="209550"/>
    <xdr:pic>
      <xdr:nvPicPr>
        <xdr:cNvPr id="13" name="image84.png" title="Imag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9</xdr:row>
      <xdr:rowOff>19050</xdr:rowOff>
    </xdr:from>
    <xdr:ext cx="190500" cy="209550"/>
    <xdr:pic>
      <xdr:nvPicPr>
        <xdr:cNvPr id="14" name="image55.png" title="Image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30</xdr:row>
      <xdr:rowOff>161925</xdr:rowOff>
    </xdr:from>
    <xdr:ext cx="190500" cy="209550"/>
    <xdr:pic>
      <xdr:nvPicPr>
        <xdr:cNvPr id="15" name="image59.png" title="Image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31</xdr:row>
      <xdr:rowOff>171450</xdr:rowOff>
    </xdr:from>
    <xdr:ext cx="190500" cy="209550"/>
    <xdr:pic>
      <xdr:nvPicPr>
        <xdr:cNvPr id="16" name="image58.png" title="Image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32</xdr:row>
      <xdr:rowOff>180975</xdr:rowOff>
    </xdr:from>
    <xdr:ext cx="190500" cy="209550"/>
    <xdr:pic>
      <xdr:nvPicPr>
        <xdr:cNvPr id="17" name="image87.png" title="Image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704850</xdr:colOff>
      <xdr:row>7</xdr:row>
      <xdr:rowOff>295275</xdr:rowOff>
    </xdr:from>
    <xdr:ext cx="228600" cy="209550"/>
    <xdr:pic>
      <xdr:nvPicPr>
        <xdr:cNvPr id="18" name="image53.png" title="Image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9</xdr:row>
      <xdr:rowOff>266700</xdr:rowOff>
    </xdr:from>
    <xdr:ext cx="190500" cy="209550"/>
    <xdr:pic>
      <xdr:nvPicPr>
        <xdr:cNvPr id="19" name="image86.png" title="Image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11</xdr:row>
      <xdr:rowOff>19050</xdr:rowOff>
    </xdr:from>
    <xdr:ext cx="190500" cy="209550"/>
    <xdr:pic>
      <xdr:nvPicPr>
        <xdr:cNvPr id="20" name="image56.png" title="Image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33</xdr:row>
      <xdr:rowOff>190500</xdr:rowOff>
    </xdr:from>
    <xdr:ext cx="190500" cy="209550"/>
    <xdr:pic>
      <xdr:nvPicPr>
        <xdr:cNvPr id="21" name="image61.png" title="Image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34</xdr:row>
      <xdr:rowOff>190500</xdr:rowOff>
    </xdr:from>
    <xdr:ext cx="190500" cy="209550"/>
    <xdr:pic>
      <xdr:nvPicPr>
        <xdr:cNvPr id="22" name="image62.png" title="Image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35</xdr:row>
      <xdr:rowOff>190500</xdr:rowOff>
    </xdr:from>
    <xdr:ext cx="190500" cy="209550"/>
    <xdr:pic>
      <xdr:nvPicPr>
        <xdr:cNvPr id="23" name="image57.png" title="Image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36</xdr:row>
      <xdr:rowOff>209550</xdr:rowOff>
    </xdr:from>
    <xdr:ext cx="190500" cy="209550"/>
    <xdr:pic>
      <xdr:nvPicPr>
        <xdr:cNvPr id="24" name="image52.png" title="Image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11</xdr:row>
      <xdr:rowOff>257175</xdr:rowOff>
    </xdr:from>
    <xdr:ext cx="190500" cy="209550"/>
    <xdr:pic>
      <xdr:nvPicPr>
        <xdr:cNvPr id="25" name="image63.png" title="Image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37</xdr:row>
      <xdr:rowOff>171450</xdr:rowOff>
    </xdr:from>
    <xdr:ext cx="190500" cy="209550"/>
    <xdr:pic>
      <xdr:nvPicPr>
        <xdr:cNvPr id="26" name="image60.png" title="Image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38</xdr:row>
      <xdr:rowOff>180975</xdr:rowOff>
    </xdr:from>
    <xdr:ext cx="190500" cy="209550"/>
    <xdr:pic>
      <xdr:nvPicPr>
        <xdr:cNvPr id="27" name="image71.png" title="Image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39</xdr:row>
      <xdr:rowOff>200025</xdr:rowOff>
    </xdr:from>
    <xdr:ext cx="190500" cy="209550"/>
    <xdr:pic>
      <xdr:nvPicPr>
        <xdr:cNvPr id="28" name="image65.png" title="Image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695325</xdr:colOff>
      <xdr:row>40</xdr:row>
      <xdr:rowOff>238125</xdr:rowOff>
    </xdr:from>
    <xdr:ext cx="247650" cy="209550"/>
    <xdr:pic>
      <xdr:nvPicPr>
        <xdr:cNvPr id="29" name="image70.png" title="Image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13</xdr:row>
      <xdr:rowOff>28575</xdr:rowOff>
    </xdr:from>
    <xdr:ext cx="190500" cy="209550"/>
    <xdr:pic>
      <xdr:nvPicPr>
        <xdr:cNvPr id="30" name="image66.png" title="Image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41</xdr:row>
      <xdr:rowOff>238125</xdr:rowOff>
    </xdr:from>
    <xdr:ext cx="190500" cy="209550"/>
    <xdr:pic>
      <xdr:nvPicPr>
        <xdr:cNvPr id="31" name="image68.png" title="Image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42</xdr:row>
      <xdr:rowOff>228600</xdr:rowOff>
    </xdr:from>
    <xdr:ext cx="190500" cy="209550"/>
    <xdr:pic>
      <xdr:nvPicPr>
        <xdr:cNvPr id="32" name="image69.png" title="Image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14</xdr:row>
      <xdr:rowOff>19050</xdr:rowOff>
    </xdr:from>
    <xdr:ext cx="190500" cy="209550"/>
    <xdr:pic>
      <xdr:nvPicPr>
        <xdr:cNvPr id="33" name="image72.png" title="Image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43</xdr:row>
      <xdr:rowOff>190500</xdr:rowOff>
    </xdr:from>
    <xdr:ext cx="190500" cy="209550"/>
    <xdr:pic>
      <xdr:nvPicPr>
        <xdr:cNvPr id="34" name="image77.png" title="Image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44</xdr:row>
      <xdr:rowOff>247650</xdr:rowOff>
    </xdr:from>
    <xdr:ext cx="190500" cy="209550"/>
    <xdr:pic>
      <xdr:nvPicPr>
        <xdr:cNvPr id="35" name="image78.png" title="Image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15</xdr:row>
      <xdr:rowOff>9525</xdr:rowOff>
    </xdr:from>
    <xdr:ext cx="190500" cy="209550"/>
    <xdr:pic>
      <xdr:nvPicPr>
        <xdr:cNvPr id="36" name="image73.png" title="Image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45</xdr:row>
      <xdr:rowOff>266700</xdr:rowOff>
    </xdr:from>
    <xdr:ext cx="190500" cy="209550"/>
    <xdr:pic>
      <xdr:nvPicPr>
        <xdr:cNvPr id="37" name="image76.png" title="Image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46</xdr:row>
      <xdr:rowOff>209550</xdr:rowOff>
    </xdr:from>
    <xdr:ext cx="190500" cy="209550"/>
    <xdr:pic>
      <xdr:nvPicPr>
        <xdr:cNvPr id="38" name="image74.png" title="Image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47</xdr:row>
      <xdr:rowOff>200025</xdr:rowOff>
    </xdr:from>
    <xdr:ext cx="190500" cy="209550"/>
    <xdr:pic>
      <xdr:nvPicPr>
        <xdr:cNvPr id="39" name="image67.png" title="Image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49</xdr:row>
      <xdr:rowOff>38100</xdr:rowOff>
    </xdr:from>
    <xdr:ext cx="190500" cy="209550"/>
    <xdr:pic>
      <xdr:nvPicPr>
        <xdr:cNvPr id="40" name="image80.png" title="Image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49</xdr:row>
      <xdr:rowOff>285750</xdr:rowOff>
    </xdr:from>
    <xdr:ext cx="190500" cy="209550"/>
    <xdr:pic>
      <xdr:nvPicPr>
        <xdr:cNvPr id="41" name="image79.png" title="Image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16</xdr:row>
      <xdr:rowOff>28575</xdr:rowOff>
    </xdr:from>
    <xdr:ext cx="190500" cy="209550"/>
    <xdr:pic>
      <xdr:nvPicPr>
        <xdr:cNvPr id="42" name="image75.png" title="Image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17</xdr:row>
      <xdr:rowOff>19050</xdr:rowOff>
    </xdr:from>
    <xdr:ext cx="190500" cy="209550"/>
    <xdr:pic>
      <xdr:nvPicPr>
        <xdr:cNvPr id="43" name="image81.png" title="Image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53</xdr:row>
      <xdr:rowOff>190500</xdr:rowOff>
    </xdr:from>
    <xdr:ext cx="190500" cy="209550"/>
    <xdr:pic>
      <xdr:nvPicPr>
        <xdr:cNvPr id="44" name="image89.png" title="Image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55</xdr:row>
      <xdr:rowOff>9525</xdr:rowOff>
    </xdr:from>
    <xdr:ext cx="190500" cy="209550"/>
    <xdr:pic>
      <xdr:nvPicPr>
        <xdr:cNvPr id="45" name="image90.png" title="Image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50</xdr:row>
      <xdr:rowOff>190500</xdr:rowOff>
    </xdr:from>
    <xdr:ext cx="190500" cy="209550"/>
    <xdr:pic>
      <xdr:nvPicPr>
        <xdr:cNvPr id="46" name="image91.png" title="Image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809625</xdr:colOff>
      <xdr:row>52</xdr:row>
      <xdr:rowOff>190500</xdr:rowOff>
    </xdr:from>
    <xdr:ext cx="304800" cy="276225"/>
    <xdr:pic>
      <xdr:nvPicPr>
        <xdr:cNvPr id="47" name="image92.png" title="Image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:L350">
  <tableColumns count="12">
    <tableColumn id="1" xr3:uid="{00000000-0010-0000-0000-000001000000}" name="Fruit"/>
    <tableColumn id="2" xr3:uid="{00000000-0010-0000-0000-000002000000}" name="Price of Plant"/>
    <tableColumn id="3" xr3:uid="{00000000-0010-0000-0000-000003000000}" name="# of Harvest's"/>
    <tableColumn id="4" xr3:uid="{00000000-0010-0000-0000-000004000000}" name="Total Fruit"/>
    <tableColumn id="5" xr3:uid="{00000000-0010-0000-0000-000005000000}" name="Sell Per 1"/>
    <tableColumn id="6" xr3:uid="{00000000-0010-0000-0000-000006000000}" name="Sell per Plant"/>
    <tableColumn id="7" xr3:uid="{00000000-0010-0000-0000-000007000000}" name="Profit Made"/>
    <tableColumn id="8" xr3:uid="{00000000-0010-0000-0000-000008000000}" name="Profit Margin (%)"/>
    <tableColumn id="9" xr3:uid="{00000000-0010-0000-0000-000009000000}" name="Harvest Time Hours"/>
    <tableColumn id="10" xr3:uid="{00000000-0010-0000-0000-00000A000000}" name="Total Time "/>
    <tableColumn id="11" xr3:uid="{00000000-0010-0000-0000-00000B000000}" name="Profit Per Hour"/>
    <tableColumn id="12" xr3:uid="{00000000-0010-0000-0000-00000C000000}" name="Level"/>
  </tableColumns>
  <tableStyleInfo name="Product overview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35"/>
  <sheetViews>
    <sheetView tabSelected="1" topLeftCell="A46" workbookViewId="0">
      <selection activeCell="K90" sqref="K90"/>
    </sheetView>
  </sheetViews>
  <sheetFormatPr baseColWidth="10" defaultColWidth="12.5703125" defaultRowHeight="15.75" customHeight="1"/>
  <cols>
    <col min="1" max="1" width="16.140625" customWidth="1"/>
    <col min="2" max="2" width="13.7109375" customWidth="1"/>
    <col min="4" max="4" width="13.85546875" customWidth="1"/>
    <col min="5" max="5" width="16.140625" customWidth="1"/>
    <col min="6" max="6" width="16.42578125" customWidth="1"/>
    <col min="7" max="7" width="17" customWidth="1"/>
    <col min="8" max="8" width="18.5703125" customWidth="1"/>
    <col min="9" max="9" width="16" customWidth="1"/>
    <col min="10" max="10" width="21.7109375" customWidth="1"/>
    <col min="12" max="12" width="15.28515625" customWidth="1"/>
  </cols>
  <sheetData>
    <row r="1" spans="1:52" ht="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8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8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2"/>
      <c r="N5" s="2"/>
      <c r="O5" s="2"/>
      <c r="P5" s="2"/>
      <c r="Q5" s="2"/>
      <c r="R5" s="2"/>
      <c r="S5" s="3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8">
      <c r="A6" s="4" t="s">
        <v>3</v>
      </c>
      <c r="B6" s="4" t="s">
        <v>4</v>
      </c>
      <c r="C6" s="4" t="s">
        <v>5</v>
      </c>
      <c r="D6" s="4" t="s">
        <v>6</v>
      </c>
      <c r="E6" s="6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L6" s="4" t="s">
        <v>14</v>
      </c>
      <c r="M6" s="2"/>
      <c r="N6" s="2"/>
      <c r="O6" s="2"/>
      <c r="P6" s="2"/>
      <c r="Q6" s="2"/>
      <c r="R6" s="2"/>
      <c r="S6" s="3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9.5" customHeight="1">
      <c r="A7" s="5" t="s">
        <v>15</v>
      </c>
      <c r="B7" s="7">
        <v>160</v>
      </c>
      <c r="C7" s="8">
        <v>4</v>
      </c>
      <c r="D7" s="8">
        <v>13</v>
      </c>
      <c r="E7" s="9">
        <f t="shared" ref="E7:E18" si="0">ROUND(F7/13,1)</f>
        <v>39.5</v>
      </c>
      <c r="F7" s="7">
        <v>514</v>
      </c>
      <c r="G7" s="7">
        <f t="shared" ref="G7:G18" si="1">F7-B7</f>
        <v>354</v>
      </c>
      <c r="H7" s="8">
        <f t="shared" ref="H7:H18" si="2">(F7-B7)/F7*100</f>
        <v>68.871595330739297</v>
      </c>
      <c r="I7" s="8">
        <v>16</v>
      </c>
      <c r="J7" s="8">
        <f t="shared" ref="J7:J18" si="3">I7*C7</f>
        <v>64</v>
      </c>
      <c r="K7" s="7">
        <f t="shared" ref="K7:K18" si="4">G7/J7</f>
        <v>5.53125</v>
      </c>
      <c r="L7" s="8">
        <v>15</v>
      </c>
      <c r="M7" s="2"/>
      <c r="N7" s="2"/>
      <c r="O7" s="2"/>
      <c r="P7" s="2"/>
      <c r="Q7" s="2"/>
      <c r="R7" s="2"/>
      <c r="S7" s="3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23.25" customHeight="1">
      <c r="A8" s="5" t="s">
        <v>16</v>
      </c>
      <c r="B8" s="7">
        <v>220</v>
      </c>
      <c r="C8" s="8">
        <v>4</v>
      </c>
      <c r="D8" s="8">
        <v>13</v>
      </c>
      <c r="E8" s="9">
        <f t="shared" si="0"/>
        <v>46.8</v>
      </c>
      <c r="F8" s="7">
        <v>608</v>
      </c>
      <c r="G8" s="7">
        <f t="shared" si="1"/>
        <v>388</v>
      </c>
      <c r="H8" s="8">
        <f t="shared" si="2"/>
        <v>63.815789473684212</v>
      </c>
      <c r="I8" s="8">
        <v>18</v>
      </c>
      <c r="J8" s="8">
        <f t="shared" si="3"/>
        <v>72</v>
      </c>
      <c r="K8" s="7">
        <f t="shared" si="4"/>
        <v>5.3888888888888893</v>
      </c>
      <c r="L8" s="8">
        <v>19</v>
      </c>
      <c r="M8" s="2"/>
      <c r="N8" s="2"/>
      <c r="O8" s="2"/>
      <c r="P8" s="2"/>
      <c r="Q8" s="2"/>
      <c r="R8" s="2"/>
      <c r="S8" s="3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9.5" customHeight="1">
      <c r="A9" s="5" t="s">
        <v>17</v>
      </c>
      <c r="B9" s="7">
        <v>410</v>
      </c>
      <c r="C9" s="8">
        <v>4</v>
      </c>
      <c r="D9" s="8">
        <v>13</v>
      </c>
      <c r="E9" s="9">
        <f t="shared" si="0"/>
        <v>68.400000000000006</v>
      </c>
      <c r="F9" s="7">
        <v>889</v>
      </c>
      <c r="G9" s="7">
        <f t="shared" si="1"/>
        <v>479</v>
      </c>
      <c r="H9" s="8">
        <f t="shared" si="2"/>
        <v>53.880764904386943</v>
      </c>
      <c r="I9" s="8">
        <v>27</v>
      </c>
      <c r="J9" s="8">
        <f t="shared" si="3"/>
        <v>108</v>
      </c>
      <c r="K9" s="7">
        <f t="shared" si="4"/>
        <v>4.4351851851851851</v>
      </c>
      <c r="L9" s="8">
        <v>22</v>
      </c>
      <c r="M9" s="2"/>
      <c r="N9" s="2"/>
      <c r="O9" s="2"/>
      <c r="P9" s="2"/>
      <c r="Q9" s="2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21.75" customHeight="1">
      <c r="A10" s="5" t="s">
        <v>18</v>
      </c>
      <c r="B10" s="7">
        <v>530</v>
      </c>
      <c r="C10" s="8">
        <v>4</v>
      </c>
      <c r="D10" s="8">
        <v>13</v>
      </c>
      <c r="E10" s="9">
        <f t="shared" si="0"/>
        <v>82.8</v>
      </c>
      <c r="F10" s="7">
        <v>1076</v>
      </c>
      <c r="G10" s="7">
        <f t="shared" si="1"/>
        <v>546</v>
      </c>
      <c r="H10" s="8">
        <f t="shared" si="2"/>
        <v>50.743494423791823</v>
      </c>
      <c r="I10" s="8">
        <v>31</v>
      </c>
      <c r="J10" s="8">
        <f t="shared" si="3"/>
        <v>124</v>
      </c>
      <c r="K10" s="7">
        <f t="shared" si="4"/>
        <v>4.403225806451613</v>
      </c>
      <c r="L10" s="8">
        <v>26</v>
      </c>
      <c r="M10" s="2"/>
      <c r="N10" s="2"/>
      <c r="O10" s="2"/>
      <c r="P10" s="2"/>
      <c r="Q10" s="2"/>
      <c r="R10" s="2"/>
      <c r="S10" s="3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8" customHeight="1">
      <c r="A11" s="5" t="s">
        <v>19</v>
      </c>
      <c r="B11" s="7">
        <v>550</v>
      </c>
      <c r="C11" s="8">
        <v>4</v>
      </c>
      <c r="D11" s="8">
        <v>13</v>
      </c>
      <c r="E11" s="9">
        <f t="shared" si="0"/>
        <v>86.4</v>
      </c>
      <c r="F11" s="7">
        <v>1123</v>
      </c>
      <c r="G11" s="7">
        <f t="shared" si="1"/>
        <v>573</v>
      </c>
      <c r="H11" s="8">
        <f t="shared" si="2"/>
        <v>51.024042742653606</v>
      </c>
      <c r="I11" s="8">
        <v>35</v>
      </c>
      <c r="J11" s="8">
        <f t="shared" si="3"/>
        <v>140</v>
      </c>
      <c r="K11" s="7">
        <f t="shared" si="4"/>
        <v>4.0928571428571425</v>
      </c>
      <c r="L11" s="8">
        <v>36</v>
      </c>
      <c r="M11" s="2"/>
      <c r="N11" s="2"/>
      <c r="O11" s="2"/>
      <c r="P11" s="2"/>
      <c r="Q11" s="2"/>
      <c r="R11" s="2"/>
      <c r="S11" s="3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20.25" customHeight="1">
      <c r="A12" s="5" t="s">
        <v>20</v>
      </c>
      <c r="B12" s="7">
        <v>375</v>
      </c>
      <c r="C12" s="8">
        <v>4</v>
      </c>
      <c r="D12" s="8">
        <v>13</v>
      </c>
      <c r="E12" s="9">
        <f t="shared" si="0"/>
        <v>64.8</v>
      </c>
      <c r="F12" s="7">
        <v>842</v>
      </c>
      <c r="G12" s="7">
        <f t="shared" si="1"/>
        <v>467</v>
      </c>
      <c r="H12" s="8">
        <f t="shared" si="2"/>
        <v>55.463182897862225</v>
      </c>
      <c r="I12" s="8">
        <v>24</v>
      </c>
      <c r="J12" s="8">
        <f t="shared" si="3"/>
        <v>96</v>
      </c>
      <c r="K12" s="7">
        <f t="shared" si="4"/>
        <v>4.864583333333333</v>
      </c>
      <c r="L12" s="8">
        <v>42</v>
      </c>
      <c r="M12" s="2"/>
      <c r="N12" s="2"/>
      <c r="O12" s="2"/>
      <c r="P12" s="2"/>
      <c r="Q12" s="2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8.75" customHeight="1">
      <c r="A13" s="5" t="s">
        <v>21</v>
      </c>
      <c r="B13" s="7">
        <v>620</v>
      </c>
      <c r="C13" s="8">
        <v>4</v>
      </c>
      <c r="D13" s="8">
        <v>13</v>
      </c>
      <c r="E13" s="9">
        <f t="shared" si="0"/>
        <v>82.8</v>
      </c>
      <c r="F13" s="7">
        <v>1076</v>
      </c>
      <c r="G13" s="7">
        <f t="shared" si="1"/>
        <v>456</v>
      </c>
      <c r="H13" s="8">
        <f t="shared" si="2"/>
        <v>42.37918215613383</v>
      </c>
      <c r="I13" s="8">
        <v>24</v>
      </c>
      <c r="J13" s="8">
        <f t="shared" si="3"/>
        <v>96</v>
      </c>
      <c r="K13" s="7">
        <f t="shared" si="4"/>
        <v>4.75</v>
      </c>
      <c r="L13" s="8">
        <v>57</v>
      </c>
      <c r="M13" s="2"/>
      <c r="N13" s="2"/>
      <c r="O13" s="2"/>
      <c r="P13" s="2"/>
      <c r="Q13" s="2"/>
      <c r="R13" s="2"/>
      <c r="S13" s="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22.5" customHeight="1">
      <c r="A14" s="5" t="s">
        <v>22</v>
      </c>
      <c r="B14" s="7">
        <v>670</v>
      </c>
      <c r="C14" s="8">
        <v>4</v>
      </c>
      <c r="D14" s="8">
        <v>13</v>
      </c>
      <c r="E14" s="9">
        <f t="shared" si="0"/>
        <v>93.6</v>
      </c>
      <c r="F14" s="7">
        <v>1217</v>
      </c>
      <c r="G14" s="7">
        <f t="shared" si="1"/>
        <v>547</v>
      </c>
      <c r="H14" s="8">
        <f t="shared" si="2"/>
        <v>44.94658997534922</v>
      </c>
      <c r="I14" s="8">
        <v>29</v>
      </c>
      <c r="J14" s="8">
        <f t="shared" si="3"/>
        <v>116</v>
      </c>
      <c r="K14" s="7">
        <f t="shared" si="4"/>
        <v>4.7155172413793105</v>
      </c>
      <c r="L14" s="8">
        <v>66</v>
      </c>
      <c r="M14" s="2"/>
      <c r="N14" s="2"/>
      <c r="O14" s="2"/>
      <c r="P14" s="2"/>
      <c r="Q14" s="2"/>
      <c r="R14" s="2"/>
      <c r="S14" s="3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21" customHeight="1">
      <c r="A15" s="5" t="s">
        <v>23</v>
      </c>
      <c r="B15" s="7">
        <v>720</v>
      </c>
      <c r="C15" s="8">
        <v>4</v>
      </c>
      <c r="D15" s="8">
        <v>13</v>
      </c>
      <c r="E15" s="9">
        <f t="shared" si="0"/>
        <v>97.2</v>
      </c>
      <c r="F15" s="7">
        <v>1264</v>
      </c>
      <c r="G15" s="7">
        <f t="shared" si="1"/>
        <v>544</v>
      </c>
      <c r="H15" s="8">
        <f t="shared" si="2"/>
        <v>43.037974683544306</v>
      </c>
      <c r="I15" s="8">
        <v>31</v>
      </c>
      <c r="J15" s="8">
        <f t="shared" si="3"/>
        <v>124</v>
      </c>
      <c r="K15" s="7">
        <f t="shared" si="4"/>
        <v>4.387096774193548</v>
      </c>
      <c r="L15" s="8">
        <v>71</v>
      </c>
      <c r="M15" s="2"/>
      <c r="N15" s="2"/>
      <c r="O15" s="2"/>
      <c r="P15" s="2"/>
      <c r="Q15" s="2"/>
      <c r="R15" s="2"/>
      <c r="S15" s="3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9.5" customHeight="1">
      <c r="A16" s="5" t="s">
        <v>24</v>
      </c>
      <c r="B16" s="7">
        <v>750</v>
      </c>
      <c r="C16" s="8">
        <v>4</v>
      </c>
      <c r="D16" s="8">
        <v>13</v>
      </c>
      <c r="E16" s="9">
        <f t="shared" si="0"/>
        <v>100.8</v>
      </c>
      <c r="F16" s="7">
        <v>1310</v>
      </c>
      <c r="G16" s="7">
        <f t="shared" si="1"/>
        <v>560</v>
      </c>
      <c r="H16" s="8">
        <f t="shared" si="2"/>
        <v>42.748091603053432</v>
      </c>
      <c r="I16" s="8">
        <v>30</v>
      </c>
      <c r="J16" s="8">
        <f t="shared" si="3"/>
        <v>120</v>
      </c>
      <c r="K16" s="7">
        <f t="shared" si="4"/>
        <v>4.666666666666667</v>
      </c>
      <c r="L16" s="8">
        <v>76</v>
      </c>
      <c r="M16" s="2"/>
      <c r="N16" s="2"/>
      <c r="O16" s="2"/>
      <c r="P16" s="2"/>
      <c r="Q16" s="2"/>
      <c r="R16" s="2"/>
      <c r="S16" s="3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21" customHeight="1">
      <c r="A17" s="5" t="s">
        <v>25</v>
      </c>
      <c r="B17" s="7">
        <v>800</v>
      </c>
      <c r="C17" s="8">
        <v>4</v>
      </c>
      <c r="D17" s="8">
        <v>13</v>
      </c>
      <c r="E17" s="9">
        <f t="shared" si="0"/>
        <v>104.4</v>
      </c>
      <c r="F17" s="7">
        <v>1357</v>
      </c>
      <c r="G17" s="7">
        <f t="shared" si="1"/>
        <v>557</v>
      </c>
      <c r="H17" s="8">
        <f t="shared" si="2"/>
        <v>41.046425939572586</v>
      </c>
      <c r="I17" s="8">
        <v>27</v>
      </c>
      <c r="J17" s="8">
        <f t="shared" si="3"/>
        <v>108</v>
      </c>
      <c r="K17" s="7">
        <f t="shared" si="4"/>
        <v>5.1574074074074074</v>
      </c>
      <c r="L17" s="8">
        <v>88</v>
      </c>
      <c r="M17" s="2"/>
      <c r="N17" s="2"/>
      <c r="O17" s="2"/>
      <c r="P17" s="2"/>
      <c r="Q17" s="2"/>
      <c r="R17" s="2"/>
      <c r="S17" s="3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21" customHeight="1">
      <c r="A18" s="5" t="s">
        <v>26</v>
      </c>
      <c r="B18" s="7">
        <v>600</v>
      </c>
      <c r="C18" s="8">
        <v>4</v>
      </c>
      <c r="D18" s="8">
        <v>13</v>
      </c>
      <c r="E18" s="9">
        <f t="shared" si="0"/>
        <v>82.8</v>
      </c>
      <c r="F18" s="7">
        <v>1076</v>
      </c>
      <c r="G18" s="7">
        <f t="shared" si="1"/>
        <v>476</v>
      </c>
      <c r="H18" s="8">
        <f t="shared" si="2"/>
        <v>44.237918215613384</v>
      </c>
      <c r="I18" s="8">
        <v>25</v>
      </c>
      <c r="J18" s="8">
        <f t="shared" si="3"/>
        <v>100</v>
      </c>
      <c r="K18" s="7">
        <f t="shared" si="4"/>
        <v>4.76</v>
      </c>
      <c r="L18" s="8">
        <v>94</v>
      </c>
      <c r="M18" s="2"/>
      <c r="N18" s="2"/>
      <c r="O18" s="2"/>
      <c r="P18" s="2"/>
      <c r="Q18" s="2"/>
      <c r="R18" s="2"/>
      <c r="S18" s="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2"/>
      <c r="M19" s="2"/>
      <c r="N19" s="2"/>
      <c r="O19" s="2"/>
      <c r="P19" s="2"/>
      <c r="Q19" s="2"/>
      <c r="R19" s="2"/>
      <c r="S19" s="3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8">
      <c r="A20" s="6" t="s">
        <v>27</v>
      </c>
      <c r="B20" s="10" t="s">
        <v>4</v>
      </c>
      <c r="C20" s="10" t="s">
        <v>5</v>
      </c>
      <c r="D20" s="6" t="s">
        <v>28</v>
      </c>
      <c r="E20" s="6" t="s">
        <v>7</v>
      </c>
      <c r="F20" s="6" t="s">
        <v>29</v>
      </c>
      <c r="G20" s="10" t="s">
        <v>10</v>
      </c>
      <c r="H20" s="10" t="s">
        <v>30</v>
      </c>
      <c r="I20" s="10" t="s">
        <v>31</v>
      </c>
      <c r="J20" s="6" t="s">
        <v>32</v>
      </c>
      <c r="K20" s="10" t="s">
        <v>14</v>
      </c>
      <c r="L20" s="2"/>
      <c r="M20" s="2"/>
      <c r="N20" s="2"/>
      <c r="O20" s="2"/>
      <c r="P20" s="2"/>
      <c r="Q20" s="3"/>
      <c r="R20" s="3"/>
      <c r="S20" s="3"/>
      <c r="T20" s="3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8">
      <c r="A21" s="5" t="s">
        <v>33</v>
      </c>
      <c r="B21" s="7">
        <v>0</v>
      </c>
      <c r="C21" s="8">
        <v>1</v>
      </c>
      <c r="D21" s="8">
        <v>2</v>
      </c>
      <c r="E21" s="11">
        <v>3.6</v>
      </c>
      <c r="F21" s="11">
        <f t="shared" ref="F21:F53" si="5">E21*10</f>
        <v>36</v>
      </c>
      <c r="G21" s="8">
        <f t="shared" ref="G21:G53" si="6">(E21-B21)/E21*100</f>
        <v>100</v>
      </c>
      <c r="H21" s="8">
        <f>2/60</f>
        <v>3.3333333333333333E-2</v>
      </c>
      <c r="I21" s="8">
        <f t="shared" ref="I21:I53" si="7">H21*C21</f>
        <v>3.3333333333333333E-2</v>
      </c>
      <c r="J21" s="11">
        <f t="shared" ref="J21:J53" si="8">F21/I21</f>
        <v>1080</v>
      </c>
      <c r="K21" s="8">
        <v>1</v>
      </c>
      <c r="L21" s="2"/>
      <c r="M21" s="2"/>
      <c r="N21" s="2"/>
      <c r="O21" s="2"/>
      <c r="P21" s="2"/>
      <c r="Q21" s="3"/>
      <c r="R21" s="3"/>
      <c r="S21" s="3"/>
      <c r="T21" s="3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8">
      <c r="A22" s="5" t="s">
        <v>34</v>
      </c>
      <c r="B22" s="7">
        <v>0</v>
      </c>
      <c r="C22" s="8">
        <v>1</v>
      </c>
      <c r="D22" s="8">
        <v>2</v>
      </c>
      <c r="E22" s="11">
        <v>7.2</v>
      </c>
      <c r="F22" s="11">
        <f t="shared" si="5"/>
        <v>72</v>
      </c>
      <c r="G22" s="8">
        <f t="shared" si="6"/>
        <v>100</v>
      </c>
      <c r="H22" s="8">
        <f>5/60</f>
        <v>8.3333333333333329E-2</v>
      </c>
      <c r="I22" s="8">
        <f t="shared" si="7"/>
        <v>8.3333333333333329E-2</v>
      </c>
      <c r="J22" s="11">
        <f t="shared" si="8"/>
        <v>864</v>
      </c>
      <c r="K22" s="8">
        <v>2</v>
      </c>
      <c r="L22" s="2"/>
      <c r="M22" s="2"/>
      <c r="N22" s="2"/>
      <c r="O22" s="2"/>
      <c r="P22" s="2"/>
      <c r="Q22" s="3"/>
      <c r="R22" s="3"/>
      <c r="S22" s="3"/>
      <c r="T22" s="3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8">
      <c r="A23" s="5" t="s">
        <v>35</v>
      </c>
      <c r="B23" s="7">
        <v>0</v>
      </c>
      <c r="C23" s="8">
        <v>1</v>
      </c>
      <c r="D23" s="8">
        <v>2</v>
      </c>
      <c r="E23" s="11">
        <v>10.4</v>
      </c>
      <c r="F23" s="11">
        <f t="shared" si="5"/>
        <v>104</v>
      </c>
      <c r="G23" s="8">
        <f t="shared" si="6"/>
        <v>100</v>
      </c>
      <c r="H23" s="8">
        <f>20/60</f>
        <v>0.33333333333333331</v>
      </c>
      <c r="I23" s="8">
        <f t="shared" si="7"/>
        <v>0.33333333333333331</v>
      </c>
      <c r="J23" s="11">
        <f t="shared" si="8"/>
        <v>312</v>
      </c>
      <c r="K23" s="8">
        <v>5</v>
      </c>
      <c r="L23" s="2"/>
      <c r="M23" s="2"/>
      <c r="N23" s="2"/>
      <c r="O23" s="2"/>
      <c r="P23" s="2"/>
      <c r="Q23" s="3"/>
      <c r="R23" s="3"/>
      <c r="S23" s="3"/>
      <c r="T23" s="3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8">
      <c r="A24" s="5" t="s">
        <v>36</v>
      </c>
      <c r="B24" s="7">
        <v>0</v>
      </c>
      <c r="C24" s="8">
        <v>1</v>
      </c>
      <c r="D24" s="8">
        <v>2</v>
      </c>
      <c r="E24" s="11">
        <v>14</v>
      </c>
      <c r="F24" s="11">
        <f t="shared" si="5"/>
        <v>140</v>
      </c>
      <c r="G24" s="8">
        <f t="shared" si="6"/>
        <v>100</v>
      </c>
      <c r="H24" s="8">
        <f>30/60</f>
        <v>0.5</v>
      </c>
      <c r="I24" s="8">
        <f t="shared" si="7"/>
        <v>0.5</v>
      </c>
      <c r="J24" s="11">
        <f t="shared" si="8"/>
        <v>280</v>
      </c>
      <c r="K24" s="8">
        <v>7</v>
      </c>
      <c r="L24" s="2"/>
      <c r="M24" s="2"/>
      <c r="N24" s="2"/>
      <c r="O24" s="2"/>
      <c r="P24" s="2"/>
      <c r="Q24" s="3"/>
      <c r="R24" s="3"/>
      <c r="S24" s="3"/>
      <c r="T24" s="3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8">
      <c r="A25" s="5" t="s">
        <v>37</v>
      </c>
      <c r="B25" s="7">
        <v>0</v>
      </c>
      <c r="C25" s="8">
        <v>1</v>
      </c>
      <c r="D25" s="8">
        <v>2</v>
      </c>
      <c r="E25" s="11">
        <v>7.22</v>
      </c>
      <c r="F25" s="11">
        <f t="shared" si="5"/>
        <v>72.2</v>
      </c>
      <c r="G25" s="8">
        <f t="shared" si="6"/>
        <v>100</v>
      </c>
      <c r="H25" s="8">
        <f>10/60</f>
        <v>0.16666666666666666</v>
      </c>
      <c r="I25" s="8">
        <f t="shared" si="7"/>
        <v>0.16666666666666666</v>
      </c>
      <c r="J25" s="11">
        <f t="shared" si="8"/>
        <v>433.20000000000005</v>
      </c>
      <c r="K25" s="8">
        <v>9</v>
      </c>
      <c r="L25" s="2"/>
      <c r="M25" s="2"/>
      <c r="N25" s="2"/>
      <c r="O25" s="2"/>
      <c r="P25" s="2"/>
      <c r="Q25" s="3"/>
      <c r="R25" s="3"/>
      <c r="S25" s="3"/>
      <c r="T25" s="3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8">
      <c r="A26" s="5" t="s">
        <v>38</v>
      </c>
      <c r="B26" s="7">
        <v>0</v>
      </c>
      <c r="C26" s="8">
        <v>1</v>
      </c>
      <c r="D26" s="8">
        <v>2</v>
      </c>
      <c r="E26" s="7">
        <v>25.2</v>
      </c>
      <c r="F26" s="7">
        <f t="shared" si="5"/>
        <v>252</v>
      </c>
      <c r="G26" s="8">
        <f t="shared" si="6"/>
        <v>100</v>
      </c>
      <c r="H26" s="8">
        <v>2</v>
      </c>
      <c r="I26" s="8">
        <f t="shared" si="7"/>
        <v>2</v>
      </c>
      <c r="J26" s="7">
        <f t="shared" si="8"/>
        <v>126</v>
      </c>
      <c r="K26" s="8">
        <v>13</v>
      </c>
      <c r="L26" s="2"/>
      <c r="M26" s="2"/>
      <c r="N26" s="2"/>
      <c r="O26" s="2"/>
      <c r="P26" s="2"/>
      <c r="Q26" s="3"/>
      <c r="R26" s="3"/>
      <c r="S26" s="3"/>
      <c r="T26" s="3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8">
      <c r="A27" s="5" t="s">
        <v>39</v>
      </c>
      <c r="B27" s="7">
        <v>0</v>
      </c>
      <c r="C27" s="8">
        <v>1</v>
      </c>
      <c r="D27" s="8">
        <v>2</v>
      </c>
      <c r="E27" s="7">
        <v>32.4</v>
      </c>
      <c r="F27" s="7">
        <f t="shared" si="5"/>
        <v>324</v>
      </c>
      <c r="G27" s="8">
        <f t="shared" si="6"/>
        <v>100</v>
      </c>
      <c r="H27" s="8">
        <v>3</v>
      </c>
      <c r="I27" s="8">
        <f t="shared" si="7"/>
        <v>3</v>
      </c>
      <c r="J27" s="7">
        <f t="shared" si="8"/>
        <v>108</v>
      </c>
      <c r="K27" s="8">
        <v>15</v>
      </c>
      <c r="L27" s="2"/>
      <c r="M27" s="2"/>
      <c r="N27" s="2"/>
      <c r="O27" s="2"/>
      <c r="P27" s="2"/>
      <c r="Q27" s="3"/>
      <c r="R27" s="3"/>
      <c r="S27" s="3"/>
      <c r="T27" s="3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8">
      <c r="A28" s="5" t="s">
        <v>40</v>
      </c>
      <c r="B28" s="7">
        <v>0</v>
      </c>
      <c r="C28" s="8">
        <v>1</v>
      </c>
      <c r="D28" s="8">
        <v>2</v>
      </c>
      <c r="E28" s="7">
        <v>28.8</v>
      </c>
      <c r="F28" s="7">
        <f t="shared" si="5"/>
        <v>288</v>
      </c>
      <c r="G28" s="8">
        <f t="shared" si="6"/>
        <v>100</v>
      </c>
      <c r="H28" s="8">
        <v>2.5</v>
      </c>
      <c r="I28" s="8">
        <f t="shared" si="7"/>
        <v>2.5</v>
      </c>
      <c r="J28" s="7">
        <f t="shared" si="8"/>
        <v>115.2</v>
      </c>
      <c r="K28" s="8">
        <v>18</v>
      </c>
      <c r="L28" s="2"/>
      <c r="M28" s="2"/>
      <c r="N28" s="2"/>
      <c r="O28" s="2"/>
      <c r="P28" s="2"/>
      <c r="Q28" s="3"/>
      <c r="R28" s="3"/>
      <c r="S28" s="3"/>
      <c r="T28" s="3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8">
      <c r="A29" s="5" t="s">
        <v>41</v>
      </c>
      <c r="B29" s="7">
        <v>0</v>
      </c>
      <c r="C29" s="8">
        <v>1</v>
      </c>
      <c r="D29" s="8">
        <v>2</v>
      </c>
      <c r="E29" s="7">
        <v>36</v>
      </c>
      <c r="F29" s="7">
        <f t="shared" si="5"/>
        <v>360</v>
      </c>
      <c r="G29" s="8">
        <f t="shared" si="6"/>
        <v>100</v>
      </c>
      <c r="H29" s="8">
        <v>4</v>
      </c>
      <c r="I29" s="8">
        <f t="shared" si="7"/>
        <v>4</v>
      </c>
      <c r="J29" s="7">
        <f t="shared" si="8"/>
        <v>90</v>
      </c>
      <c r="K29" s="8">
        <v>25</v>
      </c>
      <c r="L29" s="2"/>
      <c r="M29" s="2"/>
      <c r="N29" s="2"/>
      <c r="O29" s="2"/>
      <c r="P29" s="2"/>
      <c r="Q29" s="3"/>
      <c r="R29" s="3"/>
      <c r="S29" s="3"/>
      <c r="T29" s="3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8">
      <c r="A30" s="5" t="s">
        <v>42</v>
      </c>
      <c r="B30" s="7">
        <v>0</v>
      </c>
      <c r="C30" s="8">
        <v>1</v>
      </c>
      <c r="D30" s="8">
        <v>2</v>
      </c>
      <c r="E30" s="7">
        <v>43.2</v>
      </c>
      <c r="F30" s="7">
        <f t="shared" si="5"/>
        <v>432</v>
      </c>
      <c r="G30" s="8">
        <f t="shared" si="6"/>
        <v>100</v>
      </c>
      <c r="H30" s="8">
        <v>6</v>
      </c>
      <c r="I30" s="8">
        <f t="shared" si="7"/>
        <v>6</v>
      </c>
      <c r="J30" s="7">
        <f t="shared" si="8"/>
        <v>72</v>
      </c>
      <c r="K30" s="8">
        <v>30</v>
      </c>
      <c r="L30" s="2"/>
      <c r="M30" s="2"/>
      <c r="N30" s="2"/>
      <c r="O30" s="2"/>
      <c r="P30" s="2"/>
      <c r="Q30" s="3"/>
      <c r="R30" s="3"/>
      <c r="S30" s="3"/>
      <c r="T30" s="3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8">
      <c r="A31" s="5" t="s">
        <v>43</v>
      </c>
      <c r="B31" s="7">
        <v>0</v>
      </c>
      <c r="C31" s="8">
        <v>1</v>
      </c>
      <c r="D31" s="8">
        <v>2</v>
      </c>
      <c r="E31" s="7">
        <v>50.4</v>
      </c>
      <c r="F31" s="7">
        <f t="shared" si="5"/>
        <v>504</v>
      </c>
      <c r="G31" s="8">
        <f t="shared" si="6"/>
        <v>100</v>
      </c>
      <c r="H31" s="8">
        <v>8</v>
      </c>
      <c r="I31" s="8">
        <f t="shared" si="7"/>
        <v>8</v>
      </c>
      <c r="J31" s="7">
        <f t="shared" si="8"/>
        <v>63</v>
      </c>
      <c r="K31" s="8">
        <v>34</v>
      </c>
      <c r="L31" s="2"/>
      <c r="M31" s="2"/>
      <c r="N31" s="2"/>
      <c r="O31" s="2"/>
      <c r="P31" s="2"/>
      <c r="Q31" s="3"/>
      <c r="R31" s="3"/>
      <c r="S31" s="3"/>
      <c r="T31" s="3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8">
      <c r="A32" s="5" t="s">
        <v>44</v>
      </c>
      <c r="B32" s="7">
        <v>0</v>
      </c>
      <c r="C32" s="8">
        <v>1</v>
      </c>
      <c r="D32" s="8">
        <v>2</v>
      </c>
      <c r="E32" s="7">
        <v>36</v>
      </c>
      <c r="F32" s="7">
        <f t="shared" si="5"/>
        <v>360</v>
      </c>
      <c r="G32" s="8">
        <f t="shared" si="6"/>
        <v>100</v>
      </c>
      <c r="H32" s="8">
        <v>3.6666666659999998</v>
      </c>
      <c r="I32" s="8">
        <f t="shared" si="7"/>
        <v>3.6666666659999998</v>
      </c>
      <c r="J32" s="7">
        <f t="shared" si="8"/>
        <v>98.181818199669422</v>
      </c>
      <c r="K32" s="8">
        <v>35</v>
      </c>
      <c r="L32" s="12"/>
      <c r="M32" s="2"/>
      <c r="N32" s="2"/>
      <c r="O32" s="2"/>
      <c r="P32" s="2"/>
      <c r="Q32" s="3"/>
      <c r="R32" s="3"/>
      <c r="S32" s="3"/>
      <c r="T32" s="3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7.25" customHeight="1">
      <c r="A33" s="5" t="s">
        <v>45</v>
      </c>
      <c r="B33" s="7">
        <v>0</v>
      </c>
      <c r="C33" s="8">
        <v>1</v>
      </c>
      <c r="D33" s="8">
        <v>2</v>
      </c>
      <c r="E33" s="7">
        <v>18</v>
      </c>
      <c r="F33" s="7">
        <f t="shared" si="5"/>
        <v>180</v>
      </c>
      <c r="G33" s="8">
        <f t="shared" si="6"/>
        <v>100</v>
      </c>
      <c r="H33" s="8">
        <v>1</v>
      </c>
      <c r="I33" s="8">
        <f t="shared" si="7"/>
        <v>1</v>
      </c>
      <c r="J33" s="7">
        <f t="shared" si="8"/>
        <v>180</v>
      </c>
      <c r="K33" s="8">
        <v>50</v>
      </c>
      <c r="L33" s="2"/>
      <c r="M33" s="2"/>
      <c r="N33" s="2"/>
      <c r="O33" s="2"/>
      <c r="P33" s="2"/>
      <c r="Q33" s="3"/>
      <c r="R33" s="3"/>
      <c r="S33" s="3"/>
      <c r="T33" s="3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8">
      <c r="A34" s="5" t="s">
        <v>46</v>
      </c>
      <c r="B34" s="7">
        <v>0</v>
      </c>
      <c r="C34" s="8">
        <v>1</v>
      </c>
      <c r="D34" s="8">
        <v>2</v>
      </c>
      <c r="E34" s="7">
        <v>14</v>
      </c>
      <c r="F34" s="7">
        <f t="shared" si="5"/>
        <v>140</v>
      </c>
      <c r="G34" s="8">
        <f t="shared" si="6"/>
        <v>100</v>
      </c>
      <c r="H34" s="8">
        <v>0.5</v>
      </c>
      <c r="I34" s="8">
        <f t="shared" si="7"/>
        <v>0.5</v>
      </c>
      <c r="J34" s="7">
        <f t="shared" si="8"/>
        <v>280</v>
      </c>
      <c r="K34" s="8">
        <v>52</v>
      </c>
      <c r="L34" s="2"/>
      <c r="M34" s="2"/>
      <c r="N34" s="2"/>
      <c r="O34" s="2"/>
      <c r="P34" s="2"/>
      <c r="Q34" s="3"/>
      <c r="R34" s="3"/>
      <c r="S34" s="3"/>
      <c r="T34" s="3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19.5" customHeight="1">
      <c r="A35" s="5" t="s">
        <v>47</v>
      </c>
      <c r="B35" s="7">
        <v>0</v>
      </c>
      <c r="C35" s="8">
        <v>1</v>
      </c>
      <c r="D35" s="8">
        <v>2</v>
      </c>
      <c r="E35" s="7">
        <v>21</v>
      </c>
      <c r="F35" s="7">
        <f t="shared" si="5"/>
        <v>210</v>
      </c>
      <c r="G35" s="8">
        <f t="shared" si="6"/>
        <v>100</v>
      </c>
      <c r="H35" s="8">
        <v>1.5</v>
      </c>
      <c r="I35" s="8">
        <f t="shared" si="7"/>
        <v>1.5</v>
      </c>
      <c r="J35" s="7">
        <f t="shared" si="8"/>
        <v>140</v>
      </c>
      <c r="K35" s="8">
        <v>53</v>
      </c>
      <c r="L35" s="2"/>
      <c r="M35" s="2"/>
      <c r="N35" s="2"/>
      <c r="O35" s="2"/>
      <c r="P35" s="2"/>
      <c r="Q35" s="3"/>
      <c r="R35" s="3"/>
      <c r="S35" s="3"/>
      <c r="T35" s="3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4.25" customHeight="1">
      <c r="A36" s="5" t="s">
        <v>48</v>
      </c>
      <c r="B36" s="7">
        <v>0</v>
      </c>
      <c r="C36" s="8">
        <v>1</v>
      </c>
      <c r="D36" s="8">
        <v>2</v>
      </c>
      <c r="E36" s="7">
        <v>18</v>
      </c>
      <c r="F36" s="7">
        <f t="shared" si="5"/>
        <v>180</v>
      </c>
      <c r="G36" s="8">
        <f t="shared" si="6"/>
        <v>100</v>
      </c>
      <c r="H36" s="8">
        <f>45/60</f>
        <v>0.75</v>
      </c>
      <c r="I36" s="8">
        <f t="shared" si="7"/>
        <v>0.75</v>
      </c>
      <c r="J36" s="7">
        <f t="shared" si="8"/>
        <v>240</v>
      </c>
      <c r="K36" s="8">
        <v>56</v>
      </c>
      <c r="L36" s="2"/>
      <c r="M36" s="2"/>
      <c r="N36" s="2"/>
      <c r="O36" s="2"/>
      <c r="P36" s="2"/>
      <c r="Q36" s="3"/>
      <c r="R36" s="3"/>
      <c r="S36" s="3"/>
      <c r="T36" s="3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18">
      <c r="A37" s="5" t="s">
        <v>49</v>
      </c>
      <c r="B37" s="7">
        <v>0</v>
      </c>
      <c r="C37" s="8">
        <v>1</v>
      </c>
      <c r="D37" s="8">
        <v>2</v>
      </c>
      <c r="E37" s="7">
        <v>32</v>
      </c>
      <c r="F37" s="7">
        <f t="shared" si="5"/>
        <v>320</v>
      </c>
      <c r="G37" s="8">
        <f t="shared" si="6"/>
        <v>100</v>
      </c>
      <c r="H37" s="8">
        <v>3.5</v>
      </c>
      <c r="I37" s="8">
        <f t="shared" si="7"/>
        <v>3.5</v>
      </c>
      <c r="J37" s="7">
        <f t="shared" si="8"/>
        <v>91.428571428571431</v>
      </c>
      <c r="K37" s="8">
        <v>58</v>
      </c>
      <c r="L37" s="2"/>
      <c r="M37" s="2"/>
      <c r="N37" s="2"/>
      <c r="O37" s="2"/>
      <c r="P37" s="2"/>
      <c r="Q37" s="2"/>
      <c r="R37" s="2"/>
      <c r="S37" s="3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8">
      <c r="A38" s="5" t="s">
        <v>50</v>
      </c>
      <c r="B38" s="7">
        <v>0</v>
      </c>
      <c r="C38" s="8">
        <v>1</v>
      </c>
      <c r="D38" s="8">
        <v>2</v>
      </c>
      <c r="E38" s="7">
        <v>14</v>
      </c>
      <c r="F38" s="7">
        <f t="shared" si="5"/>
        <v>140</v>
      </c>
      <c r="G38" s="8">
        <f t="shared" si="6"/>
        <v>100</v>
      </c>
      <c r="H38" s="8">
        <v>0.5</v>
      </c>
      <c r="I38" s="8">
        <f t="shared" si="7"/>
        <v>0.5</v>
      </c>
      <c r="J38" s="7">
        <f t="shared" si="8"/>
        <v>280</v>
      </c>
      <c r="K38" s="8">
        <v>60</v>
      </c>
      <c r="L38" s="2"/>
      <c r="M38" s="2"/>
      <c r="N38" s="2"/>
      <c r="O38" s="2"/>
      <c r="P38" s="2"/>
      <c r="Q38" s="3"/>
      <c r="R38" s="3"/>
      <c r="S38" s="3"/>
      <c r="T38" s="3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ht="18.75" customHeight="1">
      <c r="A39" s="5" t="s">
        <v>51</v>
      </c>
      <c r="B39" s="7">
        <v>0</v>
      </c>
      <c r="C39" s="8">
        <v>1</v>
      </c>
      <c r="D39" s="8">
        <v>2</v>
      </c>
      <c r="E39" s="7">
        <v>21</v>
      </c>
      <c r="F39" s="7">
        <f t="shared" si="5"/>
        <v>210</v>
      </c>
      <c r="G39" s="8">
        <f t="shared" si="6"/>
        <v>100</v>
      </c>
      <c r="H39" s="8">
        <v>1.5</v>
      </c>
      <c r="I39" s="8">
        <f t="shared" si="7"/>
        <v>1.5</v>
      </c>
      <c r="J39" s="7">
        <f t="shared" si="8"/>
        <v>140</v>
      </c>
      <c r="K39" s="8">
        <v>63</v>
      </c>
      <c r="L39" s="2"/>
      <c r="M39" s="2"/>
      <c r="N39" s="2"/>
      <c r="O39" s="2"/>
      <c r="P39" s="2"/>
      <c r="Q39" s="3"/>
      <c r="R39" s="3"/>
      <c r="S39" s="3"/>
      <c r="T39" s="3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ht="18" customHeight="1">
      <c r="A40" s="5" t="s">
        <v>52</v>
      </c>
      <c r="B40" s="7">
        <v>0</v>
      </c>
      <c r="C40" s="8">
        <v>1</v>
      </c>
      <c r="D40" s="8">
        <v>2</v>
      </c>
      <c r="E40" s="7">
        <v>18</v>
      </c>
      <c r="F40" s="7">
        <f t="shared" si="5"/>
        <v>180</v>
      </c>
      <c r="G40" s="8">
        <f t="shared" si="6"/>
        <v>100</v>
      </c>
      <c r="H40" s="8">
        <v>0.75</v>
      </c>
      <c r="I40" s="8">
        <f t="shared" si="7"/>
        <v>0.75</v>
      </c>
      <c r="J40" s="7">
        <f t="shared" si="8"/>
        <v>240</v>
      </c>
      <c r="K40" s="8">
        <v>65</v>
      </c>
      <c r="L40" s="2"/>
      <c r="M40" s="2"/>
      <c r="N40" s="2"/>
      <c r="O40" s="2"/>
      <c r="P40" s="2"/>
      <c r="Q40" s="3"/>
      <c r="R40" s="3"/>
      <c r="S40" s="3"/>
      <c r="T40" s="3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ht="20.25" customHeight="1">
      <c r="A41" s="5" t="s">
        <v>53</v>
      </c>
      <c r="B41" s="7">
        <v>0</v>
      </c>
      <c r="C41" s="8">
        <v>1</v>
      </c>
      <c r="D41" s="8">
        <v>2</v>
      </c>
      <c r="E41" s="7">
        <v>39</v>
      </c>
      <c r="F41" s="7">
        <f t="shared" si="5"/>
        <v>390</v>
      </c>
      <c r="G41" s="8">
        <f t="shared" si="6"/>
        <v>100</v>
      </c>
      <c r="H41" s="8">
        <v>5</v>
      </c>
      <c r="I41" s="8">
        <f t="shared" si="7"/>
        <v>5</v>
      </c>
      <c r="J41" s="7">
        <f t="shared" si="8"/>
        <v>78</v>
      </c>
      <c r="K41" s="8">
        <v>68</v>
      </c>
      <c r="L41" s="2"/>
      <c r="M41" s="2"/>
      <c r="N41" s="2"/>
      <c r="O41" s="2"/>
      <c r="P41" s="2"/>
      <c r="Q41" s="3"/>
      <c r="R41" s="3"/>
      <c r="S41" s="3"/>
      <c r="T41" s="3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ht="18">
      <c r="A42" s="5" t="s">
        <v>54</v>
      </c>
      <c r="B42" s="7">
        <v>0</v>
      </c>
      <c r="C42" s="8">
        <v>1</v>
      </c>
      <c r="D42" s="8">
        <v>2</v>
      </c>
      <c r="E42" s="7">
        <v>14</v>
      </c>
      <c r="F42" s="7">
        <f t="shared" si="5"/>
        <v>140</v>
      </c>
      <c r="G42" s="8">
        <f t="shared" si="6"/>
        <v>100</v>
      </c>
      <c r="H42" s="8">
        <f>35/60</f>
        <v>0.58333333333333337</v>
      </c>
      <c r="I42" s="8">
        <f t="shared" si="7"/>
        <v>0.58333333333333337</v>
      </c>
      <c r="J42" s="7">
        <f t="shared" si="8"/>
        <v>239.99999999999997</v>
      </c>
      <c r="K42" s="8">
        <v>70</v>
      </c>
      <c r="L42" s="2"/>
      <c r="M42" s="2"/>
      <c r="N42" s="2"/>
      <c r="O42" s="2"/>
      <c r="P42" s="2"/>
      <c r="Q42" s="2"/>
      <c r="R42" s="2"/>
      <c r="S42" s="3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ht="18.75" customHeight="1">
      <c r="A43" s="5" t="s">
        <v>55</v>
      </c>
      <c r="B43" s="7">
        <v>0</v>
      </c>
      <c r="C43" s="8">
        <v>1</v>
      </c>
      <c r="D43" s="8">
        <v>2</v>
      </c>
      <c r="E43" s="7">
        <v>14</v>
      </c>
      <c r="F43" s="7">
        <f t="shared" si="5"/>
        <v>140</v>
      </c>
      <c r="G43" s="8">
        <f t="shared" si="6"/>
        <v>100</v>
      </c>
      <c r="H43" s="8">
        <f>40/60</f>
        <v>0.66666666666666663</v>
      </c>
      <c r="I43" s="8">
        <f t="shared" si="7"/>
        <v>0.66666666666666663</v>
      </c>
      <c r="J43" s="7">
        <f t="shared" si="8"/>
        <v>210</v>
      </c>
      <c r="K43" s="8">
        <v>72</v>
      </c>
      <c r="L43" s="2"/>
      <c r="M43" s="2"/>
      <c r="N43" s="13"/>
      <c r="O43" s="2"/>
      <c r="P43" s="2"/>
      <c r="Q43" s="3"/>
      <c r="R43" s="3"/>
      <c r="S43" s="3"/>
      <c r="T43" s="3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ht="21" customHeight="1">
      <c r="A44" s="5" t="s">
        <v>56</v>
      </c>
      <c r="B44" s="7">
        <v>0</v>
      </c>
      <c r="C44" s="8">
        <v>1</v>
      </c>
      <c r="D44" s="8">
        <v>2</v>
      </c>
      <c r="E44" s="7">
        <v>36</v>
      </c>
      <c r="F44" s="7">
        <f t="shared" si="5"/>
        <v>360</v>
      </c>
      <c r="G44" s="8">
        <f t="shared" si="6"/>
        <v>100</v>
      </c>
      <c r="H44" s="8">
        <v>4.5</v>
      </c>
      <c r="I44" s="8">
        <f t="shared" si="7"/>
        <v>4.5</v>
      </c>
      <c r="J44" s="7">
        <f t="shared" si="8"/>
        <v>80</v>
      </c>
      <c r="K44" s="8">
        <v>74</v>
      </c>
      <c r="L44" s="2"/>
      <c r="M44" s="2"/>
      <c r="N44" s="13"/>
      <c r="O44" s="2"/>
      <c r="P44" s="2"/>
      <c r="Q44" s="3"/>
      <c r="R44" s="3"/>
      <c r="S44" s="3"/>
      <c r="T44" s="3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ht="18" customHeight="1">
      <c r="A45" s="5" t="s">
        <v>57</v>
      </c>
      <c r="B45" s="7">
        <v>0</v>
      </c>
      <c r="C45" s="8">
        <v>1</v>
      </c>
      <c r="D45" s="8">
        <v>2</v>
      </c>
      <c r="E45" s="7">
        <v>28</v>
      </c>
      <c r="F45" s="7">
        <f t="shared" si="5"/>
        <v>280</v>
      </c>
      <c r="G45" s="8">
        <f t="shared" si="6"/>
        <v>100</v>
      </c>
      <c r="H45" s="8">
        <v>2.5</v>
      </c>
      <c r="I45" s="8">
        <f t="shared" si="7"/>
        <v>2.5</v>
      </c>
      <c r="J45" s="7">
        <f t="shared" si="8"/>
        <v>112</v>
      </c>
      <c r="K45" s="8">
        <v>78</v>
      </c>
      <c r="L45" s="2"/>
      <c r="M45" s="2"/>
      <c r="N45" s="2"/>
      <c r="O45" s="2"/>
      <c r="P45" s="2"/>
      <c r="Q45" s="3"/>
      <c r="R45" s="3"/>
      <c r="S45" s="3"/>
      <c r="T45" s="3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ht="18">
      <c r="A46" s="5" t="s">
        <v>58</v>
      </c>
      <c r="B46" s="7">
        <v>0</v>
      </c>
      <c r="C46" s="8">
        <v>1</v>
      </c>
      <c r="D46" s="8">
        <v>2</v>
      </c>
      <c r="E46" s="7">
        <v>43</v>
      </c>
      <c r="F46" s="7">
        <f t="shared" si="5"/>
        <v>430</v>
      </c>
      <c r="G46" s="8">
        <f t="shared" si="6"/>
        <v>100</v>
      </c>
      <c r="H46" s="8">
        <v>6.5</v>
      </c>
      <c r="I46" s="8">
        <f t="shared" si="7"/>
        <v>6.5</v>
      </c>
      <c r="J46" s="7">
        <f t="shared" si="8"/>
        <v>66.15384615384616</v>
      </c>
      <c r="K46" s="8">
        <v>80</v>
      </c>
      <c r="L46" s="2"/>
      <c r="M46" s="2"/>
      <c r="N46" s="2"/>
      <c r="O46" s="2"/>
      <c r="P46" s="2"/>
      <c r="Q46" s="3"/>
      <c r="R46" s="3"/>
      <c r="S46" s="3"/>
      <c r="T46" s="3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ht="21" customHeight="1">
      <c r="A47" s="5" t="s">
        <v>59</v>
      </c>
      <c r="B47" s="7">
        <v>0</v>
      </c>
      <c r="C47" s="8">
        <v>1</v>
      </c>
      <c r="D47" s="8">
        <v>2</v>
      </c>
      <c r="E47" s="7">
        <v>36</v>
      </c>
      <c r="F47" s="7">
        <f t="shared" si="5"/>
        <v>360</v>
      </c>
      <c r="G47" s="8">
        <f t="shared" si="6"/>
        <v>100</v>
      </c>
      <c r="H47" s="8">
        <v>4</v>
      </c>
      <c r="I47" s="8">
        <f t="shared" si="7"/>
        <v>4</v>
      </c>
      <c r="J47" s="7">
        <f t="shared" si="8"/>
        <v>90</v>
      </c>
      <c r="K47" s="8">
        <v>82</v>
      </c>
      <c r="L47" s="2"/>
      <c r="M47" s="2"/>
      <c r="N47" s="2"/>
      <c r="O47" s="2"/>
      <c r="P47" s="2"/>
      <c r="Q47" s="2"/>
      <c r="R47" s="2"/>
      <c r="S47" s="3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ht="22.5" customHeight="1">
      <c r="A48" s="5" t="s">
        <v>60</v>
      </c>
      <c r="B48" s="7">
        <v>0</v>
      </c>
      <c r="C48" s="8">
        <v>1</v>
      </c>
      <c r="D48" s="8">
        <v>2</v>
      </c>
      <c r="E48" s="7">
        <v>21</v>
      </c>
      <c r="F48" s="7">
        <f t="shared" si="5"/>
        <v>210</v>
      </c>
      <c r="G48" s="8">
        <f t="shared" si="6"/>
        <v>100</v>
      </c>
      <c r="H48" s="8">
        <v>1.3333333333299999</v>
      </c>
      <c r="I48" s="8">
        <f t="shared" si="7"/>
        <v>1.3333333333299999</v>
      </c>
      <c r="J48" s="7">
        <f t="shared" si="8"/>
        <v>157.50000000039375</v>
      </c>
      <c r="K48" s="8">
        <v>83</v>
      </c>
      <c r="L48" s="2"/>
      <c r="M48" s="2"/>
      <c r="N48" s="2"/>
      <c r="O48" s="2"/>
      <c r="P48" s="2"/>
      <c r="Q48" s="3"/>
      <c r="R48" s="3"/>
      <c r="S48" s="3"/>
      <c r="T48" s="3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ht="17.25" customHeight="1">
      <c r="A49" s="5" t="s">
        <v>61</v>
      </c>
      <c r="B49" s="7">
        <v>0</v>
      </c>
      <c r="C49" s="8">
        <v>1</v>
      </c>
      <c r="D49" s="8">
        <v>2</v>
      </c>
      <c r="E49" s="7">
        <v>32</v>
      </c>
      <c r="F49" s="7">
        <f t="shared" si="5"/>
        <v>320</v>
      </c>
      <c r="G49" s="8">
        <f t="shared" si="6"/>
        <v>100</v>
      </c>
      <c r="H49" s="8">
        <v>3</v>
      </c>
      <c r="I49" s="8">
        <f t="shared" si="7"/>
        <v>3</v>
      </c>
      <c r="J49" s="7">
        <f t="shared" si="8"/>
        <v>106.66666666666667</v>
      </c>
      <c r="K49" s="8">
        <v>84</v>
      </c>
      <c r="L49" s="2"/>
      <c r="M49" s="2"/>
      <c r="N49" s="2"/>
      <c r="O49" s="2"/>
      <c r="P49" s="2"/>
      <c r="Q49" s="3"/>
      <c r="R49" s="3"/>
      <c r="S49" s="3"/>
      <c r="T49" s="3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ht="17.25" customHeight="1">
      <c r="A50" s="5" t="s">
        <v>62</v>
      </c>
      <c r="B50" s="7">
        <v>0</v>
      </c>
      <c r="C50" s="8">
        <v>1</v>
      </c>
      <c r="D50" s="8">
        <v>2</v>
      </c>
      <c r="E50" s="7">
        <v>32</v>
      </c>
      <c r="F50" s="7">
        <f t="shared" si="5"/>
        <v>320</v>
      </c>
      <c r="G50" s="8">
        <f t="shared" si="6"/>
        <v>100</v>
      </c>
      <c r="H50" s="8">
        <v>3</v>
      </c>
      <c r="I50" s="8">
        <f t="shared" si="7"/>
        <v>3</v>
      </c>
      <c r="J50" s="7">
        <f t="shared" si="8"/>
        <v>106.66666666666667</v>
      </c>
      <c r="K50" s="8">
        <v>85</v>
      </c>
      <c r="L50" s="2"/>
      <c r="M50" s="2"/>
      <c r="N50" s="2"/>
      <c r="O50" s="2"/>
      <c r="P50" s="2"/>
      <c r="Q50" s="3"/>
      <c r="R50" s="3"/>
      <c r="S50" s="3"/>
      <c r="T50" s="3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ht="17.25" customHeight="1">
      <c r="A51" s="5" t="s">
        <v>63</v>
      </c>
      <c r="B51" s="7">
        <v>0</v>
      </c>
      <c r="C51" s="8">
        <v>1</v>
      </c>
      <c r="D51" s="8">
        <v>2</v>
      </c>
      <c r="E51" s="7">
        <v>10</v>
      </c>
      <c r="F51" s="7">
        <f t="shared" si="5"/>
        <v>100</v>
      </c>
      <c r="G51" s="8">
        <f t="shared" si="6"/>
        <v>100</v>
      </c>
      <c r="H51" s="8">
        <v>0.33333333332999998</v>
      </c>
      <c r="I51" s="8">
        <f t="shared" si="7"/>
        <v>0.33333333332999998</v>
      </c>
      <c r="J51" s="7">
        <f t="shared" si="8"/>
        <v>300.00000000300003</v>
      </c>
      <c r="K51" s="8">
        <v>89</v>
      </c>
      <c r="L51" s="2"/>
      <c r="M51" s="2"/>
      <c r="N51" s="2"/>
      <c r="O51" s="2"/>
      <c r="P51" s="2"/>
      <c r="Q51" s="3"/>
      <c r="R51" s="3"/>
      <c r="S51" s="3"/>
      <c r="T51" s="3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ht="21" customHeight="1">
      <c r="A52" s="5" t="s">
        <v>64</v>
      </c>
      <c r="B52" s="7">
        <v>0</v>
      </c>
      <c r="C52" s="8">
        <v>1</v>
      </c>
      <c r="D52" s="8">
        <v>2</v>
      </c>
      <c r="E52" s="7">
        <v>14</v>
      </c>
      <c r="F52" s="7">
        <f t="shared" si="5"/>
        <v>140</v>
      </c>
      <c r="G52" s="8">
        <f t="shared" si="6"/>
        <v>100</v>
      </c>
      <c r="H52" s="8">
        <f>40/60</f>
        <v>0.66666666666666663</v>
      </c>
      <c r="I52" s="8">
        <f t="shared" si="7"/>
        <v>0.66666666666666663</v>
      </c>
      <c r="J52" s="7">
        <f t="shared" si="8"/>
        <v>210</v>
      </c>
      <c r="K52" s="8">
        <v>90</v>
      </c>
      <c r="L52" s="2"/>
      <c r="M52" s="2"/>
      <c r="N52" s="2"/>
      <c r="O52" s="2"/>
      <c r="P52" s="2"/>
      <c r="Q52" s="3"/>
      <c r="R52" s="3"/>
      <c r="S52" s="3"/>
      <c r="T52" s="3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ht="19.5" customHeight="1">
      <c r="A53" s="5" t="s">
        <v>65</v>
      </c>
      <c r="B53" s="7">
        <v>0</v>
      </c>
      <c r="C53" s="8">
        <v>1</v>
      </c>
      <c r="D53" s="8">
        <v>2</v>
      </c>
      <c r="E53" s="7">
        <v>39</v>
      </c>
      <c r="F53" s="7">
        <f t="shared" si="5"/>
        <v>390</v>
      </c>
      <c r="G53" s="8">
        <f t="shared" si="6"/>
        <v>100</v>
      </c>
      <c r="H53" s="8">
        <v>5</v>
      </c>
      <c r="I53" s="8">
        <f t="shared" si="7"/>
        <v>5</v>
      </c>
      <c r="J53" s="7">
        <f t="shared" si="8"/>
        <v>78</v>
      </c>
      <c r="K53" s="8">
        <v>92</v>
      </c>
      <c r="L53" s="2"/>
      <c r="M53" s="2"/>
      <c r="N53" s="2"/>
      <c r="O53" s="2"/>
      <c r="P53" s="2"/>
      <c r="Q53" s="3"/>
      <c r="R53" s="2"/>
      <c r="S53" s="3"/>
      <c r="T53" s="3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ht="20.25" customHeight="1">
      <c r="A54" s="5"/>
      <c r="B54" s="5"/>
      <c r="C54" s="5"/>
      <c r="D54" s="5"/>
      <c r="E54" s="5"/>
      <c r="F54" s="5"/>
      <c r="G54" s="5"/>
      <c r="H54" s="5"/>
      <c r="I54" s="5"/>
      <c r="J54" s="2"/>
      <c r="K54" s="2"/>
      <c r="L54" s="2"/>
      <c r="M54" s="2"/>
      <c r="N54" s="2"/>
      <c r="O54" s="2"/>
      <c r="P54" s="2"/>
      <c r="Q54" s="2"/>
      <c r="R54" s="2"/>
      <c r="S54" s="3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ht="20.25" customHeight="1">
      <c r="A55" s="6" t="s">
        <v>66</v>
      </c>
      <c r="B55" s="10" t="s">
        <v>67</v>
      </c>
      <c r="C55" s="10" t="s">
        <v>5</v>
      </c>
      <c r="D55" s="6" t="s">
        <v>28</v>
      </c>
      <c r="E55" s="6" t="s">
        <v>7</v>
      </c>
      <c r="F55" s="6" t="s">
        <v>29</v>
      </c>
      <c r="G55" s="10" t="s">
        <v>10</v>
      </c>
      <c r="H55" s="10" t="s">
        <v>30</v>
      </c>
      <c r="I55" s="6" t="s">
        <v>32</v>
      </c>
      <c r="J55" s="2"/>
      <c r="K55" s="2"/>
      <c r="L55" s="2"/>
      <c r="M55" s="2"/>
      <c r="N55" s="2"/>
      <c r="O55" s="2"/>
      <c r="P55" s="2"/>
      <c r="Q55" s="3"/>
      <c r="R55" s="3"/>
      <c r="S55" s="3"/>
      <c r="T55" s="3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ht="18">
      <c r="A56" s="5" t="s">
        <v>68</v>
      </c>
      <c r="B56" s="7">
        <v>13</v>
      </c>
      <c r="C56" s="8">
        <v>3</v>
      </c>
      <c r="D56" s="8">
        <v>3</v>
      </c>
      <c r="E56" s="11">
        <v>18</v>
      </c>
      <c r="F56" s="11">
        <f t="shared" ref="F56:F65" si="9">E56*10</f>
        <v>180</v>
      </c>
      <c r="G56" s="14">
        <f t="shared" ref="G56:G65" si="10">(E56-B56)/E56*C56</f>
        <v>0.83333333333333337</v>
      </c>
      <c r="H56" s="8">
        <f>20/60</f>
        <v>0.33333333333333331</v>
      </c>
      <c r="I56" s="11">
        <f t="shared" ref="I56:I64" si="11">F56/H56*(G56)</f>
        <v>450</v>
      </c>
      <c r="J56" s="2"/>
      <c r="K56" s="2"/>
      <c r="L56" s="2"/>
      <c r="M56" s="2"/>
      <c r="N56" s="2"/>
      <c r="O56" s="2"/>
      <c r="P56" s="2"/>
      <c r="Q56" s="3"/>
      <c r="R56" s="3"/>
      <c r="S56" s="3"/>
      <c r="T56" s="3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ht="18">
      <c r="A57" s="5" t="s">
        <v>69</v>
      </c>
      <c r="B57" s="7">
        <v>27</v>
      </c>
      <c r="C57" s="8">
        <v>3</v>
      </c>
      <c r="D57" s="8">
        <v>3</v>
      </c>
      <c r="E57" s="11">
        <v>32</v>
      </c>
      <c r="F57" s="11">
        <f t="shared" si="9"/>
        <v>320</v>
      </c>
      <c r="G57" s="14">
        <f t="shared" si="10"/>
        <v>0.46875</v>
      </c>
      <c r="H57" s="8">
        <v>1</v>
      </c>
      <c r="I57" s="11">
        <f t="shared" si="11"/>
        <v>150</v>
      </c>
      <c r="J57" s="2"/>
      <c r="K57" s="2"/>
      <c r="L57" s="2"/>
      <c r="M57" s="2"/>
      <c r="N57" s="2"/>
      <c r="O57" s="2"/>
      <c r="P57" s="2"/>
      <c r="Q57" s="3"/>
      <c r="R57" s="3"/>
      <c r="S57" s="3"/>
      <c r="T57" s="3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ht="18">
      <c r="A58" s="5" t="s">
        <v>70</v>
      </c>
      <c r="B58" s="7">
        <v>24</v>
      </c>
      <c r="C58" s="8">
        <v>3</v>
      </c>
      <c r="D58" s="8">
        <v>3</v>
      </c>
      <c r="E58" s="11">
        <v>50.4</v>
      </c>
      <c r="F58" s="11">
        <f t="shared" si="9"/>
        <v>504</v>
      </c>
      <c r="G58" s="14">
        <f t="shared" si="10"/>
        <v>1.5714285714285716</v>
      </c>
      <c r="H58" s="8">
        <v>4</v>
      </c>
      <c r="I58" s="11">
        <f t="shared" si="11"/>
        <v>198.00000000000003</v>
      </c>
      <c r="J58" s="2"/>
      <c r="K58" s="2"/>
      <c r="L58" s="2"/>
      <c r="M58" s="2"/>
      <c r="N58" s="2"/>
      <c r="O58" s="2"/>
      <c r="P58" s="2"/>
      <c r="Q58" s="3"/>
      <c r="R58" s="3"/>
      <c r="S58" s="3"/>
      <c r="T58" s="3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ht="18">
      <c r="A59" s="5" t="s">
        <v>71</v>
      </c>
      <c r="B59" s="7">
        <v>19</v>
      </c>
      <c r="C59" s="8">
        <v>3</v>
      </c>
      <c r="D59" s="8">
        <v>3</v>
      </c>
      <c r="E59" s="11">
        <v>54</v>
      </c>
      <c r="F59" s="11">
        <f t="shared" si="9"/>
        <v>540</v>
      </c>
      <c r="G59" s="14">
        <f t="shared" si="10"/>
        <v>1.9444444444444444</v>
      </c>
      <c r="H59" s="8">
        <v>6</v>
      </c>
      <c r="I59" s="11">
        <f t="shared" si="11"/>
        <v>175</v>
      </c>
      <c r="J59" s="2"/>
      <c r="K59" s="2"/>
      <c r="L59" s="2"/>
      <c r="M59" s="2"/>
      <c r="N59" s="2"/>
      <c r="O59" s="2"/>
      <c r="P59" s="2"/>
      <c r="Q59" s="3"/>
      <c r="R59" s="3"/>
      <c r="S59" s="3"/>
      <c r="T59" s="3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ht="18">
      <c r="A60" s="5" t="s">
        <v>72</v>
      </c>
      <c r="B60" s="7">
        <v>24</v>
      </c>
      <c r="C60" s="8">
        <v>3</v>
      </c>
      <c r="D60" s="8">
        <v>3</v>
      </c>
      <c r="E60" s="11">
        <v>64</v>
      </c>
      <c r="F60" s="11">
        <f t="shared" si="9"/>
        <v>640</v>
      </c>
      <c r="G60" s="14">
        <f t="shared" si="10"/>
        <v>1.875</v>
      </c>
      <c r="H60" s="8">
        <v>8</v>
      </c>
      <c r="I60" s="11">
        <f t="shared" si="11"/>
        <v>150</v>
      </c>
      <c r="J60" s="2"/>
      <c r="K60" s="2"/>
      <c r="L60" s="2"/>
      <c r="M60" s="2"/>
      <c r="N60" s="2"/>
      <c r="O60" s="2"/>
      <c r="P60" s="2"/>
      <c r="Q60" s="3"/>
      <c r="R60" s="3"/>
      <c r="S60" s="3"/>
      <c r="T60" s="3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ht="18">
      <c r="A61" s="5" t="s">
        <v>73</v>
      </c>
      <c r="B61" s="15">
        <v>0</v>
      </c>
      <c r="C61" s="8">
        <v>3</v>
      </c>
      <c r="D61" s="8">
        <v>3</v>
      </c>
      <c r="E61" s="7">
        <v>68</v>
      </c>
      <c r="F61" s="7">
        <f t="shared" si="9"/>
        <v>680</v>
      </c>
      <c r="G61" s="14">
        <f t="shared" si="10"/>
        <v>3</v>
      </c>
      <c r="H61" s="8">
        <v>0.51500000000000001</v>
      </c>
      <c r="I61" s="7">
        <f t="shared" si="11"/>
        <v>3961.1650485436894</v>
      </c>
      <c r="J61" s="2"/>
      <c r="K61" s="2"/>
      <c r="L61" s="2"/>
      <c r="M61" s="2"/>
      <c r="N61" s="2"/>
      <c r="O61" s="2"/>
      <c r="P61" s="2"/>
      <c r="Q61" s="3"/>
      <c r="R61" s="3"/>
      <c r="S61" s="3"/>
      <c r="T61" s="3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ht="18">
      <c r="A62" s="5" t="s">
        <v>74</v>
      </c>
      <c r="B62" s="15">
        <v>0</v>
      </c>
      <c r="C62" s="8">
        <v>3</v>
      </c>
      <c r="D62" s="8">
        <v>3</v>
      </c>
      <c r="E62" s="7">
        <v>140</v>
      </c>
      <c r="F62" s="7">
        <f t="shared" si="9"/>
        <v>1400</v>
      </c>
      <c r="G62" s="14">
        <f t="shared" si="10"/>
        <v>3</v>
      </c>
      <c r="H62" s="8">
        <v>5</v>
      </c>
      <c r="I62" s="7">
        <f t="shared" si="11"/>
        <v>840</v>
      </c>
      <c r="J62" s="2"/>
      <c r="K62" s="2"/>
      <c r="L62" s="2"/>
      <c r="M62" s="2"/>
      <c r="N62" s="2"/>
      <c r="O62" s="2"/>
      <c r="P62" s="2"/>
      <c r="Q62" s="3"/>
      <c r="R62" s="3"/>
      <c r="S62" s="3"/>
      <c r="T62" s="3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ht="18">
      <c r="A63" s="5" t="s">
        <v>75</v>
      </c>
      <c r="B63" s="15">
        <v>0</v>
      </c>
      <c r="C63" s="8">
        <v>3</v>
      </c>
      <c r="D63" s="8">
        <v>3</v>
      </c>
      <c r="E63" s="7">
        <v>201</v>
      </c>
      <c r="F63" s="7">
        <f t="shared" si="9"/>
        <v>2010</v>
      </c>
      <c r="G63" s="14">
        <f t="shared" si="10"/>
        <v>3</v>
      </c>
      <c r="H63" s="8">
        <v>12</v>
      </c>
      <c r="I63" s="7">
        <f t="shared" si="11"/>
        <v>502.5</v>
      </c>
      <c r="J63" s="2"/>
      <c r="K63" s="2"/>
      <c r="L63" s="2"/>
      <c r="M63" s="2"/>
      <c r="N63" s="2"/>
      <c r="O63" s="2"/>
      <c r="P63" s="2"/>
      <c r="Q63" s="3"/>
      <c r="R63" s="3"/>
      <c r="S63" s="3"/>
      <c r="T63" s="3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ht="18">
      <c r="A64" s="5" t="s">
        <v>76</v>
      </c>
      <c r="B64" s="15">
        <v>0</v>
      </c>
      <c r="C64" s="8">
        <v>3</v>
      </c>
      <c r="D64" s="8">
        <v>3</v>
      </c>
      <c r="E64" s="7">
        <v>234</v>
      </c>
      <c r="F64" s="7">
        <f t="shared" si="9"/>
        <v>2340</v>
      </c>
      <c r="G64" s="14">
        <f t="shared" si="10"/>
        <v>3</v>
      </c>
      <c r="H64" s="8">
        <v>5</v>
      </c>
      <c r="I64" s="7">
        <f t="shared" si="11"/>
        <v>1404</v>
      </c>
      <c r="J64" s="2"/>
      <c r="K64" s="2"/>
      <c r="L64" s="2"/>
      <c r="M64" s="2"/>
      <c r="N64" s="2"/>
      <c r="O64" s="2"/>
      <c r="P64" s="2"/>
      <c r="Q64" s="3"/>
      <c r="R64" s="3"/>
      <c r="S64" s="3"/>
      <c r="T64" s="3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ht="18">
      <c r="A65" s="16" t="s">
        <v>77</v>
      </c>
      <c r="B65" s="17">
        <v>0</v>
      </c>
      <c r="C65" s="18">
        <v>3</v>
      </c>
      <c r="D65" s="18">
        <v>3</v>
      </c>
      <c r="E65" s="19">
        <v>54</v>
      </c>
      <c r="F65" s="19">
        <f t="shared" si="9"/>
        <v>540</v>
      </c>
      <c r="G65" s="20">
        <f t="shared" si="10"/>
        <v>3</v>
      </c>
      <c r="H65" s="18" t="s">
        <v>78</v>
      </c>
      <c r="I65" s="18" t="s">
        <v>78</v>
      </c>
      <c r="J65" s="2"/>
      <c r="K65" s="2"/>
      <c r="L65" s="2"/>
      <c r="M65" s="2"/>
      <c r="N65" s="2"/>
      <c r="O65" s="2"/>
      <c r="P65" s="2"/>
      <c r="Q65" s="3"/>
      <c r="R65" s="3"/>
      <c r="S65" s="3"/>
      <c r="T65" s="3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ht="18">
      <c r="A66" s="2"/>
      <c r="B66" s="13"/>
      <c r="C66" s="2"/>
      <c r="D66" s="2"/>
      <c r="E66" s="13"/>
      <c r="F66" s="21"/>
      <c r="G66" s="2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3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ht="18">
      <c r="A67" s="6" t="s">
        <v>79</v>
      </c>
      <c r="B67" s="10" t="s">
        <v>80</v>
      </c>
      <c r="C67" s="10" t="s">
        <v>5</v>
      </c>
      <c r="D67" s="6" t="s">
        <v>28</v>
      </c>
      <c r="E67" s="6" t="s">
        <v>7</v>
      </c>
      <c r="F67" s="23" t="s">
        <v>29</v>
      </c>
      <c r="G67" s="24" t="s">
        <v>10</v>
      </c>
      <c r="H67" s="10" t="s">
        <v>30</v>
      </c>
      <c r="I67" s="6" t="s">
        <v>32</v>
      </c>
      <c r="J67" s="2"/>
      <c r="K67" s="2"/>
      <c r="L67" s="2"/>
      <c r="M67" s="2"/>
      <c r="N67" s="2"/>
      <c r="O67" s="2"/>
      <c r="P67" s="2"/>
      <c r="Q67" s="2"/>
      <c r="R67" s="2"/>
      <c r="S67" s="3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ht="18">
      <c r="A68" s="2" t="s">
        <v>81</v>
      </c>
      <c r="B68" s="13">
        <v>20</v>
      </c>
      <c r="C68" s="2">
        <v>1</v>
      </c>
      <c r="D68" s="2">
        <v>1</v>
      </c>
      <c r="E68" s="13">
        <v>18</v>
      </c>
      <c r="F68" s="21">
        <f t="shared" ref="F68:F72" si="12">E68*10</f>
        <v>180</v>
      </c>
      <c r="G68" s="22">
        <f t="shared" ref="G68:G72" si="13">(E68-B68)/E68*C68</f>
        <v>-0.1111111111111111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3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ht="18">
      <c r="A69" s="2" t="s">
        <v>82</v>
      </c>
      <c r="B69" s="13">
        <v>20</v>
      </c>
      <c r="C69" s="2">
        <v>1</v>
      </c>
      <c r="D69" s="2">
        <v>1</v>
      </c>
      <c r="E69" s="13">
        <v>21</v>
      </c>
      <c r="F69" s="21">
        <f t="shared" si="12"/>
        <v>210</v>
      </c>
      <c r="G69" s="22">
        <f t="shared" si="13"/>
        <v>4.7619047619047616E-2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3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ht="18">
      <c r="A70" s="2" t="s">
        <v>83</v>
      </c>
      <c r="B70" s="13">
        <v>20</v>
      </c>
      <c r="C70" s="2">
        <v>1</v>
      </c>
      <c r="D70" s="2">
        <v>1</v>
      </c>
      <c r="E70" s="13">
        <v>32</v>
      </c>
      <c r="F70" s="21">
        <f t="shared" si="12"/>
        <v>320</v>
      </c>
      <c r="G70" s="22">
        <f t="shared" si="13"/>
        <v>0.375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3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ht="18">
      <c r="A71" s="2" t="s">
        <v>84</v>
      </c>
      <c r="B71" s="13">
        <v>20</v>
      </c>
      <c r="C71" s="2">
        <v>1</v>
      </c>
      <c r="D71" s="2">
        <v>1</v>
      </c>
      <c r="E71" s="13">
        <v>10</v>
      </c>
      <c r="F71" s="21">
        <f t="shared" si="12"/>
        <v>100</v>
      </c>
      <c r="G71" s="22">
        <f t="shared" si="13"/>
        <v>-1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3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ht="18">
      <c r="A72" s="2" t="s">
        <v>85</v>
      </c>
      <c r="B72" s="13">
        <v>20</v>
      </c>
      <c r="C72" s="2">
        <v>1</v>
      </c>
      <c r="D72" s="2">
        <v>1</v>
      </c>
      <c r="E72" s="13">
        <v>14</v>
      </c>
      <c r="F72" s="21">
        <f t="shared" si="12"/>
        <v>140</v>
      </c>
      <c r="G72" s="22">
        <f t="shared" si="13"/>
        <v>-0.42857142857142855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3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ht="18">
      <c r="A73" s="25" t="s">
        <v>86</v>
      </c>
      <c r="B73" s="26" t="s">
        <v>87</v>
      </c>
      <c r="C73" s="23" t="s">
        <v>88</v>
      </c>
      <c r="D73" s="23" t="s">
        <v>89</v>
      </c>
      <c r="E73" s="23" t="s">
        <v>7</v>
      </c>
      <c r="F73" s="23" t="s">
        <v>29</v>
      </c>
      <c r="G73" s="24" t="s">
        <v>10</v>
      </c>
      <c r="H73" s="24" t="s">
        <v>90</v>
      </c>
      <c r="I73" s="23" t="s">
        <v>91</v>
      </c>
      <c r="J73" s="23" t="s">
        <v>92</v>
      </c>
      <c r="K73" s="2"/>
      <c r="L73" s="2"/>
      <c r="M73" s="2"/>
      <c r="N73" s="2"/>
      <c r="O73" s="2"/>
      <c r="P73" s="2"/>
      <c r="Q73" s="3"/>
      <c r="R73" s="3"/>
      <c r="S73" s="3"/>
      <c r="T73" s="3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ht="18">
      <c r="A74" s="27" t="s">
        <v>93</v>
      </c>
      <c r="B74" s="13"/>
      <c r="C74" s="3"/>
      <c r="D74" s="2"/>
      <c r="E74" s="28"/>
      <c r="F74" s="3"/>
      <c r="G74" s="29"/>
      <c r="H74" s="2"/>
      <c r="I74" s="2"/>
      <c r="J74" s="30"/>
      <c r="K74" s="2"/>
      <c r="L74" s="2"/>
      <c r="M74" s="2"/>
      <c r="N74" s="2"/>
      <c r="O74" s="2"/>
      <c r="P74" s="2"/>
      <c r="Q74" s="3"/>
      <c r="R74" s="3"/>
      <c r="S74" s="3"/>
      <c r="T74" s="3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ht="18">
      <c r="A75" s="31" t="s">
        <v>94</v>
      </c>
      <c r="B75" s="21" t="e">
        <f ca="1">VLOOKUP($A75,'Cost breakdown (old)'!A$1:H$237,3, FALSE)</f>
        <v>#NAME?</v>
      </c>
      <c r="C75" s="32">
        <f ca="1">VLOOKUP($A75,'Cost breakdown (old)'!A$1:H$237,6, FALSE)</f>
        <v>0</v>
      </c>
      <c r="D75" s="21">
        <f t="shared" ref="D75:D77" ca="1" si="14">E75-C75</f>
        <v>32</v>
      </c>
      <c r="E75" s="33">
        <f>VLOOKUP($A75,'Cost breakdown (old)'!A$1:H$237,7, FALSE)</f>
        <v>32</v>
      </c>
      <c r="F75" s="34">
        <f t="shared" ref="F75:F77" si="15">E75*10</f>
        <v>320</v>
      </c>
      <c r="G75" s="22">
        <f t="shared" ref="G75:G77" ca="1" si="16">(E75-C75)/E75</f>
        <v>1</v>
      </c>
      <c r="H75" s="35">
        <f>20/60</f>
        <v>0.33333333333333331</v>
      </c>
      <c r="I75" s="35">
        <f>IF(VLOOKUP($A$74,'Machines+Mastery'!$A$1:$J$42, 9, FALSE)=3, H75*0.85,H75)</f>
        <v>0.33333333333333331</v>
      </c>
      <c r="J75" s="36">
        <f t="shared" ref="J75:J77" ca="1" si="17">E75/I75*(G75)</f>
        <v>96</v>
      </c>
      <c r="K75" s="2"/>
      <c r="L75" s="2"/>
      <c r="M75" s="2"/>
      <c r="N75" s="2"/>
      <c r="O75" s="2"/>
      <c r="P75" s="2"/>
      <c r="Q75" s="3"/>
      <c r="R75" s="3"/>
      <c r="S75" s="3"/>
      <c r="T75" s="3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ht="18">
      <c r="A76" s="31" t="s">
        <v>95</v>
      </c>
      <c r="B76" s="21" t="e">
        <f ca="1">VLOOKUP($A76,'Cost breakdown (old)'!A$1:H$237,3, FALSE)</f>
        <v>#NAME?</v>
      </c>
      <c r="C76" s="32">
        <f>VLOOKUP($A76,'Cost breakdown (old)'!A$1:H$237,6, FALSE)</f>
        <v>28</v>
      </c>
      <c r="D76" s="21">
        <f t="shared" si="14"/>
        <v>22</v>
      </c>
      <c r="E76" s="33">
        <f>VLOOKUP($A76,'Cost breakdown (old)'!A$1:H$237,7, FALSE)</f>
        <v>50</v>
      </c>
      <c r="F76" s="34">
        <f t="shared" si="15"/>
        <v>500</v>
      </c>
      <c r="G76" s="22">
        <f t="shared" si="16"/>
        <v>0.44</v>
      </c>
      <c r="H76" s="35">
        <f>40/60</f>
        <v>0.66666666666666663</v>
      </c>
      <c r="I76" s="35">
        <f>IF(VLOOKUP($A$74,'Machines+Mastery'!$A$1:$J$42, 9, FALSE)=3, H76*0.85,H76)</f>
        <v>0.66666666666666663</v>
      </c>
      <c r="J76" s="36">
        <f t="shared" si="17"/>
        <v>33</v>
      </c>
      <c r="K76" s="2"/>
      <c r="L76" s="2"/>
      <c r="M76" s="2"/>
      <c r="N76" s="2"/>
      <c r="O76" s="2"/>
      <c r="P76" s="2"/>
      <c r="Q76" s="3"/>
      <c r="R76" s="3"/>
      <c r="S76" s="3"/>
      <c r="T76" s="3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ht="18">
      <c r="A77" s="31" t="s">
        <v>96</v>
      </c>
      <c r="B77" s="21" t="e">
        <f ca="1">VLOOKUP($A77,'Cost breakdown (old)'!A$1:H$237,3, FALSE)</f>
        <v>#NAME?</v>
      </c>
      <c r="C77" s="32">
        <f>VLOOKUP($A77,'Cost breakdown (old)'!A$1:H$237,6, FALSE)</f>
        <v>56</v>
      </c>
      <c r="D77" s="21">
        <f t="shared" si="14"/>
        <v>48</v>
      </c>
      <c r="E77" s="33">
        <f>VLOOKUP($A77,'Cost breakdown (old)'!A$1:H$237,7, FALSE)</f>
        <v>104</v>
      </c>
      <c r="F77" s="34">
        <f t="shared" si="15"/>
        <v>1040</v>
      </c>
      <c r="G77" s="22">
        <f t="shared" si="16"/>
        <v>0.46153846153846156</v>
      </c>
      <c r="H77" s="35">
        <v>1.5</v>
      </c>
      <c r="I77" s="35">
        <f>IF(VLOOKUP($A$74,'Machines+Mastery'!$A$1:$J$42, 9, FALSE)=3, H77*0.85,H77)</f>
        <v>1.5</v>
      </c>
      <c r="J77" s="36">
        <f t="shared" si="17"/>
        <v>32</v>
      </c>
      <c r="K77" s="2"/>
      <c r="L77" s="2"/>
      <c r="M77" s="2"/>
      <c r="N77" s="2"/>
      <c r="O77" s="2"/>
      <c r="P77" s="2"/>
      <c r="Q77" s="3"/>
      <c r="R77" s="3"/>
      <c r="S77" s="3"/>
      <c r="T77" s="3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ht="18">
      <c r="A78" s="4" t="s">
        <v>97</v>
      </c>
      <c r="B78" s="37" t="s">
        <v>87</v>
      </c>
      <c r="C78" s="6" t="s">
        <v>88</v>
      </c>
      <c r="D78" s="6" t="s">
        <v>89</v>
      </c>
      <c r="E78" s="6" t="s">
        <v>7</v>
      </c>
      <c r="F78" s="6" t="s">
        <v>29</v>
      </c>
      <c r="G78" s="10" t="s">
        <v>10</v>
      </c>
      <c r="H78" s="10" t="s">
        <v>90</v>
      </c>
      <c r="I78" s="6" t="s">
        <v>91</v>
      </c>
      <c r="J78" s="6" t="s">
        <v>92</v>
      </c>
      <c r="K78" s="2"/>
      <c r="L78" s="2"/>
      <c r="M78" s="2"/>
      <c r="N78" s="2"/>
      <c r="O78" s="2"/>
      <c r="P78" s="2"/>
      <c r="Q78" s="3"/>
      <c r="R78" s="3"/>
      <c r="S78" s="3"/>
      <c r="T78" s="3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ht="24.75" customHeight="1">
      <c r="A79" s="31" t="s">
        <v>98</v>
      </c>
      <c r="B79" s="21" t="e">
        <f ca="1">VLOOKUP($A79,'Cost breakdown (old)'!A$1:H$237,3, FALSE)</f>
        <v>#NAME?</v>
      </c>
      <c r="C79" s="32">
        <f>VLOOKUP($A79,'Cost breakdown (old)'!A$1:H$237,6, FALSE)</f>
        <v>32</v>
      </c>
      <c r="D79" s="21">
        <f t="shared" ref="D79:D82" si="18">E79-C79</f>
        <v>18</v>
      </c>
      <c r="E79" s="33">
        <f>VLOOKUP($A79,'Cost breakdown (old)'!A$1:H$237,7, FALSE)</f>
        <v>50</v>
      </c>
      <c r="F79" s="34">
        <f t="shared" ref="F79:F82" si="19">E79*10</f>
        <v>500</v>
      </c>
      <c r="G79" s="22">
        <f t="shared" ref="G79:G82" si="20">(E79-C79)/E79</f>
        <v>0.36</v>
      </c>
      <c r="H79" s="35">
        <f>20/60</f>
        <v>0.33333333333333331</v>
      </c>
      <c r="I79" s="35">
        <f>IF(VLOOKUP($A$74,'Machines+Mastery'!$A$1:$J$42, 9, FALSE)=3, H79*0.85,H79)</f>
        <v>0.33333333333333331</v>
      </c>
      <c r="J79" s="36">
        <f t="shared" ref="J79:J82" si="21">E79/I79*(G79)</f>
        <v>54</v>
      </c>
      <c r="K79" s="2"/>
      <c r="L79" s="2"/>
      <c r="M79" s="2"/>
      <c r="N79" s="2"/>
      <c r="O79" s="2"/>
      <c r="P79" s="2"/>
      <c r="Q79" s="3"/>
      <c r="R79" s="2"/>
      <c r="S79" s="3"/>
      <c r="T79" s="3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ht="18">
      <c r="A80" s="31" t="s">
        <v>99</v>
      </c>
      <c r="B80" s="21" t="e">
        <f ca="1">VLOOKUP($A80,'Cost breakdown (old)'!A$1:H$237,3, FALSE)</f>
        <v>#NAME?</v>
      </c>
      <c r="C80" s="32">
        <f>VLOOKUP($A80,'Cost breakdown (old)'!A$1:H$237,6, FALSE)</f>
        <v>64</v>
      </c>
      <c r="D80" s="21">
        <f t="shared" si="18"/>
        <v>18</v>
      </c>
      <c r="E80" s="33">
        <f>VLOOKUP($A80,'Cost breakdown (old)'!A$1:H$237,7, FALSE)</f>
        <v>82</v>
      </c>
      <c r="F80" s="34">
        <f t="shared" si="19"/>
        <v>820</v>
      </c>
      <c r="G80" s="22">
        <f t="shared" si="20"/>
        <v>0.21951219512195122</v>
      </c>
      <c r="H80" s="35">
        <v>0.5</v>
      </c>
      <c r="I80" s="35">
        <f>IF(VLOOKUP($A$74,'Machines+Mastery'!$A$1:$J$42, 9, FALSE)=3, H80*0.85,H80)</f>
        <v>0.5</v>
      </c>
      <c r="J80" s="36">
        <f t="shared" si="21"/>
        <v>36</v>
      </c>
      <c r="K80" s="2"/>
      <c r="L80" s="2"/>
      <c r="M80" s="2"/>
      <c r="N80" s="2"/>
      <c r="O80" s="2"/>
      <c r="P80" s="2"/>
      <c r="Q80" s="2"/>
      <c r="R80" s="2"/>
      <c r="S80" s="3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ht="23.25" customHeight="1">
      <c r="A81" s="31" t="s">
        <v>100</v>
      </c>
      <c r="B81" s="21" t="e">
        <f ca="1">VLOOKUP($A81,'Cost breakdown (old)'!A$1:H$237,3, FALSE)</f>
        <v>#NAME?</v>
      </c>
      <c r="C81" s="32">
        <f>VLOOKUP($A81,'Cost breakdown (old)'!A$1:H$237,6, FALSE)</f>
        <v>96</v>
      </c>
      <c r="D81" s="21">
        <f t="shared" si="18"/>
        <v>26</v>
      </c>
      <c r="E81" s="33">
        <f>VLOOKUP($A81,'Cost breakdown (old)'!A$1:H$237,7, FALSE)</f>
        <v>122</v>
      </c>
      <c r="F81" s="34">
        <f t="shared" si="19"/>
        <v>1220</v>
      </c>
      <c r="G81" s="22">
        <f t="shared" si="20"/>
        <v>0.21311475409836064</v>
      </c>
      <c r="H81" s="35">
        <v>1</v>
      </c>
      <c r="I81" s="35">
        <f>IF(VLOOKUP($A$74,'Machines+Mastery'!$A$1:$J$42, 9, FALSE)=3, H81*0.85,H81)</f>
        <v>1</v>
      </c>
      <c r="J81" s="36">
        <f t="shared" si="21"/>
        <v>26</v>
      </c>
      <c r="K81" s="2"/>
      <c r="L81" s="2"/>
      <c r="M81" s="2"/>
      <c r="N81" s="2"/>
      <c r="O81" s="2"/>
      <c r="P81" s="2"/>
      <c r="Q81" s="3"/>
      <c r="R81" s="2"/>
      <c r="S81" s="3"/>
      <c r="T81" s="3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ht="23.25" customHeight="1">
      <c r="A82" s="31" t="s">
        <v>101</v>
      </c>
      <c r="B82" s="21" t="e">
        <f ca="1">VLOOKUP($A82,'Cost breakdown (old)'!A$1:H$237,3, FALSE)</f>
        <v>#NAME?</v>
      </c>
      <c r="C82" s="32" t="str">
        <f ca="1">VLOOKUP($A82,'Cost breakdown (old)'!A$1:H$237,6, FALSE)</f>
        <v/>
      </c>
      <c r="D82" s="21" t="e">
        <f t="shared" ca="1" si="18"/>
        <v>#VALUE!</v>
      </c>
      <c r="E82" s="33">
        <f>VLOOKUP($A82,'Cost breakdown (old)'!A$1:H$237,7, FALSE)</f>
        <v>162</v>
      </c>
      <c r="F82" s="34">
        <f t="shared" si="19"/>
        <v>1620</v>
      </c>
      <c r="G82" s="22" t="e">
        <f t="shared" ca="1" si="20"/>
        <v>#VALUE!</v>
      </c>
      <c r="H82" s="35">
        <v>1.5</v>
      </c>
      <c r="I82" s="35">
        <f>IF(VLOOKUP($A$74,'Machines+Mastery'!$A$1:$J$42, 9, FALSE)=3, H82*0.85,H82)</f>
        <v>1.5</v>
      </c>
      <c r="J82" s="36" t="e">
        <f t="shared" ca="1" si="21"/>
        <v>#VALUE!</v>
      </c>
      <c r="K82" s="2"/>
      <c r="L82" s="2"/>
      <c r="M82" s="2"/>
      <c r="N82" s="2"/>
      <c r="O82" s="2"/>
      <c r="P82" s="2"/>
      <c r="Q82" s="3"/>
      <c r="R82" s="2"/>
      <c r="S82" s="3"/>
      <c r="T82" s="3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ht="18">
      <c r="A83" s="4" t="s">
        <v>102</v>
      </c>
      <c r="B83" s="37" t="s">
        <v>87</v>
      </c>
      <c r="C83" s="6" t="s">
        <v>88</v>
      </c>
      <c r="D83" s="6" t="s">
        <v>89</v>
      </c>
      <c r="E83" s="6" t="s">
        <v>7</v>
      </c>
      <c r="F83" s="6" t="s">
        <v>29</v>
      </c>
      <c r="G83" s="10" t="s">
        <v>10</v>
      </c>
      <c r="H83" s="10" t="s">
        <v>90</v>
      </c>
      <c r="I83" s="6" t="s">
        <v>91</v>
      </c>
      <c r="J83" s="6" t="s">
        <v>92</v>
      </c>
      <c r="K83" s="2"/>
      <c r="L83" s="2"/>
      <c r="M83" s="2"/>
      <c r="N83" s="2"/>
      <c r="O83" s="2"/>
      <c r="P83" s="2"/>
      <c r="Q83" s="3"/>
      <c r="R83" s="2"/>
      <c r="S83" s="3"/>
      <c r="T83" s="3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ht="18">
      <c r="A84" s="31" t="s">
        <v>103</v>
      </c>
      <c r="B84" s="21" t="e">
        <f ca="1">VLOOKUP($A84,'Cost breakdown (old)'!A$1:H$237,3, FALSE)</f>
        <v>#NAME?</v>
      </c>
      <c r="C84" s="32">
        <f ca="1">VLOOKUP($A84,'Cost breakdown (old)'!A$1:H$237,6, FALSE)</f>
        <v>0</v>
      </c>
      <c r="D84" s="21">
        <f t="shared" ref="D84:D88" ca="1" si="22">E84-C84</f>
        <v>21</v>
      </c>
      <c r="E84" s="33">
        <f>VLOOKUP($A84,'Cost breakdown (old)'!A$1:H$237,7, FALSE)</f>
        <v>21</v>
      </c>
      <c r="F84" s="34">
        <f t="shared" ref="F84:F88" si="23">E84*10</f>
        <v>210</v>
      </c>
      <c r="G84" s="22">
        <f t="shared" ref="G84:G88" ca="1" si="24">(E84-C84)/E84</f>
        <v>1</v>
      </c>
      <c r="H84" s="35">
        <f>20/60</f>
        <v>0.33333333333333331</v>
      </c>
      <c r="I84" s="35">
        <f>IF(VLOOKUP($A$74,'Machines+Mastery'!$A$1:$J$42, 9, FALSE)=3, H84*0.85,H84)</f>
        <v>0.33333333333333331</v>
      </c>
      <c r="J84" s="36">
        <f t="shared" ref="J84:J88" ca="1" si="25">E84/I84*(G84)</f>
        <v>63</v>
      </c>
      <c r="K84" s="2"/>
      <c r="L84" s="2"/>
      <c r="M84" s="2"/>
      <c r="N84" s="2"/>
      <c r="O84" s="2"/>
      <c r="P84" s="2"/>
      <c r="Q84" s="3"/>
      <c r="R84" s="2"/>
      <c r="S84" s="3"/>
      <c r="T84" s="3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ht="15.75" customHeight="1">
      <c r="A85" s="31" t="s">
        <v>104</v>
      </c>
      <c r="B85" s="21" t="e">
        <f ca="1">VLOOKUP($A85,'Cost breakdown (old)'!A$1:H$237,3, FALSE)</f>
        <v>#NAME?</v>
      </c>
      <c r="C85" s="32">
        <f ca="1">VLOOKUP($A85,'Cost breakdown (old)'!A$1:H$237,6, FALSE)</f>
        <v>0</v>
      </c>
      <c r="D85" s="21">
        <f t="shared" ca="1" si="22"/>
        <v>72</v>
      </c>
      <c r="E85" s="33">
        <f>VLOOKUP($A85,'Cost breakdown (old)'!A$1:H$237,7, FALSE)</f>
        <v>72</v>
      </c>
      <c r="F85" s="34">
        <f t="shared" si="23"/>
        <v>720</v>
      </c>
      <c r="G85" s="22">
        <f t="shared" ca="1" si="24"/>
        <v>1</v>
      </c>
      <c r="H85" s="35">
        <v>0.5</v>
      </c>
      <c r="I85" s="35">
        <f>IF(VLOOKUP($A$74,'Machines+Mastery'!$A$1:$J$42, 9, FALSE)=3, H85*0.85,H85)</f>
        <v>0.5</v>
      </c>
      <c r="J85" s="36">
        <f t="shared" ca="1" si="25"/>
        <v>144</v>
      </c>
      <c r="K85" s="2"/>
      <c r="L85" s="2"/>
      <c r="M85" s="2"/>
      <c r="N85" s="2"/>
      <c r="O85" s="2"/>
      <c r="P85" s="2"/>
      <c r="Q85" s="3"/>
      <c r="R85" s="2"/>
      <c r="S85" s="3"/>
      <c r="T85" s="3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ht="15.75" customHeight="1">
      <c r="A86" s="31" t="s">
        <v>105</v>
      </c>
      <c r="B86" s="21" t="e">
        <f ca="1">VLOOKUP($A86,'Cost breakdown (old)'!A$1:H$237,3, FALSE)</f>
        <v>#NAME?</v>
      </c>
      <c r="C86" s="32">
        <f ca="1">VLOOKUP($A86,'Cost breakdown (old)'!A$1:H$237,6, FALSE)</f>
        <v>0</v>
      </c>
      <c r="D86" s="21">
        <f t="shared" ca="1" si="22"/>
        <v>140</v>
      </c>
      <c r="E86" s="33">
        <f>VLOOKUP($A86,'Cost breakdown (old)'!A$1:H$237,7, FALSE)</f>
        <v>140</v>
      </c>
      <c r="F86" s="34">
        <f t="shared" si="23"/>
        <v>1400</v>
      </c>
      <c r="G86" s="22">
        <f t="shared" ca="1" si="24"/>
        <v>1</v>
      </c>
      <c r="H86" s="35">
        <v>0.75</v>
      </c>
      <c r="I86" s="35">
        <f>IF(VLOOKUP($A$74,'Machines+Mastery'!$A$1:$J$42, 9, FALSE)=3, H86*0.85,H86)</f>
        <v>0.75</v>
      </c>
      <c r="J86" s="36">
        <f t="shared" ca="1" si="25"/>
        <v>186.66666666666666</v>
      </c>
      <c r="K86" s="2"/>
      <c r="L86" s="2"/>
      <c r="M86" s="2"/>
      <c r="N86" s="2"/>
      <c r="O86" s="2"/>
      <c r="P86" s="2"/>
      <c r="Q86" s="3"/>
      <c r="R86" s="2"/>
      <c r="S86" s="3"/>
      <c r="T86" s="3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ht="15.75" customHeight="1">
      <c r="A87" s="31" t="s">
        <v>106</v>
      </c>
      <c r="B87" s="21" t="e">
        <f ca="1">VLOOKUP($A87,'Cost breakdown (old)'!A$1:H$237,3, FALSE)</f>
        <v>#NAME?</v>
      </c>
      <c r="C87" s="32">
        <f ca="1">VLOOKUP($A87,'Cost breakdown (old)'!A$1:H$237,6, FALSE)</f>
        <v>0</v>
      </c>
      <c r="D87" s="21">
        <f t="shared" ca="1" si="22"/>
        <v>226</v>
      </c>
      <c r="E87" s="33">
        <f>VLOOKUP($A87,'Cost breakdown (old)'!A$1:H$237,7, FALSE)</f>
        <v>226</v>
      </c>
      <c r="F87" s="34">
        <f t="shared" si="23"/>
        <v>2260</v>
      </c>
      <c r="G87" s="22">
        <f t="shared" ca="1" si="24"/>
        <v>1</v>
      </c>
      <c r="H87" s="35">
        <v>0.75</v>
      </c>
      <c r="I87" s="35">
        <f>IF(VLOOKUP($A$74,'Machines+Mastery'!$A$1:$J$42, 9, FALSE)=3, H87*0.85,H87)</f>
        <v>0.75</v>
      </c>
      <c r="J87" s="36">
        <f t="shared" ca="1" si="25"/>
        <v>301.33333333333331</v>
      </c>
      <c r="K87" s="2"/>
      <c r="L87" s="2"/>
      <c r="M87" s="2"/>
      <c r="N87" s="2"/>
      <c r="O87" s="2"/>
      <c r="P87" s="2"/>
      <c r="Q87" s="3"/>
      <c r="R87" s="2"/>
      <c r="S87" s="3"/>
      <c r="T87" s="3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ht="19.5" customHeight="1">
      <c r="A88" s="31" t="s">
        <v>107</v>
      </c>
      <c r="B88" s="21" t="e">
        <f ca="1">VLOOKUP($A88,'Cost breakdown (old)'!A$1:H$237,3, FALSE)</f>
        <v>#NAME?</v>
      </c>
      <c r="C88" s="32">
        <f ca="1">VLOOKUP($A88,'Cost breakdown (old)'!A$1:H$237,6, FALSE)</f>
        <v>0</v>
      </c>
      <c r="D88" s="21">
        <f t="shared" ca="1" si="22"/>
        <v>104</v>
      </c>
      <c r="E88" s="33">
        <f>VLOOKUP($A88,'Cost breakdown (old)'!A$1:H$237,7, FALSE)</f>
        <v>104</v>
      </c>
      <c r="F88" s="34">
        <f t="shared" si="23"/>
        <v>1040</v>
      </c>
      <c r="G88" s="22">
        <f t="shared" ca="1" si="24"/>
        <v>1</v>
      </c>
      <c r="H88" s="35">
        <v>1</v>
      </c>
      <c r="I88" s="35">
        <f>IF(VLOOKUP($A$74,'Machines+Mastery'!$A$1:$J$42, 9, FALSE)=3, H88*0.85,H88)</f>
        <v>1</v>
      </c>
      <c r="J88" s="36">
        <f t="shared" ca="1" si="25"/>
        <v>104</v>
      </c>
      <c r="K88" s="2"/>
      <c r="L88" s="2"/>
      <c r="M88" s="2"/>
      <c r="N88" s="2"/>
      <c r="O88" s="2"/>
      <c r="P88" s="2"/>
      <c r="Q88" s="3"/>
      <c r="R88" s="2"/>
      <c r="S88" s="3"/>
      <c r="T88" s="3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ht="21" customHeight="1">
      <c r="A89" s="4" t="s">
        <v>108</v>
      </c>
      <c r="B89" s="37" t="s">
        <v>87</v>
      </c>
      <c r="C89" s="6" t="s">
        <v>88</v>
      </c>
      <c r="D89" s="6" t="s">
        <v>89</v>
      </c>
      <c r="E89" s="6" t="s">
        <v>7</v>
      </c>
      <c r="F89" s="6" t="s">
        <v>29</v>
      </c>
      <c r="G89" s="10" t="s">
        <v>10</v>
      </c>
      <c r="H89" s="10" t="s">
        <v>90</v>
      </c>
      <c r="I89" s="6" t="s">
        <v>91</v>
      </c>
      <c r="J89" s="6" t="s">
        <v>92</v>
      </c>
      <c r="K89" s="2"/>
      <c r="L89" s="2"/>
      <c r="M89" s="2"/>
      <c r="N89" s="2"/>
      <c r="O89" s="2"/>
      <c r="P89" s="2"/>
      <c r="Q89" s="2"/>
      <c r="R89" s="2"/>
      <c r="S89" s="3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ht="18">
      <c r="A90" s="31" t="s">
        <v>109</v>
      </c>
      <c r="B90" s="21" t="e">
        <f ca="1">VLOOKUP($A90,'Cost breakdown (old)'!A$1:H$237,3, FALSE)</f>
        <v>#NAME?</v>
      </c>
      <c r="C90" s="32">
        <f>VLOOKUP($A90,'Cost breakdown (old)'!A$1:H$237,6, FALSE)</f>
        <v>14.4</v>
      </c>
      <c r="D90" s="21">
        <f t="shared" ref="D90:D92" si="26">E90-C90</f>
        <v>17.600000000000001</v>
      </c>
      <c r="E90" s="33">
        <f>VLOOKUP($A90,'Cost breakdown (old)'!A$1:H$237,7, FALSE)</f>
        <v>32</v>
      </c>
      <c r="F90" s="34">
        <f t="shared" ref="F90:F92" si="27">E90*10</f>
        <v>320</v>
      </c>
      <c r="G90" s="22">
        <f t="shared" ref="G90:G92" si="28">(E90-C90)/E90</f>
        <v>0.55000000000000004</v>
      </c>
      <c r="H90" s="35">
        <v>0.5</v>
      </c>
      <c r="I90" s="35">
        <f>IF(VLOOKUP($A$74,'Machines+Mastery'!$A$1:$J$42, 9, FALSE)=3, H90*0.85,H90)</f>
        <v>0.5</v>
      </c>
      <c r="J90" s="36">
        <f t="shared" ref="J90:J92" si="29">E90/I90*(G90)</f>
        <v>35.200000000000003</v>
      </c>
      <c r="K90" s="2"/>
      <c r="L90" s="2"/>
      <c r="M90" s="2"/>
      <c r="N90" s="2"/>
      <c r="O90" s="2"/>
      <c r="P90" s="2"/>
      <c r="Q90" s="3"/>
      <c r="R90" s="2"/>
      <c r="S90" s="3"/>
      <c r="T90" s="3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ht="20.25" customHeight="1">
      <c r="A91" s="31" t="s">
        <v>110</v>
      </c>
      <c r="B91" s="21" t="e">
        <f ca="1">VLOOKUP($A91,'Cost breakdown (old)'!A$1:H$237,3, FALSE)</f>
        <v>#NAME?</v>
      </c>
      <c r="C91" s="32">
        <f ca="1">VLOOKUP($A91,'Cost breakdown (old)'!A$1:H$237,6, FALSE)</f>
        <v>0</v>
      </c>
      <c r="D91" s="21">
        <f t="shared" ca="1" si="26"/>
        <v>126</v>
      </c>
      <c r="E91" s="33">
        <f>VLOOKUP($A91,'Cost breakdown (old)'!A$1:H$237,7, FALSE)</f>
        <v>126</v>
      </c>
      <c r="F91" s="34">
        <f t="shared" si="27"/>
        <v>1260</v>
      </c>
      <c r="G91" s="22">
        <f t="shared" ca="1" si="28"/>
        <v>1</v>
      </c>
      <c r="H91" s="35">
        <v>1</v>
      </c>
      <c r="I91" s="35">
        <f>IF(VLOOKUP($A$74,'Machines+Mastery'!$A$1:$J$42, 9, FALSE)=3, H91*0.85,H91)</f>
        <v>1</v>
      </c>
      <c r="J91" s="36">
        <f t="shared" ca="1" si="29"/>
        <v>126</v>
      </c>
      <c r="K91" s="2"/>
      <c r="L91" s="2"/>
      <c r="M91" s="2"/>
      <c r="N91" s="2"/>
      <c r="O91" s="2"/>
      <c r="P91" s="2"/>
      <c r="Q91" s="3"/>
      <c r="R91" s="2"/>
      <c r="S91" s="3"/>
      <c r="T91" s="3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ht="18">
      <c r="A92" s="31" t="s">
        <v>111</v>
      </c>
      <c r="B92" s="21" t="e">
        <f ca="1">VLOOKUP($A92,'Cost breakdown (old)'!A$1:H$237,3, FALSE)</f>
        <v>#NAME?</v>
      </c>
      <c r="C92" s="32">
        <f ca="1">VLOOKUP($A92,'Cost breakdown (old)'!A$1:H$237,6, FALSE)</f>
        <v>0</v>
      </c>
      <c r="D92" s="21">
        <f t="shared" ca="1" si="26"/>
        <v>122</v>
      </c>
      <c r="E92" s="33">
        <f>VLOOKUP($A92,'Cost breakdown (old)'!A$1:H$237,7, FALSE)</f>
        <v>122</v>
      </c>
      <c r="F92" s="34">
        <f t="shared" si="27"/>
        <v>1220</v>
      </c>
      <c r="G92" s="22">
        <f t="shared" ca="1" si="28"/>
        <v>1</v>
      </c>
      <c r="H92" s="35">
        <v>2</v>
      </c>
      <c r="I92" s="35">
        <f>IF(VLOOKUP($A$74,'Machines+Mastery'!$A$1:$J$42, 9, FALSE)=3, H92*0.85,H92)</f>
        <v>2</v>
      </c>
      <c r="J92" s="36">
        <f t="shared" ca="1" si="29"/>
        <v>61</v>
      </c>
      <c r="K92" s="2"/>
      <c r="L92" s="2"/>
      <c r="M92" s="2"/>
      <c r="N92" s="2"/>
      <c r="O92" s="2"/>
      <c r="P92" s="2"/>
      <c r="Q92" s="3"/>
      <c r="R92" s="2"/>
      <c r="S92" s="3"/>
      <c r="T92" s="3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ht="18" customHeight="1">
      <c r="A93" s="4" t="s">
        <v>112</v>
      </c>
      <c r="B93" s="37" t="s">
        <v>87</v>
      </c>
      <c r="C93" s="6" t="s">
        <v>88</v>
      </c>
      <c r="D93" s="6" t="s">
        <v>89</v>
      </c>
      <c r="E93" s="6" t="s">
        <v>7</v>
      </c>
      <c r="F93" s="6" t="s">
        <v>29</v>
      </c>
      <c r="G93" s="10" t="s">
        <v>10</v>
      </c>
      <c r="H93" s="10" t="s">
        <v>90</v>
      </c>
      <c r="I93" s="6" t="s">
        <v>91</v>
      </c>
      <c r="J93" s="6" t="s">
        <v>92</v>
      </c>
      <c r="K93" s="2"/>
      <c r="L93" s="2"/>
      <c r="M93" s="2"/>
      <c r="N93" s="2"/>
      <c r="O93" s="2"/>
      <c r="P93" s="2"/>
      <c r="Q93" s="3"/>
      <c r="R93" s="2"/>
      <c r="S93" s="3"/>
      <c r="T93" s="3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ht="18" customHeight="1">
      <c r="A94" s="31" t="s">
        <v>113</v>
      </c>
      <c r="B94" s="21" t="e">
        <f ca="1">VLOOKUP($A94,'Cost breakdown (old)'!A$1:H$237,3, FALSE)</f>
        <v>#NAME?</v>
      </c>
      <c r="C94" s="32">
        <f ca="1">VLOOKUP($A94,'Cost breakdown (old)'!A$1:H$237,6, FALSE)</f>
        <v>0</v>
      </c>
      <c r="D94" s="21">
        <f t="shared" ref="D94:D98" ca="1" si="30">E94-C94</f>
        <v>108</v>
      </c>
      <c r="E94" s="33">
        <f>VLOOKUP($A94,'Cost breakdown (old)'!A$1:H$237,7, FALSE)</f>
        <v>108</v>
      </c>
      <c r="F94" s="34">
        <f t="shared" ref="F94:F98" si="31">E94*10</f>
        <v>1080</v>
      </c>
      <c r="G94" s="22">
        <f t="shared" ref="G94:G98" ca="1" si="32">(E94-C94)/E94</f>
        <v>1</v>
      </c>
      <c r="H94" s="35">
        <v>0.5</v>
      </c>
      <c r="I94" s="35">
        <f>IF(VLOOKUP($A$74,'Machines+Mastery'!$A$1:$J$42, 9, FALSE)=3, H94*0.85,H94)</f>
        <v>0.5</v>
      </c>
      <c r="J94" s="36">
        <f t="shared" ref="J94:J98" ca="1" si="33">E94/I94*(G94)</f>
        <v>216</v>
      </c>
      <c r="K94" s="2"/>
      <c r="L94" s="2"/>
      <c r="M94" s="2"/>
      <c r="N94" s="2"/>
      <c r="O94" s="2"/>
      <c r="P94" s="2"/>
      <c r="Q94" s="3"/>
      <c r="R94" s="2"/>
      <c r="S94" s="3"/>
      <c r="T94" s="3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ht="19.5" customHeight="1">
      <c r="A95" s="31" t="s">
        <v>114</v>
      </c>
      <c r="B95" s="21" t="e">
        <f ca="1">VLOOKUP($A95,'Cost breakdown (old)'!A$1:H$237,3, FALSE)</f>
        <v>#NAME?</v>
      </c>
      <c r="C95" s="32">
        <f ca="1">VLOOKUP($A95,'Cost breakdown (old)'!A$1:H$237,6, FALSE)</f>
        <v>0</v>
      </c>
      <c r="D95" s="21">
        <f t="shared" ca="1" si="30"/>
        <v>201</v>
      </c>
      <c r="E95" s="33">
        <f>VLOOKUP($A95,'Cost breakdown (old)'!A$1:H$237,7, FALSE)</f>
        <v>201</v>
      </c>
      <c r="F95" s="34">
        <f t="shared" si="31"/>
        <v>2010</v>
      </c>
      <c r="G95" s="22">
        <f t="shared" ca="1" si="32"/>
        <v>1</v>
      </c>
      <c r="H95" s="35">
        <v>1</v>
      </c>
      <c r="I95" s="35">
        <f>IF(VLOOKUP($A$74,'Machines+Mastery'!$A$1:$J$42, 9, FALSE)=3, H95*0.85,H95)</f>
        <v>1</v>
      </c>
      <c r="J95" s="36">
        <f t="shared" ca="1" si="33"/>
        <v>201</v>
      </c>
      <c r="K95" s="2"/>
      <c r="L95" s="2"/>
      <c r="M95" s="2"/>
      <c r="N95" s="2"/>
      <c r="O95" s="2"/>
      <c r="P95" s="2"/>
      <c r="Q95" s="3"/>
      <c r="R95" s="2"/>
      <c r="S95" s="3"/>
      <c r="T95" s="3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ht="18.75" customHeight="1">
      <c r="A96" s="31" t="s">
        <v>115</v>
      </c>
      <c r="B96" s="21" t="e">
        <f ca="1">VLOOKUP($A96,'Cost breakdown (old)'!A$1:H$237,3, FALSE)</f>
        <v>#NAME?</v>
      </c>
      <c r="C96" s="32">
        <f ca="1">VLOOKUP($A96,'Cost breakdown (old)'!A$1:H$237,6, FALSE)</f>
        <v>0</v>
      </c>
      <c r="D96" s="21">
        <f t="shared" ca="1" si="30"/>
        <v>180</v>
      </c>
      <c r="E96" s="33">
        <f>VLOOKUP($A96,'Cost breakdown (old)'!A$1:H$237,7, FALSE)</f>
        <v>180</v>
      </c>
      <c r="F96" s="34">
        <f t="shared" si="31"/>
        <v>1800</v>
      </c>
      <c r="G96" s="22">
        <f t="shared" ca="1" si="32"/>
        <v>1</v>
      </c>
      <c r="H96" s="35">
        <v>2</v>
      </c>
      <c r="I96" s="35">
        <f>IF(VLOOKUP($A$74,'Machines+Mastery'!$A$1:$J$42, 9, FALSE)=3, H96*0.85,H96)</f>
        <v>2</v>
      </c>
      <c r="J96" s="36">
        <f t="shared" ca="1" si="33"/>
        <v>90</v>
      </c>
      <c r="K96" s="2"/>
      <c r="L96" s="2"/>
      <c r="M96" s="2"/>
      <c r="N96" s="2"/>
      <c r="O96" s="2"/>
      <c r="P96" s="2"/>
      <c r="Q96" s="3"/>
      <c r="R96" s="2"/>
      <c r="S96" s="3"/>
      <c r="T96" s="3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ht="18">
      <c r="A97" s="31" t="s">
        <v>116</v>
      </c>
      <c r="B97" s="21" t="e">
        <f ca="1">VLOOKUP($A97,'Cost breakdown (old)'!A$1:H$237,3, FALSE)</f>
        <v>#NAME?</v>
      </c>
      <c r="C97" s="32">
        <f ca="1">VLOOKUP($A97,'Cost breakdown (old)'!A$1:H$237,6, FALSE)</f>
        <v>0</v>
      </c>
      <c r="D97" s="21">
        <f t="shared" ca="1" si="30"/>
        <v>216</v>
      </c>
      <c r="E97" s="33">
        <f>VLOOKUP($A97,'Cost breakdown (old)'!A$1:H$237,7, FALSE)</f>
        <v>216</v>
      </c>
      <c r="F97" s="34">
        <f t="shared" si="31"/>
        <v>2160</v>
      </c>
      <c r="G97" s="22">
        <f t="shared" ca="1" si="32"/>
        <v>1</v>
      </c>
      <c r="H97" s="35">
        <v>2</v>
      </c>
      <c r="I97" s="35">
        <f>IF(VLOOKUP($A$74,'Machines+Mastery'!$A$1:$J$42, 9, FALSE)=3, H97*0.85,H97)</f>
        <v>2</v>
      </c>
      <c r="J97" s="36">
        <f t="shared" ca="1" si="33"/>
        <v>108</v>
      </c>
      <c r="K97" s="2"/>
      <c r="L97" s="2"/>
      <c r="M97" s="2"/>
      <c r="N97" s="2"/>
      <c r="O97" s="2"/>
      <c r="P97" s="2"/>
      <c r="Q97" s="3"/>
      <c r="R97" s="2"/>
      <c r="S97" s="3"/>
      <c r="T97" s="3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ht="18">
      <c r="A98" s="31" t="s">
        <v>117</v>
      </c>
      <c r="B98" s="21" t="e">
        <f ca="1">VLOOKUP($A98,'Cost breakdown (old)'!A$1:H$237,3, FALSE)</f>
        <v>#NAME?</v>
      </c>
      <c r="C98" s="32">
        <f>VLOOKUP($A98,'Cost breakdown (old)'!A$1:H$237,6, FALSE)</f>
        <v>86.4</v>
      </c>
      <c r="D98" s="21">
        <f t="shared" si="30"/>
        <v>31.599999999999994</v>
      </c>
      <c r="E98" s="33">
        <f>VLOOKUP($A98,'Cost breakdown (old)'!A$1:H$237,7, FALSE)</f>
        <v>118</v>
      </c>
      <c r="F98" s="34">
        <f t="shared" si="31"/>
        <v>1180</v>
      </c>
      <c r="G98" s="22">
        <f t="shared" si="32"/>
        <v>0.26779661016949147</v>
      </c>
      <c r="H98" s="35">
        <v>1.5</v>
      </c>
      <c r="I98" s="35">
        <f>IF(VLOOKUP($A$74,'Machines+Mastery'!$A$1:$J$42, 9, FALSE)=3, H98*0.85,H98)</f>
        <v>1.5</v>
      </c>
      <c r="J98" s="36">
        <f t="shared" si="33"/>
        <v>21.066666666666663</v>
      </c>
      <c r="K98" s="2"/>
      <c r="L98" s="2"/>
      <c r="M98" s="2"/>
      <c r="N98" s="2"/>
      <c r="O98" s="2"/>
      <c r="P98" s="2"/>
      <c r="Q98" s="3"/>
      <c r="R98" s="2"/>
      <c r="S98" s="3"/>
      <c r="T98" s="3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ht="19.5" customHeight="1">
      <c r="A99" s="4" t="s">
        <v>118</v>
      </c>
      <c r="B99" s="37" t="s">
        <v>87</v>
      </c>
      <c r="C99" s="6" t="s">
        <v>88</v>
      </c>
      <c r="D99" s="6" t="s">
        <v>89</v>
      </c>
      <c r="E99" s="6" t="s">
        <v>7</v>
      </c>
      <c r="F99" s="6" t="s">
        <v>29</v>
      </c>
      <c r="G99" s="10" t="s">
        <v>10</v>
      </c>
      <c r="H99" s="10" t="s">
        <v>90</v>
      </c>
      <c r="I99" s="6" t="s">
        <v>91</v>
      </c>
      <c r="J99" s="6" t="s">
        <v>92</v>
      </c>
      <c r="K99" s="2"/>
      <c r="L99" s="2"/>
      <c r="M99" s="2"/>
      <c r="N99" s="2"/>
      <c r="O99" s="2"/>
      <c r="P99" s="2"/>
      <c r="Q99" s="3"/>
      <c r="R99" s="2"/>
      <c r="S99" s="3"/>
      <c r="T99" s="3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ht="18" customHeight="1">
      <c r="A100" s="31" t="s">
        <v>119</v>
      </c>
      <c r="B100" s="21" t="e">
        <f ca="1">VLOOKUP($A100,'Cost breakdown (old)'!A$1:H$237,3, FALSE)</f>
        <v>#NAME?</v>
      </c>
      <c r="C100" s="32">
        <f>VLOOKUP($A100,'Cost breakdown (old)'!A$1:H$237,6, FALSE)</f>
        <v>108</v>
      </c>
      <c r="D100" s="21">
        <f t="shared" ref="D100:D103" si="34">E100-C100</f>
        <v>43</v>
      </c>
      <c r="E100" s="33">
        <f>VLOOKUP($A100,'Cost breakdown (old)'!A$1:H$237,7, FALSE)</f>
        <v>151</v>
      </c>
      <c r="F100" s="34">
        <f t="shared" ref="F100:F103" si="35">E100*10</f>
        <v>1510</v>
      </c>
      <c r="G100" s="22">
        <f t="shared" ref="G100:G103" si="36">(E100-C100)/E100</f>
        <v>0.28476821192052981</v>
      </c>
      <c r="H100" s="35">
        <v>1</v>
      </c>
      <c r="I100" s="35">
        <f>IF(VLOOKUP($A$74,'Machines+Mastery'!$A$1:$J$42, 9, FALSE)=3, H100*0.85,H100)</f>
        <v>1</v>
      </c>
      <c r="J100" s="36">
        <f t="shared" ref="J100:J103" si="37">E100/I100*(G100)</f>
        <v>43</v>
      </c>
      <c r="K100" s="2"/>
      <c r="L100" s="2"/>
      <c r="M100" s="2"/>
      <c r="N100" s="2"/>
      <c r="O100" s="2"/>
      <c r="P100" s="2"/>
      <c r="Q100" s="3"/>
      <c r="R100" s="2"/>
      <c r="S100" s="3"/>
      <c r="T100" s="3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ht="18.75" customHeight="1">
      <c r="A101" s="31" t="s">
        <v>120</v>
      </c>
      <c r="B101" s="21" t="e">
        <f ca="1">VLOOKUP($A101,'Cost breakdown (old)'!A$1:H$237,3, FALSE)</f>
        <v>#NAME?</v>
      </c>
      <c r="C101" s="32">
        <f>VLOOKUP($A101,'Cost breakdown (old)'!A$1:H$237,6, FALSE)</f>
        <v>86.4</v>
      </c>
      <c r="D101" s="21">
        <f t="shared" si="34"/>
        <v>21.599999999999994</v>
      </c>
      <c r="E101" s="33">
        <f>VLOOKUP($A101,'Cost breakdown (old)'!A$1:H$237,7, FALSE)</f>
        <v>108</v>
      </c>
      <c r="F101" s="34">
        <f t="shared" si="35"/>
        <v>1080</v>
      </c>
      <c r="G101" s="22">
        <f t="shared" si="36"/>
        <v>0.19999999999999996</v>
      </c>
      <c r="H101" s="35">
        <v>0.5</v>
      </c>
      <c r="I101" s="35">
        <f>IF(VLOOKUP($A$74,'Machines+Mastery'!$A$1:$J$42, 9, FALSE)=3, H101*0.85,H101)</f>
        <v>0.5</v>
      </c>
      <c r="J101" s="36">
        <f t="shared" si="37"/>
        <v>43.199999999999989</v>
      </c>
      <c r="K101" s="2"/>
      <c r="L101" s="2"/>
      <c r="M101" s="2"/>
      <c r="N101" s="2"/>
      <c r="O101" s="2"/>
      <c r="P101" s="2"/>
      <c r="Q101" s="3"/>
      <c r="R101" s="2"/>
      <c r="S101" s="3"/>
      <c r="T101" s="3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ht="18">
      <c r="A102" s="31" t="s">
        <v>121</v>
      </c>
      <c r="B102" s="21" t="e">
        <f ca="1">VLOOKUP($A102,'Cost breakdown (old)'!A$1:H$237,3, FALSE)</f>
        <v>#NAME?</v>
      </c>
      <c r="C102" s="32">
        <f ca="1">VLOOKUP($A102,'Cost breakdown (old)'!A$1:H$237,6, FALSE)</f>
        <v>0</v>
      </c>
      <c r="D102" s="21">
        <f t="shared" ca="1" si="34"/>
        <v>111</v>
      </c>
      <c r="E102" s="33">
        <f>VLOOKUP($A102,'Cost breakdown (old)'!A$1:H$237,7, FALSE)</f>
        <v>111</v>
      </c>
      <c r="F102" s="34">
        <f t="shared" si="35"/>
        <v>1110</v>
      </c>
      <c r="G102" s="22">
        <f t="shared" ca="1" si="36"/>
        <v>1</v>
      </c>
      <c r="H102" s="35">
        <v>2</v>
      </c>
      <c r="I102" s="35">
        <f>IF(VLOOKUP($A$74,'Machines+Mastery'!$A$1:$J$42, 9, FALSE)=3, H102*0.85,H102)</f>
        <v>2</v>
      </c>
      <c r="J102" s="36">
        <f t="shared" ca="1" si="37"/>
        <v>55.5</v>
      </c>
      <c r="K102" s="2"/>
      <c r="L102" s="2"/>
      <c r="M102" s="2"/>
      <c r="N102" s="2"/>
      <c r="O102" s="2"/>
      <c r="P102" s="2"/>
      <c r="Q102" s="3"/>
      <c r="R102" s="2"/>
      <c r="S102" s="3"/>
      <c r="T102" s="3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ht="17.25" customHeight="1">
      <c r="A103" s="31" t="s">
        <v>122</v>
      </c>
      <c r="B103" s="21" t="e">
        <f ca="1">VLOOKUP($A103,'Cost breakdown (old)'!A$1:H$237,3, FALSE)</f>
        <v>#NAME?</v>
      </c>
      <c r="C103" s="32">
        <f ca="1">VLOOKUP($A103,'Cost breakdown (old)'!A$1:H$237,6, FALSE)</f>
        <v>0</v>
      </c>
      <c r="D103" s="21">
        <f t="shared" ca="1" si="34"/>
        <v>208</v>
      </c>
      <c r="E103" s="33">
        <f>VLOOKUP($A103,'Cost breakdown (old)'!A$1:H$237,7, FALSE)</f>
        <v>208</v>
      </c>
      <c r="F103" s="34">
        <f t="shared" si="35"/>
        <v>2080</v>
      </c>
      <c r="G103" s="22">
        <f t="shared" ca="1" si="36"/>
        <v>1</v>
      </c>
      <c r="H103" s="35">
        <v>3</v>
      </c>
      <c r="I103" s="35">
        <f>IF(VLOOKUP($A$74,'Machines+Mastery'!$A$1:$J$42, 9, FALSE)=3, H103*0.85,H103)</f>
        <v>3</v>
      </c>
      <c r="J103" s="36">
        <f t="shared" ca="1" si="37"/>
        <v>69.333333333333329</v>
      </c>
      <c r="K103" s="2"/>
      <c r="L103" s="2"/>
      <c r="M103" s="2"/>
      <c r="N103" s="2"/>
      <c r="O103" s="2"/>
      <c r="P103" s="2"/>
      <c r="Q103" s="3"/>
      <c r="R103" s="2"/>
      <c r="S103" s="3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ht="17.25" customHeight="1">
      <c r="A104" s="4" t="s">
        <v>123</v>
      </c>
      <c r="B104" s="37" t="s">
        <v>87</v>
      </c>
      <c r="C104" s="6" t="s">
        <v>88</v>
      </c>
      <c r="D104" s="6" t="s">
        <v>89</v>
      </c>
      <c r="E104" s="6" t="s">
        <v>7</v>
      </c>
      <c r="F104" s="6" t="s">
        <v>29</v>
      </c>
      <c r="G104" s="10" t="s">
        <v>10</v>
      </c>
      <c r="H104" s="10" t="s">
        <v>90</v>
      </c>
      <c r="I104" s="6" t="s">
        <v>91</v>
      </c>
      <c r="J104" s="6" t="s">
        <v>92</v>
      </c>
      <c r="K104" s="2"/>
      <c r="L104" s="2"/>
      <c r="M104" s="2"/>
      <c r="N104" s="2"/>
      <c r="O104" s="2"/>
      <c r="P104" s="2"/>
      <c r="Q104" s="3"/>
      <c r="R104" s="2"/>
      <c r="S104" s="3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ht="22.5" customHeight="1">
      <c r="A105" s="31" t="s">
        <v>124</v>
      </c>
      <c r="B105" s="21" t="e">
        <f ca="1">VLOOKUP($A105,'Cost breakdown (old)'!A$1:H$237,3, FALSE)</f>
        <v>#NAME?</v>
      </c>
      <c r="C105" s="32" t="str">
        <f ca="1">VLOOKUP($A105,'Cost breakdown (old)'!A$1:H$237,6, FALSE)</f>
        <v/>
      </c>
      <c r="D105" s="21" t="e">
        <f t="shared" ref="D105:D107" ca="1" si="38">E105-C105</f>
        <v>#VALUE!</v>
      </c>
      <c r="E105" s="33">
        <f>VLOOKUP($A105,'Cost breakdown (old)'!A$1:H$237,7, FALSE)</f>
        <v>241</v>
      </c>
      <c r="F105" s="34">
        <f t="shared" ref="F105:F107" si="39">E105*10</f>
        <v>2410</v>
      </c>
      <c r="G105" s="22" t="e">
        <f t="shared" ref="G105:G107" ca="1" si="40">(E105-C105)/E105</f>
        <v>#VALUE!</v>
      </c>
      <c r="H105" s="35">
        <v>0.75</v>
      </c>
      <c r="I105" s="35">
        <f>IF(VLOOKUP($A$74,'Machines+Mastery'!$A$1:$J$42, 9, FALSE)=3, H105*0.85,H105)</f>
        <v>0.75</v>
      </c>
      <c r="J105" s="36" t="e">
        <f t="shared" ref="J105:J107" ca="1" si="41">E105/I105*(G105)</f>
        <v>#VALUE!</v>
      </c>
      <c r="K105" s="2"/>
      <c r="L105" s="2"/>
      <c r="M105" s="2"/>
      <c r="N105" s="2"/>
      <c r="O105" s="2"/>
      <c r="P105" s="2"/>
      <c r="Q105" s="3"/>
      <c r="R105" s="2"/>
      <c r="S105" s="3"/>
      <c r="T105" s="3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ht="18">
      <c r="A106" s="31" t="s">
        <v>125</v>
      </c>
      <c r="B106" s="21" t="e">
        <f ca="1">VLOOKUP($A106,'Cost breakdown (old)'!A$1:H$237,3, FALSE)</f>
        <v>#NAME?</v>
      </c>
      <c r="C106" s="32" t="e">
        <f ca="1">VLOOKUP($A106,'Cost breakdown (old)'!A$1:H$237,6, FALSE)</f>
        <v>#VALUE!</v>
      </c>
      <c r="D106" s="21" t="e">
        <f t="shared" ca="1" si="38"/>
        <v>#VALUE!</v>
      </c>
      <c r="E106" s="33">
        <f>VLOOKUP($A106,'Cost breakdown (old)'!A$1:H$237,7, FALSE)</f>
        <v>309</v>
      </c>
      <c r="F106" s="34">
        <f t="shared" si="39"/>
        <v>3090</v>
      </c>
      <c r="G106" s="22" t="e">
        <f t="shared" ca="1" si="40"/>
        <v>#VALUE!</v>
      </c>
      <c r="H106" s="35">
        <v>1.5</v>
      </c>
      <c r="I106" s="35">
        <f>IF(VLOOKUP($A$74,'Machines+Mastery'!$A$1:$J$42, 9, FALSE)=3, H106*0.85,H106)</f>
        <v>1.5</v>
      </c>
      <c r="J106" s="36" t="e">
        <f t="shared" ca="1" si="41"/>
        <v>#VALUE!</v>
      </c>
      <c r="K106" s="2"/>
      <c r="L106" s="2"/>
      <c r="M106" s="2"/>
      <c r="N106" s="2"/>
      <c r="O106" s="2"/>
      <c r="P106" s="2"/>
      <c r="Q106" s="3"/>
      <c r="R106" s="2"/>
      <c r="S106" s="3"/>
      <c r="T106" s="3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ht="18">
      <c r="A107" s="31" t="s">
        <v>126</v>
      </c>
      <c r="B107" s="21" t="e">
        <f ca="1">VLOOKUP($A107,'Cost breakdown (old)'!A$1:H$237,3, FALSE)</f>
        <v>#NAME?</v>
      </c>
      <c r="C107" s="32">
        <f ca="1">VLOOKUP($A107,'Cost breakdown (old)'!A$1:H$237,6, FALSE)</f>
        <v>0</v>
      </c>
      <c r="D107" s="21">
        <f t="shared" ca="1" si="38"/>
        <v>327</v>
      </c>
      <c r="E107" s="33">
        <f>VLOOKUP($A107,'Cost breakdown (old)'!A$1:H$237,7, FALSE)</f>
        <v>327</v>
      </c>
      <c r="F107" s="34">
        <f t="shared" si="39"/>
        <v>3270</v>
      </c>
      <c r="G107" s="22">
        <f t="shared" ca="1" si="40"/>
        <v>1</v>
      </c>
      <c r="H107" s="35">
        <v>2.25</v>
      </c>
      <c r="I107" s="35">
        <f>IF(VLOOKUP($A$74,'Machines+Mastery'!$A$1:$J$42, 9, FALSE)=3, H107*0.85,H107)</f>
        <v>2.25</v>
      </c>
      <c r="J107" s="36">
        <f t="shared" ca="1" si="41"/>
        <v>145.33333333333334</v>
      </c>
      <c r="K107" s="2"/>
      <c r="L107" s="2"/>
      <c r="M107" s="2"/>
      <c r="N107" s="2"/>
      <c r="O107" s="2"/>
      <c r="P107" s="2"/>
      <c r="Q107" s="2"/>
      <c r="R107" s="2"/>
      <c r="S107" s="3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ht="19.5" customHeight="1">
      <c r="A108" s="4" t="s">
        <v>127</v>
      </c>
      <c r="B108" s="37" t="s">
        <v>87</v>
      </c>
      <c r="C108" s="6" t="s">
        <v>88</v>
      </c>
      <c r="D108" s="6" t="s">
        <v>89</v>
      </c>
      <c r="E108" s="6" t="s">
        <v>7</v>
      </c>
      <c r="F108" s="6" t="s">
        <v>29</v>
      </c>
      <c r="G108" s="10" t="s">
        <v>10</v>
      </c>
      <c r="H108" s="10" t="s">
        <v>90</v>
      </c>
      <c r="I108" s="6" t="s">
        <v>91</v>
      </c>
      <c r="J108" s="6" t="s">
        <v>92</v>
      </c>
      <c r="K108" s="2"/>
      <c r="L108" s="2"/>
      <c r="M108" s="2"/>
      <c r="N108" s="2"/>
      <c r="O108" s="2"/>
      <c r="P108" s="2"/>
      <c r="Q108" s="3"/>
      <c r="R108" s="2"/>
      <c r="S108" s="3"/>
      <c r="T108" s="3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ht="21" customHeight="1">
      <c r="A109" s="31" t="s">
        <v>128</v>
      </c>
      <c r="B109" s="21" t="e">
        <f ca="1">VLOOKUP($A109,'Cost breakdown (old)'!A$1:H$237,3, FALSE)</f>
        <v>#NAME?</v>
      </c>
      <c r="C109" s="32">
        <f ca="1">VLOOKUP($A109,'Cost breakdown (old)'!A$1:H$237,6, FALSE)</f>
        <v>0</v>
      </c>
      <c r="D109" s="21">
        <f t="shared" ref="D109:D113" ca="1" si="42">E109-C109</f>
        <v>82</v>
      </c>
      <c r="E109" s="33">
        <f>VLOOKUP($A109,'Cost breakdown (old)'!A$1:H$237,7, FALSE)</f>
        <v>82</v>
      </c>
      <c r="F109" s="34">
        <f t="shared" ref="F109:F113" si="43">E109*10</f>
        <v>820</v>
      </c>
      <c r="G109" s="22">
        <f t="shared" ref="G109:G113" ca="1" si="44">(E109-C109)/E109</f>
        <v>1</v>
      </c>
      <c r="H109" s="35">
        <v>1</v>
      </c>
      <c r="I109" s="35">
        <f>IF(VLOOKUP($A$74,'Machines+Mastery'!$A$1:$J$42, 9, FALSE)=3, H109*0.85,H109)</f>
        <v>1</v>
      </c>
      <c r="J109" s="36">
        <f t="shared" ref="J109:J113" ca="1" si="45">E109/I109*(G109)</f>
        <v>82</v>
      </c>
      <c r="K109" s="2"/>
      <c r="L109" s="2"/>
      <c r="M109" s="2"/>
      <c r="N109" s="2"/>
      <c r="O109" s="2"/>
      <c r="P109" s="2"/>
      <c r="Q109" s="3"/>
      <c r="R109" s="2"/>
      <c r="S109" s="3"/>
      <c r="T109" s="3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ht="15.75" customHeight="1">
      <c r="A110" s="31" t="s">
        <v>129</v>
      </c>
      <c r="B110" s="21" t="e">
        <f ca="1">VLOOKUP($A110,'Cost breakdown (old)'!A$1:H$237,3, FALSE)</f>
        <v>#NAME?</v>
      </c>
      <c r="C110" s="32">
        <f ca="1">VLOOKUP($A110,'Cost breakdown (old)'!A$1:H$237,6, FALSE)</f>
        <v>0</v>
      </c>
      <c r="D110" s="21">
        <f t="shared" ca="1" si="42"/>
        <v>158</v>
      </c>
      <c r="E110" s="33">
        <f>VLOOKUP($A110,'Cost breakdown (old)'!A$1:H$237,7, FALSE)</f>
        <v>158</v>
      </c>
      <c r="F110" s="34">
        <f t="shared" si="43"/>
        <v>1580</v>
      </c>
      <c r="G110" s="22">
        <f t="shared" ca="1" si="44"/>
        <v>1</v>
      </c>
      <c r="H110" s="35">
        <v>2</v>
      </c>
      <c r="I110" s="35">
        <f>IF(VLOOKUP($A$74,'Machines+Mastery'!$A$1:$J$42, 9, FALSE)=3, H110*0.85,H110)</f>
        <v>2</v>
      </c>
      <c r="J110" s="36">
        <f t="shared" ca="1" si="45"/>
        <v>79</v>
      </c>
      <c r="K110" s="2"/>
      <c r="L110" s="2"/>
      <c r="M110" s="2"/>
      <c r="N110" s="2"/>
      <c r="O110" s="2"/>
      <c r="P110" s="2"/>
      <c r="Q110" s="3"/>
      <c r="R110" s="2"/>
      <c r="S110" s="3"/>
      <c r="T110" s="3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ht="19.5" customHeight="1">
      <c r="A111" s="31" t="s">
        <v>130</v>
      </c>
      <c r="B111" s="21" t="e">
        <f ca="1">VLOOKUP($A111,'Cost breakdown (old)'!A$1:H$237,3, FALSE)</f>
        <v>#NAME?</v>
      </c>
      <c r="C111" s="32">
        <f ca="1">VLOOKUP($A111,'Cost breakdown (old)'!A$1:H$237,6, FALSE)</f>
        <v>0</v>
      </c>
      <c r="D111" s="21">
        <f t="shared" ca="1" si="42"/>
        <v>219</v>
      </c>
      <c r="E111" s="33">
        <f>VLOOKUP($A111,'Cost breakdown (old)'!A$1:H$237,7, FALSE)</f>
        <v>219</v>
      </c>
      <c r="F111" s="34">
        <f t="shared" si="43"/>
        <v>2190</v>
      </c>
      <c r="G111" s="22">
        <f t="shared" ca="1" si="44"/>
        <v>1</v>
      </c>
      <c r="H111" s="35">
        <v>3</v>
      </c>
      <c r="I111" s="35">
        <f>IF(VLOOKUP($A$74,'Machines+Mastery'!$A$1:$J$42, 9, FALSE)=3, H111*0.85,H111)</f>
        <v>3</v>
      </c>
      <c r="J111" s="36">
        <f t="shared" ca="1" si="45"/>
        <v>73</v>
      </c>
      <c r="K111" s="2"/>
      <c r="L111" s="2"/>
      <c r="M111" s="2"/>
      <c r="N111" s="2"/>
      <c r="O111" s="2"/>
      <c r="P111" s="2"/>
      <c r="Q111" s="3"/>
      <c r="R111" s="2"/>
      <c r="S111" s="3"/>
      <c r="T111" s="3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ht="20.25" customHeight="1">
      <c r="A112" s="31" t="s">
        <v>131</v>
      </c>
      <c r="B112" s="21" t="e">
        <f ca="1">VLOOKUP($A112,'Cost breakdown (old)'!A$1:H$237,3, FALSE)</f>
        <v>#NAME?</v>
      </c>
      <c r="C112" s="32">
        <f ca="1">VLOOKUP($A112,'Cost breakdown (old)'!A$1:H$237,6, FALSE)</f>
        <v>0</v>
      </c>
      <c r="D112" s="21">
        <f t="shared" ca="1" si="42"/>
        <v>270</v>
      </c>
      <c r="E112" s="33">
        <f>VLOOKUP($A112,'Cost breakdown (old)'!A$1:H$237,7, FALSE)</f>
        <v>270</v>
      </c>
      <c r="F112" s="34">
        <f t="shared" si="43"/>
        <v>2700</v>
      </c>
      <c r="G112" s="22">
        <f t="shared" ca="1" si="44"/>
        <v>1</v>
      </c>
      <c r="H112" s="35">
        <v>2.5</v>
      </c>
      <c r="I112" s="35">
        <f>IF(VLOOKUP($A$74,'Machines+Mastery'!$A$1:$J$42, 9, FALSE)=3, H112*0.85,H112)</f>
        <v>2.5</v>
      </c>
      <c r="J112" s="36">
        <f t="shared" ca="1" si="45"/>
        <v>108</v>
      </c>
      <c r="K112" s="2"/>
      <c r="L112" s="2"/>
      <c r="M112" s="2"/>
      <c r="N112" s="2"/>
      <c r="O112" s="2"/>
      <c r="P112" s="2"/>
      <c r="Q112" s="3"/>
      <c r="R112" s="2"/>
      <c r="S112" s="3"/>
      <c r="T112" s="3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ht="21.75" customHeight="1">
      <c r="A113" s="31" t="s">
        <v>132</v>
      </c>
      <c r="B113" s="21" t="e">
        <f ca="1">VLOOKUP($A113,'Cost breakdown (old)'!A$1:H$237,3, FALSE)</f>
        <v>#NAME?</v>
      </c>
      <c r="C113" s="32">
        <f ca="1">VLOOKUP($A113,'Cost breakdown (old)'!A$1:H$237,6, FALSE)</f>
        <v>0</v>
      </c>
      <c r="D113" s="21">
        <f t="shared" ca="1" si="42"/>
        <v>270</v>
      </c>
      <c r="E113" s="33">
        <f>VLOOKUP($A113,'Cost breakdown (old)'!A$1:H$237,7, FALSE)</f>
        <v>270</v>
      </c>
      <c r="F113" s="34">
        <f t="shared" si="43"/>
        <v>2700</v>
      </c>
      <c r="G113" s="22">
        <f t="shared" ca="1" si="44"/>
        <v>1</v>
      </c>
      <c r="H113" s="35">
        <v>2</v>
      </c>
      <c r="I113" s="35">
        <f>IF(VLOOKUP($A$74,'Machines+Mastery'!$A$1:$J$42, 9, FALSE)=3, H113*0.85,H113)</f>
        <v>2</v>
      </c>
      <c r="J113" s="36">
        <f t="shared" ca="1" si="45"/>
        <v>135</v>
      </c>
      <c r="K113" s="2"/>
      <c r="L113" s="2"/>
      <c r="M113" s="2"/>
      <c r="N113" s="2"/>
      <c r="O113" s="2"/>
      <c r="P113" s="2"/>
      <c r="Q113" s="3"/>
      <c r="R113" s="2"/>
      <c r="S113" s="3"/>
      <c r="T113" s="3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ht="18" customHeight="1">
      <c r="A114" s="4" t="s">
        <v>133</v>
      </c>
      <c r="B114" s="37" t="s">
        <v>87</v>
      </c>
      <c r="C114" s="6" t="s">
        <v>88</v>
      </c>
      <c r="D114" s="6" t="s">
        <v>89</v>
      </c>
      <c r="E114" s="6" t="s">
        <v>7</v>
      </c>
      <c r="F114" s="6" t="s">
        <v>29</v>
      </c>
      <c r="G114" s="10" t="s">
        <v>10</v>
      </c>
      <c r="H114" s="10" t="s">
        <v>90</v>
      </c>
      <c r="I114" s="6" t="s">
        <v>91</v>
      </c>
      <c r="J114" s="6" t="s">
        <v>92</v>
      </c>
      <c r="K114" s="2"/>
      <c r="L114" s="2"/>
      <c r="M114" s="2"/>
      <c r="N114" s="2"/>
      <c r="O114" s="2"/>
      <c r="P114" s="2"/>
      <c r="Q114" s="3"/>
      <c r="R114" s="2"/>
      <c r="S114" s="3"/>
      <c r="T114" s="3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ht="21.75" customHeight="1">
      <c r="A115" s="31" t="s">
        <v>134</v>
      </c>
      <c r="B115" s="21" t="e">
        <f ca="1">VLOOKUP($A115,'Cost breakdown (old)'!A$1:H$237,3, FALSE)</f>
        <v>#NAME?</v>
      </c>
      <c r="C115" s="32">
        <f ca="1">VLOOKUP($A115,'Cost breakdown (old)'!A$1:H$237,6, FALSE)</f>
        <v>0</v>
      </c>
      <c r="D115" s="21">
        <f t="shared" ref="D115:D118" ca="1" si="46">E115-C115</f>
        <v>165</v>
      </c>
      <c r="E115" s="33">
        <f>VLOOKUP($A115,'Cost breakdown (old)'!A$1:H$237,7, FALSE)</f>
        <v>165</v>
      </c>
      <c r="F115" s="34">
        <f t="shared" ref="F115:F118" si="47">E115*10</f>
        <v>1650</v>
      </c>
      <c r="G115" s="22">
        <f t="shared" ref="G115:G118" ca="1" si="48">(E115-C115)/E115</f>
        <v>1</v>
      </c>
      <c r="H115" s="35">
        <v>1.5</v>
      </c>
      <c r="I115" s="35">
        <f>IF(VLOOKUP($A$74,'Machines+Mastery'!$A$1:$J$42, 9, FALSE)=3, H115*0.85,H115)</f>
        <v>1.5</v>
      </c>
      <c r="J115" s="36">
        <f t="shared" ref="J115:J118" ca="1" si="49">E115/I115*(G115)</f>
        <v>110</v>
      </c>
      <c r="K115" s="2"/>
      <c r="L115" s="2"/>
      <c r="M115" s="2"/>
      <c r="N115" s="2"/>
      <c r="O115" s="2"/>
      <c r="P115" s="2"/>
      <c r="Q115" s="3"/>
      <c r="R115" s="2"/>
      <c r="S115" s="3"/>
      <c r="T115" s="3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ht="23.25" customHeight="1">
      <c r="A116" s="31" t="s">
        <v>135</v>
      </c>
      <c r="B116" s="21" t="e">
        <f ca="1">VLOOKUP($A116,'Cost breakdown (old)'!A$1:H$237,3, FALSE)</f>
        <v>#NAME?</v>
      </c>
      <c r="C116" s="32">
        <f ca="1">VLOOKUP($A116,'Cost breakdown (old)'!A$1:H$237,6, FALSE)</f>
        <v>0</v>
      </c>
      <c r="D116" s="21">
        <f t="shared" ca="1" si="46"/>
        <v>219</v>
      </c>
      <c r="E116" s="33">
        <f>VLOOKUP($A116,'Cost breakdown (old)'!A$1:H$237,7, FALSE)</f>
        <v>219</v>
      </c>
      <c r="F116" s="34">
        <f t="shared" si="47"/>
        <v>2190</v>
      </c>
      <c r="G116" s="22">
        <f t="shared" ca="1" si="48"/>
        <v>1</v>
      </c>
      <c r="H116" s="35">
        <v>3</v>
      </c>
      <c r="I116" s="35">
        <f>IF(VLOOKUP($A$74,'Machines+Mastery'!$A$1:$J$42, 9, FALSE)=3, H116*0.85,H116)</f>
        <v>3</v>
      </c>
      <c r="J116" s="36">
        <f t="shared" ca="1" si="49"/>
        <v>73</v>
      </c>
      <c r="K116" s="2"/>
      <c r="L116" s="2"/>
      <c r="M116" s="2"/>
      <c r="N116" s="2"/>
      <c r="O116" s="2"/>
      <c r="P116" s="2"/>
      <c r="Q116" s="3"/>
      <c r="R116" s="2"/>
      <c r="S116" s="3"/>
      <c r="T116" s="3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ht="18">
      <c r="A117" s="31" t="s">
        <v>136</v>
      </c>
      <c r="B117" s="21" t="e">
        <f ca="1">VLOOKUP($A117,'Cost breakdown (old)'!A$1:H$237,3, FALSE)</f>
        <v>#NAME?</v>
      </c>
      <c r="C117" s="32">
        <f ca="1">VLOOKUP($A117,'Cost breakdown (old)'!A$1:H$237,6, FALSE)</f>
        <v>0</v>
      </c>
      <c r="D117" s="21">
        <f t="shared" ca="1" si="46"/>
        <v>255</v>
      </c>
      <c r="E117" s="33">
        <f>VLOOKUP($A117,'Cost breakdown (old)'!A$1:H$237,7, FALSE)</f>
        <v>255</v>
      </c>
      <c r="F117" s="34">
        <f t="shared" si="47"/>
        <v>2550</v>
      </c>
      <c r="G117" s="22">
        <f t="shared" ca="1" si="48"/>
        <v>1</v>
      </c>
      <c r="H117" s="35">
        <v>1</v>
      </c>
      <c r="I117" s="35">
        <f>IF(VLOOKUP($A$74,'Machines+Mastery'!$A$1:$J$42, 9, FALSE)=3, H117*0.85,H117)</f>
        <v>1</v>
      </c>
      <c r="J117" s="36">
        <f t="shared" ca="1" si="49"/>
        <v>255</v>
      </c>
      <c r="K117" s="2"/>
      <c r="L117" s="2"/>
      <c r="M117" s="2"/>
      <c r="N117" s="2"/>
      <c r="O117" s="2"/>
      <c r="P117" s="2"/>
      <c r="Q117" s="3"/>
      <c r="R117" s="2"/>
      <c r="S117" s="3"/>
      <c r="T117" s="3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ht="18">
      <c r="A118" s="31" t="s">
        <v>137</v>
      </c>
      <c r="B118" s="21" t="e">
        <f ca="1">VLOOKUP($A118,'Cost breakdown (old)'!A$1:H$237,3, FALSE)</f>
        <v>#NAME?</v>
      </c>
      <c r="C118" s="32">
        <f ca="1">VLOOKUP($A118,'Cost breakdown (old)'!A$1:H$237,6, FALSE)</f>
        <v>0</v>
      </c>
      <c r="D118" s="21">
        <f t="shared" ca="1" si="46"/>
        <v>284</v>
      </c>
      <c r="E118" s="33">
        <f>VLOOKUP($A118,'Cost breakdown (old)'!A$1:H$237,7, FALSE)</f>
        <v>284</v>
      </c>
      <c r="F118" s="34">
        <f t="shared" si="47"/>
        <v>2840</v>
      </c>
      <c r="G118" s="22">
        <f t="shared" ca="1" si="48"/>
        <v>1</v>
      </c>
      <c r="H118" s="35">
        <v>4</v>
      </c>
      <c r="I118" s="35">
        <f>IF(VLOOKUP($A$74,'Machines+Mastery'!$A$1:$J$42, 9, FALSE)=3, H118*0.85,H118)</f>
        <v>4</v>
      </c>
      <c r="J118" s="36">
        <f t="shared" ca="1" si="49"/>
        <v>71</v>
      </c>
      <c r="K118" s="2"/>
      <c r="L118" s="2"/>
      <c r="M118" s="2"/>
      <c r="N118" s="2"/>
      <c r="O118" s="2"/>
      <c r="P118" s="2"/>
      <c r="Q118" s="3"/>
      <c r="R118" s="2"/>
      <c r="S118" s="3"/>
      <c r="T118" s="3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ht="18">
      <c r="A119" s="4" t="s">
        <v>138</v>
      </c>
      <c r="B119" s="37" t="s">
        <v>87</v>
      </c>
      <c r="C119" s="6" t="s">
        <v>88</v>
      </c>
      <c r="D119" s="6" t="s">
        <v>89</v>
      </c>
      <c r="E119" s="6" t="s">
        <v>7</v>
      </c>
      <c r="F119" s="6" t="s">
        <v>29</v>
      </c>
      <c r="G119" s="10" t="s">
        <v>10</v>
      </c>
      <c r="H119" s="10" t="s">
        <v>90</v>
      </c>
      <c r="I119" s="6" t="s">
        <v>91</v>
      </c>
      <c r="J119" s="6" t="s">
        <v>92</v>
      </c>
      <c r="K119" s="2"/>
      <c r="L119" s="2"/>
      <c r="M119" s="2"/>
      <c r="N119" s="2"/>
      <c r="O119" s="2"/>
      <c r="P119" s="2"/>
      <c r="Q119" s="3"/>
      <c r="R119" s="2"/>
      <c r="S119" s="3"/>
      <c r="T119" s="3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ht="18">
      <c r="A120" s="31" t="s">
        <v>139</v>
      </c>
      <c r="B120" s="21" t="e">
        <f ca="1">VLOOKUP($A120,'Cost breakdown (old)'!A$1:H$237,3, FALSE)</f>
        <v>#NAME?</v>
      </c>
      <c r="C120" s="32" t="str">
        <f ca="1">VLOOKUP($A120,'Cost breakdown (old)'!A$1:H$237,6, FALSE)</f>
        <v/>
      </c>
      <c r="D120" s="21" t="e">
        <f t="shared" ref="D120:D124" ca="1" si="50">E120-C120</f>
        <v>#VALUE!</v>
      </c>
      <c r="E120" s="33">
        <f>VLOOKUP($A120,'Cost breakdown (old)'!A$1:H$237,7, FALSE)</f>
        <v>46</v>
      </c>
      <c r="F120" s="34">
        <f t="shared" ref="F120:F124" si="51">E120*10</f>
        <v>460</v>
      </c>
      <c r="G120" s="22" t="e">
        <f t="shared" ref="G120:G124" ca="1" si="52">(E120-C120)/E120</f>
        <v>#VALUE!</v>
      </c>
      <c r="H120" s="35">
        <v>0.5</v>
      </c>
      <c r="I120" s="35">
        <f>IF(VLOOKUP($A$74,'Machines+Mastery'!$A$1:$J$42, 9, FALSE)=3, H120*0.85,H120)</f>
        <v>0.5</v>
      </c>
      <c r="J120" s="36" t="e">
        <f t="shared" ref="J120:J124" ca="1" si="53">E120/I120*(G120)</f>
        <v>#VALUE!</v>
      </c>
      <c r="K120" s="2"/>
      <c r="L120" s="2"/>
      <c r="M120" s="2"/>
      <c r="N120" s="2"/>
      <c r="O120" s="2"/>
      <c r="P120" s="2"/>
      <c r="Q120" s="3"/>
      <c r="R120" s="2"/>
      <c r="S120" s="3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ht="18">
      <c r="A121" s="31" t="s">
        <v>140</v>
      </c>
      <c r="B121" s="21" t="e">
        <f ca="1">VLOOKUP($A121,'Cost breakdown (old)'!A$1:H$237,3, FALSE)</f>
        <v>#NAME?</v>
      </c>
      <c r="C121" s="32" t="str">
        <f ca="1">VLOOKUP($A121,'Cost breakdown (old)'!A$1:H$237,6, FALSE)</f>
        <v/>
      </c>
      <c r="D121" s="21" t="e">
        <f t="shared" ca="1" si="50"/>
        <v>#VALUE!</v>
      </c>
      <c r="E121" s="33">
        <f>VLOOKUP($A121,'Cost breakdown (old)'!A$1:H$237,7, FALSE)</f>
        <v>129</v>
      </c>
      <c r="F121" s="34">
        <f t="shared" si="51"/>
        <v>1290</v>
      </c>
      <c r="G121" s="22" t="e">
        <f t="shared" ca="1" si="52"/>
        <v>#VALUE!</v>
      </c>
      <c r="H121" s="35">
        <v>2</v>
      </c>
      <c r="I121" s="35">
        <f>IF(VLOOKUP($A$74,'Machines+Mastery'!$A$1:$J$42, 9, FALSE)=3, H121*0.85,H121)</f>
        <v>2</v>
      </c>
      <c r="J121" s="36" t="e">
        <f t="shared" ca="1" si="53"/>
        <v>#VALUE!</v>
      </c>
      <c r="K121" s="2"/>
      <c r="L121" s="2"/>
      <c r="M121" s="2"/>
      <c r="N121" s="2"/>
      <c r="O121" s="2"/>
      <c r="P121" s="2"/>
      <c r="Q121" s="2"/>
      <c r="R121" s="2"/>
      <c r="S121" s="3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 ht="18">
      <c r="A122" s="31" t="s">
        <v>141</v>
      </c>
      <c r="B122" s="21" t="e">
        <f ca="1">VLOOKUP($A122,'Cost breakdown (old)'!A$1:H$237,3, FALSE)</f>
        <v>#NAME?</v>
      </c>
      <c r="C122" s="32" t="str">
        <f ca="1">VLOOKUP($A122,'Cost breakdown (old)'!A$1:H$237,6, FALSE)</f>
        <v/>
      </c>
      <c r="D122" s="21" t="e">
        <f t="shared" ca="1" si="50"/>
        <v>#VALUE!</v>
      </c>
      <c r="E122" s="33">
        <f>VLOOKUP($A122,'Cost breakdown (old)'!A$1:H$237,7, FALSE)</f>
        <v>216</v>
      </c>
      <c r="F122" s="34">
        <f t="shared" si="51"/>
        <v>2160</v>
      </c>
      <c r="G122" s="22" t="e">
        <f t="shared" ca="1" si="52"/>
        <v>#VALUE!</v>
      </c>
      <c r="H122" s="35">
        <v>2.5</v>
      </c>
      <c r="I122" s="35">
        <f>IF(VLOOKUP($A$74,'Machines+Mastery'!$A$1:$J$42, 9, FALSE)=3, H122*0.85,H122)</f>
        <v>2.5</v>
      </c>
      <c r="J122" s="36" t="e">
        <f t="shared" ca="1" si="53"/>
        <v>#VALUE!</v>
      </c>
      <c r="K122" s="2"/>
      <c r="L122" s="2"/>
      <c r="M122" s="2"/>
      <c r="N122" s="2"/>
      <c r="O122" s="2"/>
      <c r="P122" s="2"/>
      <c r="Q122" s="3"/>
      <c r="R122" s="2"/>
      <c r="S122" s="3"/>
      <c r="T122" s="3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 ht="18">
      <c r="A123" s="31" t="s">
        <v>142</v>
      </c>
      <c r="B123" s="21" t="e">
        <f ca="1">VLOOKUP($A123,'Cost breakdown (old)'!A$1:H$237,3, FALSE)</f>
        <v>#NAME?</v>
      </c>
      <c r="C123" s="32" t="str">
        <f ca="1">VLOOKUP($A123,'Cost breakdown (old)'!A$1:H$237,6, FALSE)</f>
        <v/>
      </c>
      <c r="D123" s="21" t="e">
        <f t="shared" ca="1" si="50"/>
        <v>#VALUE!</v>
      </c>
      <c r="E123" s="33">
        <f>VLOOKUP($A123,'Cost breakdown (old)'!A$1:H$237,7, FALSE)</f>
        <v>162</v>
      </c>
      <c r="F123" s="34">
        <f t="shared" si="51"/>
        <v>1620</v>
      </c>
      <c r="G123" s="22" t="e">
        <f t="shared" ca="1" si="52"/>
        <v>#VALUE!</v>
      </c>
      <c r="H123" s="35">
        <v>1.5</v>
      </c>
      <c r="I123" s="35">
        <f>IF(VLOOKUP($A$74,'Machines+Mastery'!$A$1:$J$42, 9, FALSE)=3, H123*0.85,H123)</f>
        <v>1.5</v>
      </c>
      <c r="J123" s="36" t="e">
        <f t="shared" ca="1" si="53"/>
        <v>#VALUE!</v>
      </c>
      <c r="K123" s="2"/>
      <c r="L123" s="2"/>
      <c r="M123" s="2"/>
      <c r="N123" s="2"/>
      <c r="O123" s="2"/>
      <c r="P123" s="2"/>
      <c r="Q123" s="3"/>
      <c r="R123" s="2"/>
      <c r="S123" s="3"/>
      <c r="T123" s="3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 ht="18">
      <c r="A124" s="38" t="s">
        <v>143</v>
      </c>
      <c r="B124" s="39" t="e">
        <f ca="1">VLOOKUP($A124,'Cost breakdown (old)'!A$1:H$237,3, FALSE)</f>
        <v>#NAME?</v>
      </c>
      <c r="C124" s="40">
        <f ca="1">VLOOKUP($A124,'Cost breakdown (old)'!A$1:H$237,6, FALSE)</f>
        <v>0</v>
      </c>
      <c r="D124" s="39">
        <f t="shared" ca="1" si="50"/>
        <v>205</v>
      </c>
      <c r="E124" s="41">
        <f>VLOOKUP($A124,'Cost breakdown (old)'!A$1:H$237,7, FALSE)</f>
        <v>205</v>
      </c>
      <c r="F124" s="42">
        <f t="shared" si="51"/>
        <v>2050</v>
      </c>
      <c r="G124" s="43">
        <f t="shared" ca="1" si="52"/>
        <v>1</v>
      </c>
      <c r="H124" s="44">
        <v>3</v>
      </c>
      <c r="I124" s="44">
        <f>IF(VLOOKUP($A$74,'Machines+Mastery'!$A$1:$J$42, 9, FALSE)=3, H124*0.85,H124)</f>
        <v>3</v>
      </c>
      <c r="J124" s="45">
        <f t="shared" ca="1" si="53"/>
        <v>68.333333333333329</v>
      </c>
      <c r="K124" s="2"/>
      <c r="L124" s="2"/>
      <c r="M124" s="2"/>
      <c r="N124" s="2"/>
      <c r="O124" s="2"/>
      <c r="P124" s="2"/>
      <c r="Q124" s="3"/>
      <c r="R124" s="2"/>
      <c r="S124" s="3"/>
      <c r="T124" s="3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 ht="18">
      <c r="A125" s="46" t="s">
        <v>144</v>
      </c>
      <c r="B125" s="47" t="s">
        <v>87</v>
      </c>
      <c r="C125" s="48" t="s">
        <v>88</v>
      </c>
      <c r="D125" s="48" t="s">
        <v>89</v>
      </c>
      <c r="E125" s="48" t="s">
        <v>7</v>
      </c>
      <c r="F125" s="48" t="s">
        <v>29</v>
      </c>
      <c r="G125" s="49" t="s">
        <v>10</v>
      </c>
      <c r="H125" s="10" t="s">
        <v>90</v>
      </c>
      <c r="I125" s="6" t="s">
        <v>91</v>
      </c>
      <c r="J125" s="6" t="s">
        <v>92</v>
      </c>
      <c r="K125" s="2"/>
      <c r="L125" s="2"/>
      <c r="M125" s="2"/>
      <c r="N125" s="2"/>
      <c r="O125" s="2"/>
      <c r="P125" s="2"/>
      <c r="Q125" s="3"/>
      <c r="R125" s="2"/>
      <c r="S125" s="3"/>
      <c r="T125" s="3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 ht="18">
      <c r="A126" s="2" t="s">
        <v>145</v>
      </c>
      <c r="B126" s="39" t="e">
        <f ca="1">VLOOKUP($A126,'Cost breakdown (old)'!A$1:H$237,3, FALSE)</f>
        <v>#NAME?</v>
      </c>
      <c r="C126" s="40" t="str">
        <f ca="1">VLOOKUP($A126,'Cost breakdown (old)'!A$1:H$237,6, FALSE)</f>
        <v/>
      </c>
      <c r="D126" s="39" t="e">
        <f t="shared" ref="D126:D130" ca="1" si="54">E126-C126</f>
        <v>#VALUE!</v>
      </c>
      <c r="E126" s="41">
        <f>VLOOKUP($A126,'Cost breakdown (old)'!A$1:H$237,7, FALSE)</f>
        <v>147</v>
      </c>
      <c r="F126" s="42">
        <f t="shared" ref="F126:F130" si="55">E126*10</f>
        <v>1470</v>
      </c>
      <c r="G126" s="43" t="e">
        <f t="shared" ref="G126:G130" ca="1" si="56">(E126-C126)/E126</f>
        <v>#VALUE!</v>
      </c>
      <c r="H126" s="2">
        <v>8</v>
      </c>
      <c r="I126" s="44">
        <f>IF(VLOOKUP($A$74,'Machines+Mastery'!$A$1:$J$42, 9, FALSE)=3, H126*0.85,H126)</f>
        <v>8</v>
      </c>
      <c r="J126" s="45" t="e">
        <f t="shared" ref="J126:J130" ca="1" si="57">E126/I126*(G126)</f>
        <v>#VALUE!</v>
      </c>
      <c r="K126" s="2"/>
      <c r="L126" s="2"/>
      <c r="M126" s="2"/>
      <c r="N126" s="2"/>
      <c r="O126" s="2"/>
      <c r="P126" s="2"/>
      <c r="Q126" s="3"/>
      <c r="R126" s="2"/>
      <c r="S126" s="3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 ht="18">
      <c r="A127" s="2" t="s">
        <v>146</v>
      </c>
      <c r="B127" s="39" t="e">
        <f ca="1">VLOOKUP($A127,'Cost breakdown (old)'!A$1:H$237,3, FALSE)</f>
        <v>#NAME?</v>
      </c>
      <c r="C127" s="40" t="str">
        <f ca="1">VLOOKUP($A127,'Cost breakdown (old)'!A$1:H$237,6, FALSE)</f>
        <v/>
      </c>
      <c r="D127" s="39" t="e">
        <f t="shared" ca="1" si="54"/>
        <v>#VALUE!</v>
      </c>
      <c r="E127" s="41">
        <f>VLOOKUP($A127,'Cost breakdown (old)'!A$1:H$237,7, FALSE)</f>
        <v>180</v>
      </c>
      <c r="F127" s="42">
        <f t="shared" si="55"/>
        <v>1800</v>
      </c>
      <c r="G127" s="43" t="e">
        <f t="shared" ca="1" si="56"/>
        <v>#VALUE!</v>
      </c>
      <c r="H127" s="2">
        <v>12</v>
      </c>
      <c r="I127" s="44">
        <f>IF(VLOOKUP($A$74,'Machines+Mastery'!$A$1:$J$42, 9, FALSE)=3, H127*0.85,H127)</f>
        <v>12</v>
      </c>
      <c r="J127" s="45" t="e">
        <f t="shared" ca="1" si="57"/>
        <v>#VALUE!</v>
      </c>
      <c r="K127" s="2"/>
      <c r="L127" s="2"/>
      <c r="M127" s="2"/>
      <c r="N127" s="2"/>
      <c r="O127" s="2"/>
      <c r="P127" s="2"/>
      <c r="Q127" s="3"/>
      <c r="R127" s="2"/>
      <c r="S127" s="3"/>
      <c r="T127" s="3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 ht="18">
      <c r="A128" s="2" t="s">
        <v>147</v>
      </c>
      <c r="B128" s="39" t="e">
        <f ca="1">VLOOKUP($A128,'Cost breakdown (old)'!A$1:H$237,3, FALSE)</f>
        <v>#NAME?</v>
      </c>
      <c r="C128" s="40" t="str">
        <f ca="1">VLOOKUP($A128,'Cost breakdown (old)'!A$1:H$237,6, FALSE)</f>
        <v/>
      </c>
      <c r="D128" s="39" t="e">
        <f t="shared" ca="1" si="54"/>
        <v>#VALUE!</v>
      </c>
      <c r="E128" s="41">
        <f>VLOOKUP($A128,'Cost breakdown (old)'!A$1:H$237,7, FALSE)</f>
        <v>205</v>
      </c>
      <c r="F128" s="42">
        <f t="shared" si="55"/>
        <v>2050</v>
      </c>
      <c r="G128" s="43" t="e">
        <f t="shared" ca="1" si="56"/>
        <v>#VALUE!</v>
      </c>
      <c r="H128" s="2">
        <v>16</v>
      </c>
      <c r="I128" s="44">
        <f>IF(VLOOKUP($A$74,'Machines+Mastery'!$A$1:$J$42, 9, FALSE)=3, H128*0.85,H128)</f>
        <v>16</v>
      </c>
      <c r="J128" s="45" t="e">
        <f t="shared" ca="1" si="57"/>
        <v>#VALUE!</v>
      </c>
      <c r="K128" s="2"/>
      <c r="L128" s="2"/>
      <c r="M128" s="2"/>
      <c r="N128" s="2"/>
      <c r="O128" s="2"/>
      <c r="P128" s="2"/>
      <c r="Q128" s="2"/>
      <c r="R128" s="2"/>
      <c r="S128" s="3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 ht="18">
      <c r="A129" s="2" t="s">
        <v>148</v>
      </c>
      <c r="B129" s="39" t="e">
        <f ca="1">VLOOKUP($A129,'Cost breakdown (old)'!A$1:H$237,3, FALSE)</f>
        <v>#NAME?</v>
      </c>
      <c r="C129" s="40" t="str">
        <f ca="1">VLOOKUP($A129,'Cost breakdown (old)'!A$1:H$237,6, FALSE)</f>
        <v/>
      </c>
      <c r="D129" s="39" t="e">
        <f t="shared" ca="1" si="54"/>
        <v>#VALUE!</v>
      </c>
      <c r="E129" s="41">
        <f>VLOOKUP($A129,'Cost breakdown (old)'!A$1:H$237,7, FALSE)</f>
        <v>108</v>
      </c>
      <c r="F129" s="42">
        <f t="shared" si="55"/>
        <v>1080</v>
      </c>
      <c r="G129" s="43" t="e">
        <f t="shared" ca="1" si="56"/>
        <v>#VALUE!</v>
      </c>
      <c r="H129" s="2">
        <v>6</v>
      </c>
      <c r="I129" s="44">
        <f>IF(VLOOKUP($A$74,'Machines+Mastery'!$A$1:$J$42, 9, FALSE)=3, H129*0.85,H129)</f>
        <v>6</v>
      </c>
      <c r="J129" s="45" t="e">
        <f t="shared" ca="1" si="57"/>
        <v>#VALUE!</v>
      </c>
      <c r="K129" s="2"/>
      <c r="L129" s="2"/>
      <c r="M129" s="2"/>
      <c r="N129" s="2"/>
      <c r="O129" s="2"/>
      <c r="P129" s="2"/>
      <c r="Q129" s="2"/>
      <c r="R129" s="2"/>
      <c r="S129" s="3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 ht="18">
      <c r="A130" s="2" t="s">
        <v>149</v>
      </c>
      <c r="B130" s="39" t="e">
        <f ca="1">VLOOKUP($A130,'Cost breakdown (old)'!A$1:H$237,3, FALSE)</f>
        <v>#NAME?</v>
      </c>
      <c r="C130" s="40" t="str">
        <f ca="1">VLOOKUP($A130,'Cost breakdown (old)'!A$1:H$237,6, FALSE)</f>
        <v/>
      </c>
      <c r="D130" s="39" t="e">
        <f t="shared" ca="1" si="54"/>
        <v>#VALUE!</v>
      </c>
      <c r="E130" s="41">
        <f>VLOOKUP($A130,'Cost breakdown (old)'!A$1:H$237,7, FALSE)</f>
        <v>129</v>
      </c>
      <c r="F130" s="42">
        <f t="shared" si="55"/>
        <v>1290</v>
      </c>
      <c r="G130" s="43" t="e">
        <f t="shared" ca="1" si="56"/>
        <v>#VALUE!</v>
      </c>
      <c r="H130" s="2">
        <v>7</v>
      </c>
      <c r="I130" s="44">
        <f>IF(VLOOKUP($A$74,'Machines+Mastery'!$A$1:$J$42, 9, FALSE)=3, H130*0.85,H130)</f>
        <v>7</v>
      </c>
      <c r="J130" s="45" t="e">
        <f t="shared" ca="1" si="57"/>
        <v>#VALUE!</v>
      </c>
      <c r="K130" s="2"/>
      <c r="L130" s="2"/>
      <c r="M130" s="2"/>
      <c r="N130" s="2"/>
      <c r="O130" s="2"/>
      <c r="P130" s="2"/>
      <c r="Q130" s="2"/>
      <c r="R130" s="2"/>
      <c r="S130" s="3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 ht="18">
      <c r="A131" s="4" t="s">
        <v>150</v>
      </c>
      <c r="B131" s="47" t="s">
        <v>87</v>
      </c>
      <c r="C131" s="48" t="s">
        <v>88</v>
      </c>
      <c r="D131" s="48" t="s">
        <v>89</v>
      </c>
      <c r="E131" s="48" t="s">
        <v>7</v>
      </c>
      <c r="F131" s="48" t="s">
        <v>29</v>
      </c>
      <c r="G131" s="49" t="s">
        <v>10</v>
      </c>
      <c r="H131" s="10" t="s">
        <v>90</v>
      </c>
      <c r="I131" s="6" t="s">
        <v>91</v>
      </c>
      <c r="J131" s="6" t="s">
        <v>92</v>
      </c>
      <c r="K131" s="2"/>
      <c r="L131" s="2"/>
      <c r="M131" s="2"/>
      <c r="N131" s="2"/>
      <c r="O131" s="2"/>
      <c r="P131" s="2"/>
      <c r="Q131" s="2"/>
      <c r="R131" s="2"/>
      <c r="S131" s="3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 ht="18">
      <c r="A132" s="2" t="s">
        <v>151</v>
      </c>
      <c r="B132" s="39" t="e">
        <f ca="1">VLOOKUP($A132,'Cost breakdown (old)'!A$1:H$237,3, FALSE)</f>
        <v>#NAME?</v>
      </c>
      <c r="C132" s="40">
        <f ca="1">VLOOKUP($A132,'Cost breakdown (old)'!A$1:H$237,6, FALSE)</f>
        <v>0</v>
      </c>
      <c r="D132" s="39">
        <f t="shared" ref="D132:D134" ca="1" si="58">E132-C132</f>
        <v>172</v>
      </c>
      <c r="E132" s="41">
        <f>VLOOKUP($A132,'Cost breakdown (old)'!A$1:H$237,7, FALSE)</f>
        <v>172</v>
      </c>
      <c r="F132" s="42">
        <f t="shared" ref="F132:F134" si="59">E132*10</f>
        <v>1720</v>
      </c>
      <c r="G132" s="43">
        <f t="shared" ref="G132:G134" ca="1" si="60">(E132-C132)/E132</f>
        <v>1</v>
      </c>
      <c r="H132" s="2">
        <v>1.7</v>
      </c>
      <c r="I132" s="44">
        <f>IF(VLOOKUP($A$74,'Machines+Mastery'!$A$1:$J$42, 9, FALSE)=3, H132*0.85,H132)</f>
        <v>1.7</v>
      </c>
      <c r="J132" s="45">
        <f t="shared" ref="J132:J134" ca="1" si="61">E132/I132*(G132)</f>
        <v>101.17647058823529</v>
      </c>
      <c r="K132" s="2"/>
      <c r="L132" s="2"/>
      <c r="M132" s="2"/>
      <c r="N132" s="2"/>
      <c r="O132" s="2"/>
      <c r="P132" s="2"/>
      <c r="Q132" s="2"/>
      <c r="R132" s="2"/>
      <c r="S132" s="3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 ht="18">
      <c r="A133" s="2" t="s">
        <v>152</v>
      </c>
      <c r="B133" s="39" t="e">
        <f ca="1">VLOOKUP($A133,'Cost breakdown (old)'!A$1:H$237,3, FALSE)</f>
        <v>#NAME?</v>
      </c>
      <c r="C133" s="40">
        <f ca="1">VLOOKUP($A133,'Cost breakdown (old)'!A$1:H$237,6, FALSE)</f>
        <v>0</v>
      </c>
      <c r="D133" s="39">
        <f t="shared" ca="1" si="58"/>
        <v>352</v>
      </c>
      <c r="E133" s="41">
        <f>VLOOKUP($A133,'Cost breakdown (old)'!A$1:H$237,7, FALSE)</f>
        <v>352</v>
      </c>
      <c r="F133" s="42">
        <f t="shared" si="59"/>
        <v>3520</v>
      </c>
      <c r="G133" s="43">
        <f t="shared" ca="1" si="60"/>
        <v>1</v>
      </c>
      <c r="H133" s="2">
        <v>2.5499999999999998</v>
      </c>
      <c r="I133" s="44">
        <f>IF(VLOOKUP($A$74,'Machines+Mastery'!$A$1:$J$42, 9, FALSE)=3, H133*0.85,H133)</f>
        <v>2.5499999999999998</v>
      </c>
      <c r="J133" s="45">
        <f t="shared" ca="1" si="61"/>
        <v>138.03921568627453</v>
      </c>
      <c r="K133" s="2"/>
      <c r="L133" s="2"/>
      <c r="M133" s="2"/>
      <c r="N133" s="2"/>
      <c r="O133" s="2"/>
      <c r="P133" s="2"/>
      <c r="Q133" s="2"/>
      <c r="R133" s="2"/>
      <c r="S133" s="3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 ht="18">
      <c r="A134" s="2" t="s">
        <v>153</v>
      </c>
      <c r="B134" s="39" t="e">
        <f ca="1">VLOOKUP($A134,'Cost breakdown (old)'!A$1:H$237,3, FALSE)</f>
        <v>#NAME?</v>
      </c>
      <c r="C134" s="40">
        <f ca="1">VLOOKUP($A134,'Cost breakdown (old)'!A$1:H$237,6, FALSE)</f>
        <v>0</v>
      </c>
      <c r="D134" s="39">
        <f t="shared" ca="1" si="58"/>
        <v>331</v>
      </c>
      <c r="E134" s="41">
        <f>VLOOKUP($A134,'Cost breakdown (old)'!A$1:H$237,7, FALSE)</f>
        <v>331</v>
      </c>
      <c r="F134" s="42">
        <f t="shared" si="59"/>
        <v>3310</v>
      </c>
      <c r="G134" s="43">
        <f t="shared" ca="1" si="60"/>
        <v>1</v>
      </c>
      <c r="H134" s="2">
        <v>3.4</v>
      </c>
      <c r="I134" s="44">
        <f>IF(VLOOKUP($A$74,'Machines+Mastery'!$A$1:$J$42, 9, FALSE)=3, H134*0.85,H134)</f>
        <v>3.4</v>
      </c>
      <c r="J134" s="45">
        <f t="shared" ca="1" si="61"/>
        <v>97.352941176470594</v>
      </c>
      <c r="K134" s="2"/>
      <c r="L134" s="2"/>
      <c r="M134" s="2"/>
      <c r="N134" s="2"/>
      <c r="O134" s="2"/>
      <c r="P134" s="2"/>
      <c r="Q134" s="2"/>
      <c r="R134" s="2"/>
      <c r="S134" s="3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 ht="18">
      <c r="A135" s="4" t="s">
        <v>154</v>
      </c>
      <c r="B135" s="47" t="s">
        <v>87</v>
      </c>
      <c r="C135" s="48" t="s">
        <v>88</v>
      </c>
      <c r="D135" s="48" t="s">
        <v>89</v>
      </c>
      <c r="E135" s="48" t="s">
        <v>7</v>
      </c>
      <c r="F135" s="48" t="s">
        <v>29</v>
      </c>
      <c r="G135" s="49" t="s">
        <v>10</v>
      </c>
      <c r="H135" s="10" t="s">
        <v>90</v>
      </c>
      <c r="I135" s="6" t="s">
        <v>91</v>
      </c>
      <c r="J135" s="6" t="s">
        <v>92</v>
      </c>
      <c r="K135" s="2"/>
      <c r="L135" s="2"/>
      <c r="M135" s="2"/>
      <c r="N135" s="2"/>
      <c r="O135" s="2"/>
      <c r="P135" s="2"/>
      <c r="Q135" s="2"/>
      <c r="R135" s="2"/>
      <c r="S135" s="3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 ht="18">
      <c r="B136" s="21"/>
      <c r="C136" s="32"/>
      <c r="D136" s="21"/>
      <c r="E136" s="33"/>
      <c r="F136" s="34"/>
      <c r="G136" s="22"/>
      <c r="H136" s="2"/>
      <c r="I136" s="44">
        <f>IF(VLOOKUP($A$74,'Machines+Mastery'!$A$1:$J$42, 9, FALSE)=3, H136*0.85,H136)</f>
        <v>0</v>
      </c>
      <c r="J136" s="45" t="e">
        <f t="shared" ref="J136:J151" si="62">E136/I136*(G136)</f>
        <v>#DIV/0!</v>
      </c>
      <c r="K136" s="2"/>
      <c r="L136" s="2"/>
      <c r="M136" s="2"/>
      <c r="N136" s="2"/>
      <c r="O136" s="2"/>
      <c r="P136" s="2"/>
      <c r="Q136" s="2"/>
      <c r="R136" s="2"/>
      <c r="S136" s="3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 ht="18">
      <c r="A137" s="2"/>
      <c r="B137" s="21"/>
      <c r="C137" s="32"/>
      <c r="D137" s="21"/>
      <c r="E137" s="33"/>
      <c r="F137" s="34"/>
      <c r="G137" s="22"/>
      <c r="H137" s="2"/>
      <c r="I137" s="44">
        <f>IF(VLOOKUP($A$74,'Machines+Mastery'!$A$1:$J$42, 9, FALSE)=3, H137*0.85,H137)</f>
        <v>0</v>
      </c>
      <c r="J137" s="45" t="e">
        <f t="shared" si="62"/>
        <v>#DIV/0!</v>
      </c>
      <c r="K137" s="2"/>
      <c r="L137" s="2"/>
      <c r="M137" s="2"/>
      <c r="N137" s="2"/>
      <c r="O137" s="2"/>
      <c r="P137" s="2"/>
      <c r="Q137" s="2"/>
      <c r="R137" s="2"/>
      <c r="S137" s="3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 ht="18">
      <c r="A138" s="2"/>
      <c r="B138" s="21"/>
      <c r="C138" s="32"/>
      <c r="D138" s="21"/>
      <c r="E138" s="33"/>
      <c r="F138" s="34"/>
      <c r="G138" s="22"/>
      <c r="H138" s="2"/>
      <c r="I138" s="44">
        <f>IF(VLOOKUP($A$74,'Machines+Mastery'!$A$1:$J$42, 9, FALSE)=3, H138*0.85,H138)</f>
        <v>0</v>
      </c>
      <c r="J138" s="45" t="e">
        <f t="shared" si="62"/>
        <v>#DIV/0!</v>
      </c>
      <c r="K138" s="2"/>
      <c r="L138" s="2"/>
      <c r="M138" s="2"/>
      <c r="N138" s="2"/>
      <c r="O138" s="2"/>
      <c r="P138" s="2"/>
      <c r="Q138" s="2"/>
      <c r="R138" s="2"/>
      <c r="S138" s="3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 ht="18">
      <c r="B139" s="21"/>
      <c r="C139" s="32"/>
      <c r="D139" s="21"/>
      <c r="E139" s="33"/>
      <c r="F139" s="34"/>
      <c r="G139" s="22"/>
      <c r="H139" s="2"/>
      <c r="I139" s="44">
        <f>IF(VLOOKUP($A$74,'Machines+Mastery'!$A$1:$J$42, 9, FALSE)=3, H139*0.85,H139)</f>
        <v>0</v>
      </c>
      <c r="J139" s="45" t="e">
        <f t="shared" si="62"/>
        <v>#DIV/0!</v>
      </c>
      <c r="K139" s="2"/>
      <c r="L139" s="2"/>
      <c r="M139" s="2"/>
      <c r="N139" s="2"/>
      <c r="O139" s="2"/>
      <c r="P139" s="2"/>
      <c r="Q139" s="2"/>
      <c r="R139" s="2"/>
      <c r="S139" s="3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 ht="18">
      <c r="B140" s="21"/>
      <c r="C140" s="32"/>
      <c r="D140" s="21"/>
      <c r="E140" s="33"/>
      <c r="F140" s="34"/>
      <c r="G140" s="22"/>
      <c r="H140" s="2"/>
      <c r="I140" s="44">
        <f>IF(VLOOKUP($A$74,'Machines+Mastery'!$A$1:$J$42, 9, FALSE)=3, H140*0.85,H140)</f>
        <v>0</v>
      </c>
      <c r="J140" s="45" t="e">
        <f t="shared" si="62"/>
        <v>#DIV/0!</v>
      </c>
      <c r="K140" s="2"/>
      <c r="L140" s="2"/>
      <c r="M140" s="2"/>
      <c r="N140" s="2"/>
      <c r="O140" s="2"/>
      <c r="P140" s="2"/>
      <c r="Q140" s="2"/>
      <c r="R140" s="2"/>
      <c r="S140" s="3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 ht="25.5" customHeight="1">
      <c r="A141" s="2"/>
      <c r="B141" s="21"/>
      <c r="C141" s="32"/>
      <c r="D141" s="21"/>
      <c r="E141" s="33"/>
      <c r="F141" s="34"/>
      <c r="G141" s="22"/>
      <c r="H141" s="2"/>
      <c r="I141" s="44">
        <f>IF(VLOOKUP($A$74,'Machines+Mastery'!$A$1:$J$42, 9, FALSE)=3, H141*0.85,H141)</f>
        <v>0</v>
      </c>
      <c r="J141" s="45" t="e">
        <f t="shared" si="62"/>
        <v>#DIV/0!</v>
      </c>
      <c r="K141" s="2"/>
      <c r="L141" s="2"/>
      <c r="M141" s="2"/>
      <c r="N141" s="2"/>
      <c r="O141" s="2"/>
      <c r="P141" s="2"/>
      <c r="Q141" s="2"/>
      <c r="R141" s="2"/>
      <c r="S141" s="3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 ht="18">
      <c r="A142" s="2"/>
      <c r="B142" s="21"/>
      <c r="C142" s="32"/>
      <c r="D142" s="21"/>
      <c r="E142" s="33"/>
      <c r="F142" s="34"/>
      <c r="G142" s="22"/>
      <c r="H142" s="2"/>
      <c r="I142" s="44">
        <f>IF(VLOOKUP($A$74,'Machines+Mastery'!$A$1:$J$42, 9, FALSE)=3, H142*0.85,H142)</f>
        <v>0</v>
      </c>
      <c r="J142" s="45" t="e">
        <f t="shared" si="62"/>
        <v>#DIV/0!</v>
      </c>
      <c r="K142" s="2"/>
      <c r="L142" s="2"/>
      <c r="M142" s="2"/>
      <c r="N142" s="2"/>
      <c r="O142" s="2"/>
      <c r="P142" s="2"/>
      <c r="Q142" s="2"/>
      <c r="R142" s="2"/>
      <c r="S142" s="3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 ht="18">
      <c r="A143" s="2"/>
      <c r="B143" s="21"/>
      <c r="C143" s="32"/>
      <c r="D143" s="21"/>
      <c r="E143" s="33"/>
      <c r="F143" s="34"/>
      <c r="G143" s="22"/>
      <c r="H143" s="2"/>
      <c r="I143" s="44">
        <f>IF(VLOOKUP($A$74,'Machines+Mastery'!$A$1:$J$42, 9, FALSE)=3, H143*0.85,H143)</f>
        <v>0</v>
      </c>
      <c r="J143" s="45" t="e">
        <f t="shared" si="62"/>
        <v>#DIV/0!</v>
      </c>
      <c r="K143" s="2"/>
      <c r="L143" s="2"/>
      <c r="M143" s="2"/>
      <c r="N143" s="2"/>
      <c r="O143" s="2"/>
      <c r="P143" s="2"/>
      <c r="Q143" s="2"/>
      <c r="R143" s="2"/>
      <c r="S143" s="3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 ht="18">
      <c r="A144" s="2"/>
      <c r="B144" s="21"/>
      <c r="C144" s="32"/>
      <c r="D144" s="21"/>
      <c r="E144" s="33"/>
      <c r="F144" s="34"/>
      <c r="G144" s="22"/>
      <c r="H144" s="2"/>
      <c r="I144" s="44">
        <f>IF(VLOOKUP($A$74,'Machines+Mastery'!$A$1:$J$42, 9, FALSE)=3, H144*0.85,H144)</f>
        <v>0</v>
      </c>
      <c r="J144" s="45" t="e">
        <f t="shared" si="62"/>
        <v>#DIV/0!</v>
      </c>
      <c r="K144" s="2"/>
      <c r="L144" s="2"/>
      <c r="M144" s="2"/>
      <c r="N144" s="2"/>
      <c r="O144" s="2"/>
      <c r="P144" s="2"/>
      <c r="Q144" s="2"/>
      <c r="R144" s="2"/>
      <c r="S144" s="3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 ht="18">
      <c r="A145" s="2"/>
      <c r="B145" s="21"/>
      <c r="C145" s="32"/>
      <c r="D145" s="21"/>
      <c r="E145" s="33"/>
      <c r="F145" s="34"/>
      <c r="G145" s="22"/>
      <c r="H145" s="2"/>
      <c r="I145" s="44">
        <f>IF(VLOOKUP($A$74,'Machines+Mastery'!$A$1:$J$42, 9, FALSE)=3, H145*0.85,H145)</f>
        <v>0</v>
      </c>
      <c r="J145" s="45" t="e">
        <f t="shared" si="62"/>
        <v>#DIV/0!</v>
      </c>
      <c r="K145" s="2"/>
      <c r="L145" s="2"/>
      <c r="M145" s="2"/>
      <c r="N145" s="2"/>
      <c r="O145" s="2"/>
      <c r="P145" s="2"/>
      <c r="Q145" s="2"/>
      <c r="R145" s="2"/>
      <c r="S145" s="3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 ht="18">
      <c r="A146" s="2"/>
      <c r="B146" s="21"/>
      <c r="C146" s="32"/>
      <c r="D146" s="21"/>
      <c r="E146" s="33"/>
      <c r="F146" s="34"/>
      <c r="G146" s="22"/>
      <c r="H146" s="2"/>
      <c r="I146" s="44">
        <f>IF(VLOOKUP($A$74,'Machines+Mastery'!$A$1:$J$42, 9, FALSE)=3, H146*0.85,H146)</f>
        <v>0</v>
      </c>
      <c r="J146" s="45" t="e">
        <f t="shared" si="62"/>
        <v>#DIV/0!</v>
      </c>
      <c r="K146" s="12"/>
      <c r="L146" s="2"/>
      <c r="M146" s="2"/>
      <c r="N146" s="2"/>
      <c r="O146" s="2"/>
      <c r="P146" s="2"/>
      <c r="Q146" s="2"/>
      <c r="R146" s="2"/>
      <c r="S146" s="3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 ht="18">
      <c r="A147" s="2"/>
      <c r="B147" s="21"/>
      <c r="C147" s="32"/>
      <c r="D147" s="21"/>
      <c r="E147" s="33"/>
      <c r="F147" s="34"/>
      <c r="G147" s="22"/>
      <c r="H147" s="2"/>
      <c r="I147" s="44">
        <f>IF(VLOOKUP($A$74,'Machines+Mastery'!$A$1:$J$42, 9, FALSE)=3, H147*0.85,H147)</f>
        <v>0</v>
      </c>
      <c r="J147" s="45" t="e">
        <f t="shared" si="62"/>
        <v>#DIV/0!</v>
      </c>
      <c r="K147" s="12"/>
      <c r="L147" s="2"/>
      <c r="M147" s="2"/>
      <c r="N147" s="2"/>
      <c r="O147" s="2"/>
      <c r="P147" s="2"/>
      <c r="Q147" s="2"/>
      <c r="R147" s="2"/>
      <c r="S147" s="3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 ht="18">
      <c r="A148" s="2"/>
      <c r="B148" s="21"/>
      <c r="C148" s="32"/>
      <c r="D148" s="21"/>
      <c r="E148" s="33"/>
      <c r="F148" s="34"/>
      <c r="G148" s="22"/>
      <c r="H148" s="2"/>
      <c r="I148" s="44">
        <f>IF(VLOOKUP($A$74,'Machines+Mastery'!$A$1:$J$42, 9, FALSE)=3, H148*0.85,H148)</f>
        <v>0</v>
      </c>
      <c r="J148" s="45" t="e">
        <f t="shared" si="62"/>
        <v>#DIV/0!</v>
      </c>
      <c r="K148" s="12"/>
      <c r="L148" s="2"/>
      <c r="M148" s="2"/>
      <c r="N148" s="2"/>
      <c r="O148" s="2"/>
      <c r="P148" s="2"/>
      <c r="Q148" s="2"/>
      <c r="R148" s="2"/>
      <c r="S148" s="3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 ht="18">
      <c r="A149" s="2"/>
      <c r="B149" s="21"/>
      <c r="C149" s="32"/>
      <c r="D149" s="21"/>
      <c r="E149" s="33"/>
      <c r="F149" s="34"/>
      <c r="G149" s="22"/>
      <c r="H149" s="2"/>
      <c r="I149" s="44">
        <f>IF(VLOOKUP($A$74,'Machines+Mastery'!$A$1:$J$42, 9, FALSE)=3, H149*0.85,H149)</f>
        <v>0</v>
      </c>
      <c r="J149" s="45" t="e">
        <f t="shared" si="62"/>
        <v>#DIV/0!</v>
      </c>
      <c r="K149" s="2"/>
      <c r="L149" s="2"/>
      <c r="M149" s="2"/>
      <c r="N149" s="2"/>
      <c r="O149" s="2"/>
      <c r="P149" s="2"/>
      <c r="Q149" s="2"/>
      <c r="R149" s="2"/>
      <c r="S149" s="3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 ht="18">
      <c r="A150" s="2"/>
      <c r="B150" s="21"/>
      <c r="C150" s="32"/>
      <c r="D150" s="21"/>
      <c r="E150" s="33"/>
      <c r="F150" s="34"/>
      <c r="G150" s="22"/>
      <c r="H150" s="2"/>
      <c r="I150" s="44">
        <f>IF(VLOOKUP($A$74,'Machines+Mastery'!$A$1:$J$42, 9, FALSE)=3, H150*0.85,H150)</f>
        <v>0</v>
      </c>
      <c r="J150" s="45" t="e">
        <f t="shared" si="62"/>
        <v>#DIV/0!</v>
      </c>
      <c r="K150" s="2"/>
      <c r="L150" s="2"/>
      <c r="M150" s="2"/>
      <c r="N150" s="2"/>
      <c r="O150" s="2"/>
      <c r="P150" s="2"/>
      <c r="Q150" s="2"/>
      <c r="R150" s="2"/>
      <c r="S150" s="3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 ht="18">
      <c r="A151" s="2"/>
      <c r="B151" s="21"/>
      <c r="C151" s="32"/>
      <c r="D151" s="21"/>
      <c r="E151" s="33"/>
      <c r="F151" s="34"/>
      <c r="G151" s="22"/>
      <c r="H151" s="2"/>
      <c r="I151" s="44">
        <f>IF(VLOOKUP($A$74,'Machines+Mastery'!$A$1:$J$42, 9, FALSE)=3, H151*0.85,H151)</f>
        <v>0</v>
      </c>
      <c r="J151" s="45" t="e">
        <f t="shared" si="62"/>
        <v>#DIV/0!</v>
      </c>
      <c r="K151" s="2"/>
      <c r="L151" s="2"/>
      <c r="M151" s="2"/>
      <c r="N151" s="2"/>
      <c r="O151" s="2"/>
      <c r="P151" s="2"/>
      <c r="Q151" s="2"/>
      <c r="R151" s="2"/>
      <c r="S151" s="3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 ht="18">
      <c r="A152" s="2"/>
      <c r="B152" s="2"/>
      <c r="C152" s="1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3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 ht="18">
      <c r="A153" s="2"/>
      <c r="B153" s="2"/>
      <c r="C153" s="1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3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 ht="18">
      <c r="A154" s="2"/>
      <c r="B154" s="2"/>
      <c r="C154" s="1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3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 ht="18">
      <c r="A155" s="2"/>
      <c r="B155" s="2"/>
      <c r="C155" s="1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3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 ht="18">
      <c r="A156" s="2"/>
      <c r="B156" s="2"/>
      <c r="C156" s="1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3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 ht="18">
      <c r="A157" s="2"/>
      <c r="B157" s="2"/>
      <c r="C157" s="1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3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 ht="18">
      <c r="A158" s="2"/>
      <c r="B158" s="2"/>
      <c r="C158" s="1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3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 ht="18">
      <c r="A159" s="2"/>
      <c r="B159" s="2"/>
      <c r="C159" s="1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3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 ht="18">
      <c r="A160" s="2"/>
      <c r="B160" s="2"/>
      <c r="C160" s="1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3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 ht="18">
      <c r="A161" s="2"/>
      <c r="B161" s="2"/>
      <c r="C161" s="1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3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 ht="18">
      <c r="A162" s="2"/>
      <c r="B162" s="2"/>
      <c r="C162" s="1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3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 ht="18">
      <c r="A163" s="2"/>
      <c r="B163" s="2"/>
      <c r="C163" s="1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3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 ht="18">
      <c r="A164" s="2"/>
      <c r="B164" s="2"/>
      <c r="C164" s="1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3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 ht="18">
      <c r="A165" s="2"/>
      <c r="B165" s="2"/>
      <c r="C165" s="1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3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 ht="18">
      <c r="A166" s="2"/>
      <c r="B166" s="2"/>
      <c r="C166" s="1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3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 ht="18">
      <c r="A167" s="2"/>
      <c r="B167" s="2"/>
      <c r="C167" s="1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3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 ht="18">
      <c r="A168" s="2"/>
      <c r="B168" s="2"/>
      <c r="C168" s="1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3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 ht="18">
      <c r="A169" s="2"/>
      <c r="B169" s="2"/>
      <c r="C169" s="1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3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 ht="18">
      <c r="A170" s="2"/>
      <c r="B170" s="2"/>
      <c r="C170" s="1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3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3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3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3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3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 ht="18">
      <c r="A175" s="2"/>
      <c r="B175" s="13"/>
      <c r="C175" s="50"/>
      <c r="D175" s="2"/>
      <c r="E175" s="28"/>
      <c r="F175" s="3"/>
      <c r="G175" s="2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3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3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3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3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3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3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3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3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3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3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3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3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3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3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3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3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3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3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3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3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3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3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3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3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3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3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3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3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3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3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3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3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3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3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3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3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3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3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3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3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3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3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3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3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3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3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3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3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3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3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3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3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3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3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3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3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3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3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3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3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3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3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3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3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3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3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3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3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3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3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3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3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3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3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3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3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3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3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3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3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3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3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3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3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3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3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3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3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3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3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3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3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3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3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3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3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3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3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3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3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3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3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3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3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3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3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3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3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3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3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3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3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3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3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3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3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3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3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3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3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3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3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3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3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3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3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3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3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3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3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3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3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3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3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3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3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3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3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3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3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3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3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3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3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3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3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3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3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3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3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3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3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3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3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3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3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3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3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3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3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3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3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3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3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3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3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3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3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3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3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3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3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3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3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3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3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3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3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3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3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3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3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3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3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3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3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3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3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3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3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3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3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3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3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3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3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3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3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3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3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3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3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3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3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3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3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3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3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3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3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3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3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3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3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3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3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3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3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3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3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3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3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3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3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3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3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3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3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3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3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3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3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3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3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3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3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3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3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3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3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3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3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3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3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3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3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3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3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3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3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3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3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3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3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3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3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3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3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3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3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3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3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3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3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3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3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3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3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3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3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3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3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3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3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3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3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3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3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3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3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3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3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3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3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3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3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3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3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3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3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3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3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3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3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3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3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3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3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3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3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3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3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3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3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3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3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3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3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3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3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3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3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3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3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3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3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3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3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3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3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3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:52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3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1:52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3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1:52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3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spans="1:52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3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  <row r="500" spans="1:52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3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</row>
    <row r="501" spans="1:52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3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</row>
    <row r="502" spans="1:52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3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</row>
    <row r="503" spans="1:52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3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</row>
    <row r="504" spans="1:52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3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</row>
    <row r="505" spans="1:52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3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</row>
    <row r="506" spans="1:52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3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</row>
    <row r="507" spans="1:52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3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</row>
    <row r="508" spans="1:52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3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</row>
    <row r="509" spans="1:52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3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</row>
    <row r="510" spans="1:52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3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</row>
    <row r="511" spans="1:52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3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</row>
    <row r="512" spans="1:52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3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</row>
    <row r="513" spans="1:52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3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</row>
    <row r="514" spans="1:52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3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</row>
    <row r="515" spans="1:52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3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1:52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3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</row>
    <row r="517" spans="1:52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3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</row>
    <row r="518" spans="1:52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3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</row>
    <row r="519" spans="1:52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3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</row>
    <row r="520" spans="1:52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3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</row>
    <row r="521" spans="1:52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3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</row>
    <row r="522" spans="1:52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3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</row>
    <row r="523" spans="1:52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3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</row>
    <row r="524" spans="1:52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3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</row>
    <row r="525" spans="1:52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3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</row>
    <row r="526" spans="1:52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3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</row>
    <row r="527" spans="1:52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3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</row>
    <row r="528" spans="1:52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3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</row>
    <row r="529" spans="1:52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3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</row>
    <row r="530" spans="1:52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3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</row>
    <row r="531" spans="1:52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3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</row>
    <row r="532" spans="1:52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3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</row>
    <row r="533" spans="1:52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3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</row>
    <row r="534" spans="1:52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3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</row>
    <row r="535" spans="1:52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3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</row>
    <row r="536" spans="1:52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3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</row>
    <row r="537" spans="1:52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3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</row>
    <row r="538" spans="1:52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3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</row>
    <row r="539" spans="1:52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3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</row>
    <row r="540" spans="1:52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3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</row>
    <row r="541" spans="1:52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3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</row>
    <row r="542" spans="1:52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3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</row>
    <row r="543" spans="1:52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3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</row>
    <row r="544" spans="1:52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3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</row>
    <row r="545" spans="1:52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3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</row>
    <row r="546" spans="1:52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3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</row>
    <row r="547" spans="1:52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3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</row>
    <row r="548" spans="1:52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3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</row>
    <row r="549" spans="1:52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3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</row>
    <row r="550" spans="1:52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3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</row>
    <row r="551" spans="1:52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3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</row>
    <row r="552" spans="1:52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3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</row>
    <row r="553" spans="1:52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3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</row>
    <row r="554" spans="1:52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3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</row>
    <row r="555" spans="1:52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3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</row>
    <row r="556" spans="1:52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3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</row>
    <row r="557" spans="1:52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3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</row>
    <row r="558" spans="1:52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3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</row>
    <row r="559" spans="1:52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3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</row>
    <row r="560" spans="1:52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3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</row>
    <row r="561" spans="1:52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3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</row>
    <row r="562" spans="1:52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3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</row>
    <row r="563" spans="1:52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3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</row>
    <row r="564" spans="1:52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3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</row>
    <row r="565" spans="1:52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3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</row>
    <row r="566" spans="1:52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3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</row>
    <row r="567" spans="1:52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3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</row>
    <row r="568" spans="1:52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3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</row>
    <row r="569" spans="1:52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3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</row>
    <row r="570" spans="1:52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3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</row>
    <row r="571" spans="1:52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3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</row>
    <row r="572" spans="1:52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3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</row>
    <row r="573" spans="1:52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3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</row>
    <row r="574" spans="1:52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3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</row>
    <row r="575" spans="1:52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3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</row>
    <row r="576" spans="1:52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3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</row>
    <row r="577" spans="1:52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3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</row>
    <row r="578" spans="1:52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3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</row>
    <row r="579" spans="1:52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3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</row>
    <row r="580" spans="1:52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3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</row>
    <row r="581" spans="1:52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3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</row>
    <row r="582" spans="1:52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3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</row>
    <row r="583" spans="1:52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3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</row>
    <row r="584" spans="1:52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3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</row>
    <row r="585" spans="1:52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3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</row>
    <row r="586" spans="1:52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3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</row>
    <row r="587" spans="1:52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3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</row>
    <row r="588" spans="1:52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3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</row>
    <row r="589" spans="1:52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3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</row>
    <row r="590" spans="1:52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3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</row>
    <row r="591" spans="1:52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3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</row>
    <row r="592" spans="1:52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3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</row>
    <row r="593" spans="1:52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3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</row>
    <row r="594" spans="1:52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3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</row>
    <row r="595" spans="1:52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3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</row>
    <row r="596" spans="1:52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3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</row>
    <row r="597" spans="1:52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3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</row>
    <row r="598" spans="1:52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3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</row>
    <row r="599" spans="1:52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3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</row>
    <row r="600" spans="1:52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3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</row>
    <row r="601" spans="1:52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3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</row>
    <row r="602" spans="1:52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3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</row>
    <row r="603" spans="1:52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3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</row>
    <row r="604" spans="1:52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3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</row>
    <row r="605" spans="1:52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3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</row>
    <row r="606" spans="1:52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3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</row>
    <row r="607" spans="1:52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3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</row>
    <row r="608" spans="1:52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3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</row>
    <row r="609" spans="1:52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3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</row>
    <row r="610" spans="1:52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3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</row>
    <row r="611" spans="1:52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3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</row>
    <row r="612" spans="1:52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3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</row>
    <row r="613" spans="1:52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3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</row>
    <row r="614" spans="1:52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3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</row>
    <row r="615" spans="1:52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3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</row>
    <row r="616" spans="1:52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3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</row>
    <row r="617" spans="1:52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3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</row>
    <row r="618" spans="1:52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3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</row>
    <row r="619" spans="1:52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3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</row>
    <row r="620" spans="1:52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3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1:52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3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</row>
    <row r="622" spans="1:52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3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</row>
    <row r="623" spans="1:52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3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</row>
    <row r="624" spans="1:52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3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</row>
    <row r="625" spans="1:52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3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</row>
    <row r="626" spans="1:52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3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</row>
    <row r="627" spans="1:52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3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</row>
    <row r="628" spans="1:52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3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</row>
    <row r="629" spans="1:52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3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</row>
    <row r="630" spans="1:52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3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1:52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3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</row>
    <row r="632" spans="1:52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3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</row>
    <row r="633" spans="1:52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3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</row>
    <row r="634" spans="1:52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3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</row>
    <row r="635" spans="1:52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3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</row>
    <row r="636" spans="1:52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3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</row>
    <row r="637" spans="1:52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3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</row>
    <row r="638" spans="1:52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3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</row>
    <row r="639" spans="1:52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3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</row>
    <row r="640" spans="1:52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3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</row>
    <row r="641" spans="1:52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3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</row>
    <row r="642" spans="1:52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3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</row>
    <row r="643" spans="1:52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3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</row>
    <row r="644" spans="1:52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3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</row>
    <row r="645" spans="1:52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3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</row>
    <row r="646" spans="1:52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3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</row>
    <row r="647" spans="1:52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3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</row>
    <row r="648" spans="1:52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3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</row>
    <row r="649" spans="1:52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3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</row>
    <row r="650" spans="1:52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3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</row>
    <row r="651" spans="1:52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3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</row>
    <row r="652" spans="1:52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3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</row>
    <row r="653" spans="1:52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3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</row>
    <row r="654" spans="1:52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3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</row>
    <row r="655" spans="1:52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3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</row>
    <row r="656" spans="1:52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3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</row>
    <row r="657" spans="1:52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3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</row>
    <row r="658" spans="1:52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3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</row>
    <row r="659" spans="1:52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3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</row>
    <row r="660" spans="1:52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3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</row>
    <row r="661" spans="1:52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3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</row>
    <row r="662" spans="1:52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3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</row>
    <row r="663" spans="1:52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3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</row>
    <row r="664" spans="1:52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3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</row>
    <row r="665" spans="1:52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3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</row>
    <row r="666" spans="1:52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3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</row>
    <row r="667" spans="1:52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3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</row>
    <row r="668" spans="1:52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3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</row>
    <row r="669" spans="1:52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3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</row>
    <row r="670" spans="1:52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3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</row>
    <row r="671" spans="1:52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3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</row>
    <row r="672" spans="1:52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3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</row>
    <row r="673" spans="1:52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3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</row>
    <row r="674" spans="1:52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3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</row>
    <row r="675" spans="1:52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3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</row>
    <row r="676" spans="1:52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3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</row>
    <row r="677" spans="1:52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3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</row>
    <row r="678" spans="1:52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3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</row>
    <row r="679" spans="1:52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3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</row>
    <row r="680" spans="1:52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3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</row>
    <row r="681" spans="1:52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3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</row>
    <row r="682" spans="1:52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3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</row>
    <row r="683" spans="1:52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3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</row>
    <row r="684" spans="1:52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3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</row>
    <row r="685" spans="1:52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3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</row>
    <row r="686" spans="1:52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3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</row>
    <row r="687" spans="1:52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3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</row>
    <row r="688" spans="1:52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3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</row>
    <row r="689" spans="1:52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3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</row>
    <row r="690" spans="1:52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3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</row>
    <row r="691" spans="1:52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3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</row>
    <row r="692" spans="1:52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3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</row>
    <row r="693" spans="1:52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3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</row>
    <row r="694" spans="1:52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3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</row>
    <row r="695" spans="1:52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3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</row>
    <row r="696" spans="1:52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3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</row>
    <row r="697" spans="1:52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3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</row>
    <row r="698" spans="1:52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3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</row>
    <row r="699" spans="1:52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3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</row>
    <row r="700" spans="1:52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3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</row>
    <row r="701" spans="1:52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3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</row>
    <row r="702" spans="1:52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3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</row>
    <row r="703" spans="1:52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3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</row>
    <row r="704" spans="1:52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3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</row>
    <row r="705" spans="1:52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3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</row>
    <row r="706" spans="1:52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3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</row>
    <row r="707" spans="1:52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3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</row>
    <row r="708" spans="1:52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3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</row>
    <row r="709" spans="1:52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3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</row>
    <row r="710" spans="1:52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3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</row>
    <row r="711" spans="1:52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3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</row>
    <row r="712" spans="1:52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3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</row>
    <row r="713" spans="1:52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3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</row>
    <row r="714" spans="1:52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3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</row>
    <row r="715" spans="1:52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3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</row>
    <row r="716" spans="1:52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3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</row>
    <row r="717" spans="1:52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3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</row>
    <row r="718" spans="1:52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3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</row>
    <row r="719" spans="1:52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3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</row>
    <row r="720" spans="1:52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3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</row>
    <row r="721" spans="1:52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3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</row>
    <row r="722" spans="1:52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3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</row>
    <row r="723" spans="1:52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3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</row>
    <row r="724" spans="1:52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3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</row>
    <row r="725" spans="1:52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3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</row>
    <row r="726" spans="1:52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3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</row>
    <row r="727" spans="1:52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3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</row>
    <row r="728" spans="1:52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3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</row>
    <row r="729" spans="1:52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3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</row>
    <row r="730" spans="1:52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3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</row>
    <row r="731" spans="1:52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3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</row>
    <row r="732" spans="1:52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3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</row>
    <row r="733" spans="1:52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3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</row>
    <row r="734" spans="1:52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3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</row>
    <row r="735" spans="1:52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3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</row>
    <row r="736" spans="1:52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3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</row>
    <row r="737" spans="1:52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3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</row>
    <row r="738" spans="1:52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3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</row>
    <row r="739" spans="1:52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3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</row>
    <row r="740" spans="1:52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3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</row>
    <row r="741" spans="1:52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3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</row>
    <row r="742" spans="1:52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3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</row>
    <row r="743" spans="1:52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3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</row>
    <row r="744" spans="1:52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3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</row>
    <row r="745" spans="1:52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3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</row>
    <row r="746" spans="1:52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3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</row>
    <row r="747" spans="1:52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3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</row>
    <row r="748" spans="1:52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3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</row>
    <row r="749" spans="1:52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3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</row>
    <row r="750" spans="1:52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3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</row>
    <row r="751" spans="1:52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3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</row>
    <row r="752" spans="1:52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3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</row>
    <row r="753" spans="1:52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3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</row>
    <row r="754" spans="1:52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3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</row>
    <row r="755" spans="1:52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3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</row>
    <row r="756" spans="1:52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3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</row>
    <row r="757" spans="1:52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3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</row>
    <row r="758" spans="1:52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3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</row>
    <row r="759" spans="1:52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3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</row>
    <row r="760" spans="1:52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3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</row>
    <row r="761" spans="1:52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3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</row>
    <row r="762" spans="1:52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3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</row>
    <row r="763" spans="1:52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3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</row>
    <row r="764" spans="1:52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3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</row>
    <row r="765" spans="1:52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3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</row>
    <row r="766" spans="1:52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3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</row>
    <row r="767" spans="1:52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3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</row>
    <row r="768" spans="1:52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3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</row>
    <row r="769" spans="1:52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3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</row>
    <row r="770" spans="1:52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3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</row>
    <row r="771" spans="1:52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3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</row>
    <row r="772" spans="1:52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3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</row>
    <row r="773" spans="1:52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3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</row>
    <row r="774" spans="1:52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3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</row>
    <row r="775" spans="1:52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3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</row>
    <row r="776" spans="1:52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3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</row>
    <row r="777" spans="1:52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3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</row>
    <row r="778" spans="1:52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3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</row>
    <row r="779" spans="1:52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3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</row>
    <row r="780" spans="1:52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3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</row>
    <row r="781" spans="1:52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3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</row>
    <row r="782" spans="1:52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3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</row>
    <row r="783" spans="1:52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3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</row>
    <row r="784" spans="1:52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3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</row>
    <row r="785" spans="1:52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3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</row>
    <row r="786" spans="1:52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3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</row>
    <row r="787" spans="1:52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3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</row>
    <row r="788" spans="1:52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3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</row>
    <row r="789" spans="1:52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3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</row>
    <row r="790" spans="1:52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3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</row>
    <row r="791" spans="1:52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3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</row>
    <row r="792" spans="1:52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3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</row>
    <row r="793" spans="1:52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3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</row>
    <row r="794" spans="1:52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3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</row>
    <row r="795" spans="1:52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3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</row>
    <row r="796" spans="1:52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3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</row>
    <row r="797" spans="1:52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3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</row>
    <row r="798" spans="1:52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3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</row>
    <row r="799" spans="1:52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3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</row>
    <row r="800" spans="1:52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3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</row>
    <row r="801" spans="1:52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3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</row>
    <row r="802" spans="1:52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3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</row>
    <row r="803" spans="1:52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3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</row>
    <row r="804" spans="1:52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3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</row>
    <row r="805" spans="1:52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3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</row>
    <row r="806" spans="1:52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3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</row>
    <row r="807" spans="1:52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3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</row>
    <row r="808" spans="1:52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3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</row>
    <row r="809" spans="1:52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3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</row>
    <row r="810" spans="1:52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3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</row>
    <row r="811" spans="1:52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3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</row>
    <row r="812" spans="1:52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3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</row>
    <row r="813" spans="1:52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3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</row>
    <row r="814" spans="1:52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3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</row>
    <row r="815" spans="1:52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3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</row>
    <row r="816" spans="1:52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3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</row>
    <row r="817" spans="1:52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3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</row>
    <row r="818" spans="1:52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3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</row>
    <row r="819" spans="1:52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3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</row>
    <row r="820" spans="1:52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3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</row>
    <row r="821" spans="1:52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3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</row>
    <row r="822" spans="1:52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3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</row>
    <row r="823" spans="1:52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3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</row>
    <row r="824" spans="1:52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3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</row>
    <row r="825" spans="1:52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3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</row>
    <row r="826" spans="1:52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3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</row>
    <row r="827" spans="1:52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3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</row>
    <row r="828" spans="1:52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3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</row>
    <row r="829" spans="1:52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3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</row>
    <row r="830" spans="1:52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3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</row>
    <row r="831" spans="1:52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3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</row>
    <row r="832" spans="1:52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3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</row>
    <row r="833" spans="1:52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3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</row>
    <row r="834" spans="1:52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3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</row>
    <row r="835" spans="1:52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3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</row>
    <row r="836" spans="1:52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3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</row>
    <row r="837" spans="1:52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3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</row>
    <row r="838" spans="1:52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3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</row>
    <row r="839" spans="1:52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3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</row>
    <row r="840" spans="1:52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3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</row>
    <row r="841" spans="1:52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3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</row>
    <row r="842" spans="1:52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3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</row>
    <row r="843" spans="1:52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3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</row>
    <row r="844" spans="1:52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3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</row>
    <row r="845" spans="1:52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3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</row>
    <row r="846" spans="1:52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3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</row>
    <row r="847" spans="1:52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3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</row>
    <row r="848" spans="1:52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3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</row>
    <row r="849" spans="1:52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3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</row>
    <row r="850" spans="1:52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3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</row>
    <row r="851" spans="1:52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3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</row>
    <row r="852" spans="1:52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3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</row>
    <row r="853" spans="1:52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3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</row>
    <row r="854" spans="1:52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3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</row>
    <row r="855" spans="1:52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3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</row>
    <row r="856" spans="1:52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3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</row>
    <row r="857" spans="1:52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3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</row>
    <row r="858" spans="1:52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3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</row>
    <row r="859" spans="1:52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3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</row>
    <row r="860" spans="1:52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3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</row>
    <row r="861" spans="1:52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3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</row>
    <row r="862" spans="1:52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3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</row>
    <row r="863" spans="1:52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3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</row>
    <row r="864" spans="1:52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3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</row>
    <row r="865" spans="1:52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3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</row>
    <row r="866" spans="1:52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3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</row>
    <row r="867" spans="1:52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3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</row>
    <row r="868" spans="1:52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3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</row>
    <row r="869" spans="1:52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3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</row>
    <row r="870" spans="1:52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3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</row>
    <row r="871" spans="1:52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3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</row>
    <row r="872" spans="1:52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3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</row>
    <row r="873" spans="1:52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3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</row>
    <row r="874" spans="1:52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3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</row>
    <row r="875" spans="1:52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3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</row>
    <row r="876" spans="1:52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3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</row>
    <row r="877" spans="1:52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3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</row>
    <row r="878" spans="1:52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3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</row>
    <row r="879" spans="1:52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3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</row>
    <row r="880" spans="1:52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3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</row>
    <row r="881" spans="1:52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3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</row>
    <row r="882" spans="1:52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3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</row>
    <row r="883" spans="1:52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3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</row>
    <row r="884" spans="1:52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3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</row>
    <row r="885" spans="1:52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3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</row>
    <row r="886" spans="1:52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3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</row>
    <row r="887" spans="1:52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3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</row>
    <row r="888" spans="1:52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3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</row>
    <row r="889" spans="1:52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3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</row>
    <row r="890" spans="1:52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3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</row>
    <row r="891" spans="1:52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3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</row>
    <row r="892" spans="1:52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3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</row>
    <row r="893" spans="1:52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3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</row>
    <row r="894" spans="1:52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3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</row>
    <row r="895" spans="1:52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3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</row>
    <row r="896" spans="1:52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3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</row>
    <row r="897" spans="1:52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3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</row>
    <row r="898" spans="1:52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3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</row>
    <row r="899" spans="1:52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3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</row>
    <row r="900" spans="1:52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3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</row>
    <row r="901" spans="1:52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3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</row>
    <row r="902" spans="1:52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3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</row>
    <row r="903" spans="1:52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3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</row>
    <row r="904" spans="1:52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3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</row>
    <row r="905" spans="1:52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3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</row>
    <row r="906" spans="1:52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3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</row>
    <row r="907" spans="1:52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3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</row>
    <row r="908" spans="1:52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3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</row>
    <row r="909" spans="1:52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3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</row>
    <row r="910" spans="1:52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3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</row>
    <row r="911" spans="1:52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3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</row>
    <row r="912" spans="1:52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3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</row>
    <row r="913" spans="1:52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3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</row>
    <row r="914" spans="1:52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3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</row>
    <row r="915" spans="1:52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3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</row>
    <row r="916" spans="1:52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3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</row>
    <row r="917" spans="1:52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3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</row>
    <row r="918" spans="1:52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3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</row>
    <row r="919" spans="1:52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3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</row>
    <row r="920" spans="1:52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3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</row>
    <row r="921" spans="1:52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3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</row>
    <row r="922" spans="1:52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3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</row>
    <row r="923" spans="1:52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3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</row>
    <row r="924" spans="1:52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3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</row>
    <row r="925" spans="1:52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3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</row>
    <row r="926" spans="1:52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3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</row>
    <row r="927" spans="1:52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3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</row>
    <row r="928" spans="1:52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3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</row>
    <row r="929" spans="1:52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3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</row>
    <row r="930" spans="1:52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3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</row>
    <row r="931" spans="1:52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3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</row>
    <row r="932" spans="1:52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3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</row>
    <row r="933" spans="1:52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3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</row>
    <row r="934" spans="1:52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3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</row>
    <row r="935" spans="1:52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3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</row>
    <row r="936" spans="1:52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3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</row>
    <row r="937" spans="1:52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3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</row>
    <row r="938" spans="1:52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3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</row>
    <row r="939" spans="1:52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3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</row>
    <row r="940" spans="1:52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3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</row>
    <row r="941" spans="1:52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3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</row>
    <row r="942" spans="1:52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3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</row>
    <row r="943" spans="1:52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3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</row>
    <row r="944" spans="1:52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3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</row>
    <row r="945" spans="1:52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3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</row>
    <row r="946" spans="1:52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3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</row>
    <row r="947" spans="1:52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3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</row>
    <row r="948" spans="1:52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3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</row>
    <row r="949" spans="1:52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3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</row>
    <row r="950" spans="1:52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3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</row>
    <row r="951" spans="1:52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3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</row>
    <row r="952" spans="1:52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3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</row>
    <row r="953" spans="1:52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3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</row>
    <row r="954" spans="1:52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3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</row>
    <row r="955" spans="1:52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3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</row>
    <row r="956" spans="1:52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3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</row>
    <row r="957" spans="1:52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3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</row>
    <row r="958" spans="1:52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3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</row>
    <row r="959" spans="1:52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3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</row>
    <row r="960" spans="1:52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3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</row>
    <row r="961" spans="1:52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3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</row>
    <row r="962" spans="1:52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3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</row>
    <row r="963" spans="1:52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3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</row>
    <row r="964" spans="1:52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3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</row>
    <row r="965" spans="1:52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3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</row>
    <row r="966" spans="1:52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3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</row>
    <row r="967" spans="1:52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3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</row>
    <row r="968" spans="1:52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3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</row>
    <row r="969" spans="1:52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3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</row>
    <row r="970" spans="1:52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3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</row>
    <row r="971" spans="1:52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3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</row>
    <row r="972" spans="1:52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3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</row>
    <row r="973" spans="1:52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3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</row>
    <row r="974" spans="1:52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3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</row>
    <row r="975" spans="1:52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3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</row>
    <row r="976" spans="1:52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3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</row>
    <row r="977" spans="1:52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3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</row>
    <row r="978" spans="1:52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3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</row>
    <row r="979" spans="1:52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3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</row>
    <row r="980" spans="1:52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3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</row>
    <row r="981" spans="1:52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3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</row>
    <row r="982" spans="1:52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3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</row>
    <row r="983" spans="1:52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3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</row>
    <row r="984" spans="1:52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3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</row>
    <row r="985" spans="1:52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3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</row>
    <row r="986" spans="1:52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3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</row>
    <row r="987" spans="1:52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3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</row>
    <row r="988" spans="1:52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3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</row>
    <row r="989" spans="1:52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3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</row>
    <row r="990" spans="1:52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3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</row>
    <row r="991" spans="1:52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3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</row>
    <row r="992" spans="1:52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3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</row>
    <row r="993" spans="1:52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3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</row>
    <row r="994" spans="1:52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3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</row>
    <row r="995" spans="1:52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3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</row>
    <row r="996" spans="1:52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3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</row>
    <row r="997" spans="1:52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3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</row>
    <row r="998" spans="1:52" ht="1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3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</row>
    <row r="999" spans="1:52" ht="1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3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</row>
    <row r="1000" spans="1:52" ht="1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3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</row>
    <row r="1001" spans="1:52" ht="18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3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</row>
    <row r="1002" spans="1:52" ht="18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3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</row>
    <row r="1003" spans="1:52" ht="18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3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</row>
    <row r="1004" spans="1:52" ht="18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3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</row>
    <row r="1005" spans="1:52" ht="18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3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</row>
    <row r="1006" spans="1:52" ht="18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3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</row>
    <row r="1007" spans="1:52" ht="18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3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</row>
    <row r="1008" spans="1:52" ht="1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3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</row>
    <row r="1009" spans="1:52" ht="18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3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</row>
    <row r="1010" spans="1:52" ht="18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3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</row>
    <row r="1011" spans="1:52" ht="18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3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</row>
    <row r="1012" spans="1:52" ht="18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3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</row>
    <row r="1013" spans="1:52" ht="18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3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</row>
    <row r="1014" spans="1:52" ht="18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3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</row>
    <row r="1015" spans="1:52" ht="18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3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</row>
    <row r="1016" spans="1:52" ht="18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3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</row>
    <row r="1017" spans="1:52" ht="18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3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</row>
    <row r="1018" spans="1:52" ht="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3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</row>
    <row r="1019" spans="1:52" ht="18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3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</row>
    <row r="1020" spans="1:52" ht="18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3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</row>
    <row r="1021" spans="1:52" ht="18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3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</row>
    <row r="1022" spans="1:52" ht="18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3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</row>
    <row r="1023" spans="1:52" ht="18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3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</row>
    <row r="1024" spans="1:52" ht="18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3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</row>
    <row r="1025" spans="1:52" ht="18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3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</row>
    <row r="1026" spans="1:52" ht="18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3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</row>
    <row r="1027" spans="1:52" ht="18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3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</row>
    <row r="1028" spans="1:52" ht="1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3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</row>
    <row r="1029" spans="1:52" ht="18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3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</row>
    <row r="1030" spans="1:52" ht="18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3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</row>
    <row r="1031" spans="1:52" ht="18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3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</row>
    <row r="1032" spans="1:52" ht="18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3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</row>
    <row r="1033" spans="1:52" ht="18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3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</row>
    <row r="1034" spans="1:52" ht="18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3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</row>
    <row r="1035" spans="1:52" ht="18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3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/>
  </sheetViews>
  <sheetFormatPr baseColWidth="10" defaultColWidth="12.5703125" defaultRowHeight="15.75" customHeight="1"/>
  <sheetData>
    <row r="1" spans="1:26" ht="15.75" customHeight="1">
      <c r="A1" s="4" t="s">
        <v>102</v>
      </c>
      <c r="B1" s="4" t="s">
        <v>155</v>
      </c>
      <c r="C1" s="4" t="s">
        <v>156</v>
      </c>
      <c r="D1" s="4" t="s">
        <v>157</v>
      </c>
      <c r="E1" s="4" t="s">
        <v>158</v>
      </c>
      <c r="F1" s="4" t="s">
        <v>159</v>
      </c>
      <c r="G1" s="51" t="s">
        <v>160</v>
      </c>
      <c r="H1" s="4" t="s">
        <v>161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1" t="s">
        <v>103</v>
      </c>
      <c r="B2" s="2" t="s">
        <v>33</v>
      </c>
      <c r="C2" s="34" t="e">
        <f ca="1">_xludf.IFNA(VLOOKUP(B2,'Product overview (old)'!$A$7:$F$116, 5, FALSE),"")</f>
        <v>#NAME?</v>
      </c>
      <c r="D2" s="35">
        <v>3</v>
      </c>
      <c r="E2" s="34" t="str">
        <f ca="1">IFERROR((C2*D2),"")</f>
        <v/>
      </c>
      <c r="F2" s="34">
        <f ca="1">IFERROR(SUM(E1:E2),"")</f>
        <v>0</v>
      </c>
      <c r="G2" s="34">
        <v>21</v>
      </c>
      <c r="H2" s="52" t="str">
        <f ca="1">IFERROR((G2-E2),"")</f>
        <v/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1"/>
      <c r="B3" s="2"/>
      <c r="C3" s="34" t="e">
        <f ca="1">_xludf.IFNA(VLOOKUP(B3,'Product overview (old)'!$A$7:$F$116, 5, FALSE),"")</f>
        <v>#NAME?</v>
      </c>
      <c r="D3" s="2"/>
      <c r="E3" s="3"/>
      <c r="F3" s="3"/>
      <c r="G3" s="3"/>
      <c r="H3" s="5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1"/>
      <c r="B4" s="2" t="s">
        <v>34</v>
      </c>
      <c r="C4" s="34" t="e">
        <f ca="1">_xludf.IFNA(VLOOKUP(B4,'Product overview (old)'!$A$7:$F$116, 5, FALSE),"")</f>
        <v>#NAME?</v>
      </c>
      <c r="D4" s="35">
        <v>2</v>
      </c>
      <c r="E4" s="34" t="str">
        <f t="shared" ref="E4:E17" ca="1" si="0">IFERROR((C4*D4),"")</f>
        <v/>
      </c>
      <c r="F4" s="34">
        <f t="shared" ref="F4:F9" ca="1" si="1">IFERROR(SUM(E3:E4),"")</f>
        <v>0</v>
      </c>
      <c r="G4" s="3"/>
      <c r="H4" s="5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31" t="s">
        <v>104</v>
      </c>
      <c r="B5" s="2" t="s">
        <v>68</v>
      </c>
      <c r="C5" s="34" t="e">
        <f ca="1">_xludf.IFNA(VLOOKUP(B5,'Product overview (old)'!$A$7:$F$116, 5, FALSE),"")</f>
        <v>#NAME?</v>
      </c>
      <c r="D5" s="35">
        <v>2</v>
      </c>
      <c r="E5" s="34" t="str">
        <f t="shared" ca="1" si="0"/>
        <v/>
      </c>
      <c r="F5" s="34">
        <f t="shared" ca="1" si="1"/>
        <v>0</v>
      </c>
      <c r="G5" s="34">
        <v>72</v>
      </c>
      <c r="H5" s="52" t="str">
        <f ca="1">IFERROR((G5-E5),"")</f>
        <v/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1"/>
      <c r="B6" s="2"/>
      <c r="C6" s="34" t="e">
        <f ca="1">_xludf.IFNA(VLOOKUP(B6,'Product overview (old)'!$A$7:$F$116, 5, FALSE),"")</f>
        <v>#NAME?</v>
      </c>
      <c r="D6" s="2"/>
      <c r="E6" s="34" t="str">
        <f t="shared" ca="1" si="0"/>
        <v/>
      </c>
      <c r="F6" s="34">
        <f t="shared" ca="1" si="1"/>
        <v>0</v>
      </c>
      <c r="G6" s="3"/>
      <c r="H6" s="5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1"/>
      <c r="B7" s="2" t="s">
        <v>33</v>
      </c>
      <c r="C7" s="34" t="e">
        <f ca="1">_xludf.IFNA(VLOOKUP(B7,'Product overview (old)'!$A$7:$F$116, 5, FALSE),"")</f>
        <v>#NAME?</v>
      </c>
      <c r="D7" s="35">
        <v>2</v>
      </c>
      <c r="E7" s="34" t="str">
        <f t="shared" ca="1" si="0"/>
        <v/>
      </c>
      <c r="F7" s="34">
        <f t="shared" ca="1" si="1"/>
        <v>0</v>
      </c>
      <c r="G7" s="3"/>
      <c r="H7" s="5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1"/>
      <c r="B8" s="2" t="s">
        <v>68</v>
      </c>
      <c r="C8" s="34" t="e">
        <f ca="1">_xludf.IFNA(VLOOKUP(B8,'Product overview (old)'!$A$7:$F$116, 5, FALSE),"")</f>
        <v>#NAME?</v>
      </c>
      <c r="D8" s="35">
        <v>1</v>
      </c>
      <c r="E8" s="34" t="str">
        <f t="shared" ca="1" si="0"/>
        <v/>
      </c>
      <c r="F8" s="34">
        <f t="shared" ca="1" si="1"/>
        <v>0</v>
      </c>
      <c r="G8" s="3"/>
      <c r="H8" s="5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31" t="s">
        <v>105</v>
      </c>
      <c r="B9" s="2" t="s">
        <v>16</v>
      </c>
      <c r="C9" s="34" t="e">
        <f ca="1">_xludf.IFNA(VLOOKUP(B9,'Product overview (old)'!$A$7:$F$116, 5, FALSE),"")</f>
        <v>#NAME?</v>
      </c>
      <c r="D9" s="35">
        <v>2</v>
      </c>
      <c r="E9" s="34" t="str">
        <f t="shared" ca="1" si="0"/>
        <v/>
      </c>
      <c r="F9" s="34">
        <f t="shared" ca="1" si="1"/>
        <v>0</v>
      </c>
      <c r="G9" s="34">
        <v>140</v>
      </c>
      <c r="H9" s="52" t="str">
        <f ca="1">IFERROR((G9-E9),"")</f>
        <v/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31"/>
      <c r="B10" s="2"/>
      <c r="C10" s="34" t="e">
        <f ca="1">_xludf.IFNA(VLOOKUP(B10,'Product overview (old)'!$A$7:$F$116, 5, FALSE),"")</f>
        <v>#NAME?</v>
      </c>
      <c r="D10" s="2"/>
      <c r="E10" s="34" t="str">
        <f t="shared" ca="1" si="0"/>
        <v/>
      </c>
      <c r="F10" s="3"/>
      <c r="G10" s="3"/>
      <c r="H10" s="5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31"/>
      <c r="B11" s="2" t="s">
        <v>33</v>
      </c>
      <c r="C11" s="34" t="e">
        <f ca="1">_xludf.IFNA(VLOOKUP(B11,'Product overview (old)'!$A$7:$F$116, 5, FALSE),"")</f>
        <v>#NAME?</v>
      </c>
      <c r="D11" s="35">
        <v>1</v>
      </c>
      <c r="E11" s="34" t="str">
        <f t="shared" ca="1" si="0"/>
        <v/>
      </c>
      <c r="F11" s="34">
        <f t="shared" ref="F11:F17" ca="1" si="2">IFERROR(SUM(E10:E11),"")</f>
        <v>0</v>
      </c>
      <c r="G11" s="3"/>
      <c r="H11" s="5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31"/>
      <c r="B12" s="2" t="s">
        <v>68</v>
      </c>
      <c r="C12" s="34" t="e">
        <f ca="1">_xludf.IFNA(VLOOKUP(B12,'Product overview (old)'!$A$7:$F$116, 5, FALSE),"")</f>
        <v>#NAME?</v>
      </c>
      <c r="D12" s="35">
        <v>2</v>
      </c>
      <c r="E12" s="34" t="str">
        <f t="shared" ca="1" si="0"/>
        <v/>
      </c>
      <c r="F12" s="34">
        <f t="shared" ca="1" si="2"/>
        <v>0</v>
      </c>
      <c r="G12" s="3"/>
      <c r="H12" s="5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31" t="s">
        <v>106</v>
      </c>
      <c r="B13" s="2" t="s">
        <v>18</v>
      </c>
      <c r="C13" s="34" t="e">
        <f ca="1">_xludf.IFNA(VLOOKUP(B13,'Product overview (old)'!$A$7:$F$116, 5, FALSE),"")</f>
        <v>#NAME?</v>
      </c>
      <c r="D13" s="35">
        <v>2</v>
      </c>
      <c r="E13" s="34" t="str">
        <f t="shared" ca="1" si="0"/>
        <v/>
      </c>
      <c r="F13" s="34">
        <f t="shared" ca="1" si="2"/>
        <v>0</v>
      </c>
      <c r="G13" s="34">
        <v>226</v>
      </c>
      <c r="H13" s="52" t="str">
        <f ca="1">IFERROR((G13-E13),"")</f>
        <v/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31"/>
      <c r="B14" s="2"/>
      <c r="C14" s="34" t="e">
        <f ca="1">_xludf.IFNA(VLOOKUP(B14,'Product overview (old)'!$A$7:$F$116, 5, FALSE),"")</f>
        <v>#NAME?</v>
      </c>
      <c r="D14" s="2"/>
      <c r="E14" s="34" t="str">
        <f t="shared" ca="1" si="0"/>
        <v/>
      </c>
      <c r="F14" s="34">
        <f t="shared" ca="1" si="2"/>
        <v>0</v>
      </c>
      <c r="G14" s="3"/>
      <c r="H14" s="5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31"/>
      <c r="B15" s="2" t="s">
        <v>33</v>
      </c>
      <c r="C15" s="34" t="e">
        <f ca="1">_xludf.IFNA(VLOOKUP(B15,'Product overview (old)'!$A$7:$F$116, 5, FALSE),"")</f>
        <v>#NAME?</v>
      </c>
      <c r="D15" s="35">
        <v>2</v>
      </c>
      <c r="E15" s="34" t="str">
        <f t="shared" ca="1" si="0"/>
        <v/>
      </c>
      <c r="F15" s="34">
        <f t="shared" ca="1" si="2"/>
        <v>0</v>
      </c>
      <c r="G15" s="3"/>
      <c r="H15" s="5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31"/>
      <c r="B16" s="2" t="s">
        <v>68</v>
      </c>
      <c r="C16" s="34" t="e">
        <f ca="1">_xludf.IFNA(VLOOKUP(B16,'Product overview (old)'!$A$7:$F$116, 5, FALSE),"")</f>
        <v>#NAME?</v>
      </c>
      <c r="D16" s="35">
        <v>2</v>
      </c>
      <c r="E16" s="34" t="str">
        <f t="shared" ca="1" si="0"/>
        <v/>
      </c>
      <c r="F16" s="34">
        <f t="shared" ca="1" si="2"/>
        <v>0</v>
      </c>
      <c r="G16" s="3"/>
      <c r="H16" s="5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31" t="s">
        <v>107</v>
      </c>
      <c r="B17" s="2" t="s">
        <v>94</v>
      </c>
      <c r="C17" s="34" t="e">
        <f ca="1">_xludf.IFNA(VLOOKUP(B17,'Product overview (old)'!$A$7:$F$116, 5, FALSE),"")</f>
        <v>#NAME?</v>
      </c>
      <c r="D17" s="35">
        <v>1</v>
      </c>
      <c r="E17" s="34" t="str">
        <f t="shared" ca="1" si="0"/>
        <v/>
      </c>
      <c r="F17" s="34">
        <f t="shared" ca="1" si="2"/>
        <v>0</v>
      </c>
      <c r="G17" s="34">
        <v>104</v>
      </c>
      <c r="H17" s="52" t="str">
        <f ca="1">IFERROR((G17-E17),"")</f>
        <v/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1"/>
      <c r="B18" s="2"/>
      <c r="C18" s="34" t="e">
        <f ca="1">_xludf.IFNA(VLOOKUP(B18,'Product overview (old)'!$A$7:$F$116, 5, FALSE),"")</f>
        <v>#NAME?</v>
      </c>
      <c r="D18" s="2"/>
      <c r="E18" s="3"/>
      <c r="F18" s="3"/>
      <c r="G18" s="3"/>
      <c r="H18" s="5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4" t="s">
        <v>162</v>
      </c>
      <c r="B19" s="4" t="s">
        <v>155</v>
      </c>
      <c r="C19" s="4" t="s">
        <v>156</v>
      </c>
      <c r="D19" s="4" t="s">
        <v>157</v>
      </c>
      <c r="E19" s="4" t="s">
        <v>158</v>
      </c>
      <c r="F19" s="4" t="s">
        <v>159</v>
      </c>
      <c r="G19" s="51" t="s">
        <v>160</v>
      </c>
      <c r="H19" s="4" t="s">
        <v>161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31" t="s">
        <v>163</v>
      </c>
      <c r="B20" s="2" t="s">
        <v>164</v>
      </c>
      <c r="C20" s="34" t="e">
        <f ca="1">_xludf.IFNA(VLOOKUP(B20,'Product overview (old)'!$A$7:$F$116, 5, FALSE),"")</f>
        <v>#NAME?</v>
      </c>
      <c r="D20" s="35">
        <v>1</v>
      </c>
      <c r="E20" s="34" t="str">
        <f t="shared" ref="E20:E23" ca="1" si="3">IFERROR((C20*D20),"")</f>
        <v/>
      </c>
      <c r="F20" s="34">
        <f ca="1">IFERROR(SUM(E19:E20),"")</f>
        <v>0</v>
      </c>
      <c r="G20" s="34">
        <v>32</v>
      </c>
      <c r="H20" s="52">
        <f t="shared" ref="H20:H22" ca="1" si="4">IFERROR((G20-F20),"")</f>
        <v>32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31" t="s">
        <v>95</v>
      </c>
      <c r="B21" s="2" t="s">
        <v>164</v>
      </c>
      <c r="C21" s="34" t="e">
        <f ca="1">_xludf.IFNA(VLOOKUP(B21,'Product overview (old)'!$A$7:$F$116, 5, FALSE),"")</f>
        <v>#NAME?</v>
      </c>
      <c r="D21" s="35">
        <v>2</v>
      </c>
      <c r="E21" s="34" t="str">
        <f t="shared" ca="1" si="3"/>
        <v/>
      </c>
      <c r="F21" s="34">
        <v>28</v>
      </c>
      <c r="G21" s="34">
        <v>50</v>
      </c>
      <c r="H21" s="52">
        <f t="shared" si="4"/>
        <v>22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31" t="s">
        <v>96</v>
      </c>
      <c r="B22" s="2" t="s">
        <v>164</v>
      </c>
      <c r="C22" s="34" t="e">
        <f ca="1">_xludf.IFNA(VLOOKUP(B22,'Product overview (old)'!$A$7:$F$116, 5, FALSE),"")</f>
        <v>#NAME?</v>
      </c>
      <c r="D22" s="35">
        <v>4</v>
      </c>
      <c r="E22" s="34" t="str">
        <f t="shared" ca="1" si="3"/>
        <v/>
      </c>
      <c r="F22" s="34">
        <v>56</v>
      </c>
      <c r="G22" s="34">
        <v>104</v>
      </c>
      <c r="H22" s="52">
        <f t="shared" si="4"/>
        <v>48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31"/>
      <c r="B23" s="2"/>
      <c r="C23" s="34" t="e">
        <f ca="1">_xludf.IFNA(VLOOKUP(B23,'Product overview (old)'!$A$7:$F$116, 5, FALSE),"")</f>
        <v>#NAME?</v>
      </c>
      <c r="D23" s="2"/>
      <c r="E23" s="34" t="str">
        <f t="shared" ca="1" si="3"/>
        <v/>
      </c>
      <c r="F23" s="3"/>
      <c r="G23" s="3"/>
      <c r="H23" s="5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4" t="s">
        <v>165</v>
      </c>
      <c r="B24" s="4" t="s">
        <v>155</v>
      </c>
      <c r="C24" s="4" t="s">
        <v>156</v>
      </c>
      <c r="D24" s="4" t="s">
        <v>157</v>
      </c>
      <c r="E24" s="4" t="s">
        <v>158</v>
      </c>
      <c r="F24" s="4" t="s">
        <v>159</v>
      </c>
      <c r="G24" s="51" t="s">
        <v>160</v>
      </c>
      <c r="H24" s="4" t="s">
        <v>161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31" t="s">
        <v>98</v>
      </c>
      <c r="B25" s="13" t="s">
        <v>166</v>
      </c>
      <c r="C25" s="34" t="e">
        <f ca="1">_xludf.IFNA(VLOOKUP(B25,'Product overview (old)'!$A$7:$F$116, 5, FALSE),"")</f>
        <v>#NAME?</v>
      </c>
      <c r="D25" s="35">
        <v>1</v>
      </c>
      <c r="E25" s="34" t="str">
        <f t="shared" ref="E25:E28" ca="1" si="5">IFERROR((C25*D25),"")</f>
        <v/>
      </c>
      <c r="F25" s="34">
        <v>32</v>
      </c>
      <c r="G25" s="34">
        <v>50</v>
      </c>
      <c r="H25" s="52">
        <f t="shared" ref="H25:H28" si="6">IFERROR((G25-F25),"")</f>
        <v>18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31" t="s">
        <v>99</v>
      </c>
      <c r="B26" s="13" t="s">
        <v>166</v>
      </c>
      <c r="C26" s="34" t="e">
        <f ca="1">_xludf.IFNA(VLOOKUP(B26,'Product overview (old)'!$A$7:$F$116, 5, FALSE),"")</f>
        <v>#NAME?</v>
      </c>
      <c r="D26" s="35">
        <v>2</v>
      </c>
      <c r="E26" s="34" t="str">
        <f t="shared" ca="1" si="5"/>
        <v/>
      </c>
      <c r="F26" s="34">
        <v>64</v>
      </c>
      <c r="G26" s="34">
        <v>82</v>
      </c>
      <c r="H26" s="52">
        <f t="shared" si="6"/>
        <v>18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31" t="s">
        <v>100</v>
      </c>
      <c r="B27" s="2" t="s">
        <v>166</v>
      </c>
      <c r="C27" s="34" t="e">
        <f ca="1">_xludf.IFNA(VLOOKUP(B27,'Product overview (old)'!$A$7:$F$116, 5, FALSE),"")</f>
        <v>#NAME?</v>
      </c>
      <c r="D27" s="35">
        <v>3</v>
      </c>
      <c r="E27" s="34" t="str">
        <f t="shared" ca="1" si="5"/>
        <v/>
      </c>
      <c r="F27" s="34">
        <v>96</v>
      </c>
      <c r="G27" s="34">
        <v>122</v>
      </c>
      <c r="H27" s="52">
        <f t="shared" si="6"/>
        <v>26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31" t="s">
        <v>101</v>
      </c>
      <c r="B28" s="2" t="s">
        <v>167</v>
      </c>
      <c r="C28" s="34" t="e">
        <f ca="1">_xludf.IFNA(VLOOKUP(B28,'Product overview (old)'!$A$7:$F$116, 5, FALSE),"")</f>
        <v>#NAME?</v>
      </c>
      <c r="D28" s="2">
        <v>2</v>
      </c>
      <c r="E28" s="34" t="str">
        <f t="shared" ca="1" si="5"/>
        <v/>
      </c>
      <c r="F28" s="34" t="str">
        <f ca="1">E28</f>
        <v/>
      </c>
      <c r="G28" s="34">
        <v>162</v>
      </c>
      <c r="H28" s="52" t="str">
        <f t="shared" ca="1" si="6"/>
        <v/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31"/>
      <c r="B29" s="2"/>
      <c r="C29" s="34" t="e">
        <f ca="1">_xludf.IFNA(VLOOKUP(B29,'Product overview (old)'!$A$7:$F$116, 5, FALSE),"")</f>
        <v>#NAME?</v>
      </c>
      <c r="D29" s="2"/>
      <c r="E29" s="3"/>
      <c r="F29" s="3"/>
      <c r="G29" s="3"/>
      <c r="H29" s="5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4" t="s">
        <v>168</v>
      </c>
      <c r="B30" s="4" t="s">
        <v>155</v>
      </c>
      <c r="C30" s="4" t="s">
        <v>156</v>
      </c>
      <c r="D30" s="4" t="s">
        <v>157</v>
      </c>
      <c r="E30" s="4" t="s">
        <v>158</v>
      </c>
      <c r="F30" s="4" t="s">
        <v>159</v>
      </c>
      <c r="G30" s="51" t="s">
        <v>160</v>
      </c>
      <c r="H30" s="4" t="s">
        <v>161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31" t="s">
        <v>109</v>
      </c>
      <c r="B31" s="2" t="s">
        <v>169</v>
      </c>
      <c r="C31" s="34" t="e">
        <f ca="1">_xludf.IFNA(VLOOKUP(B31,'Product overview (old)'!$A$7:$F$116, 5, FALSE),"")</f>
        <v>#NAME?</v>
      </c>
      <c r="D31" s="35">
        <v>2</v>
      </c>
      <c r="E31" s="34" t="str">
        <f t="shared" ref="E31:E35" ca="1" si="7">IFERROR((C31*D31),"")</f>
        <v/>
      </c>
      <c r="F31" s="34">
        <v>14.4</v>
      </c>
      <c r="G31" s="34">
        <v>32</v>
      </c>
      <c r="H31" s="52">
        <f>IFERROR((G31-F31),"")</f>
        <v>17.600000000000001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31"/>
      <c r="B32" s="2" t="s">
        <v>170</v>
      </c>
      <c r="C32" s="34" t="e">
        <f ca="1">_xludf.IFNA(VLOOKUP(B32,'Product overview (old)'!$A$7:$F$116, 5, FALSE),"")</f>
        <v>#NAME?</v>
      </c>
      <c r="D32" s="35">
        <v>1</v>
      </c>
      <c r="E32" s="34" t="str">
        <f t="shared" ca="1" si="7"/>
        <v/>
      </c>
      <c r="F32" s="3"/>
      <c r="G32" s="3"/>
      <c r="H32" s="5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31" t="s">
        <v>110</v>
      </c>
      <c r="B33" s="2" t="s">
        <v>169</v>
      </c>
      <c r="C33" s="34" t="e">
        <f ca="1">_xludf.IFNA(VLOOKUP(B33,'Product overview (old)'!$A$7:$F$116, 5, FALSE),"")</f>
        <v>#NAME?</v>
      </c>
      <c r="D33" s="35">
        <v>2</v>
      </c>
      <c r="E33" s="34" t="str">
        <f t="shared" ca="1" si="7"/>
        <v/>
      </c>
      <c r="F33" s="32">
        <f ca="1">IFERROR(SUM(E32:E33),"")</f>
        <v>0</v>
      </c>
      <c r="G33" s="34">
        <v>126</v>
      </c>
      <c r="H33" s="52">
        <f ca="1">IFERROR((G33-F33),"")</f>
        <v>126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31"/>
      <c r="B34" s="2" t="s">
        <v>171</v>
      </c>
      <c r="C34" s="34" t="e">
        <f ca="1">_xludf.IFNA(VLOOKUP(B34,'Product overview (old)'!$A$7:$F$116, 5, FALSE),"")</f>
        <v>#NAME?</v>
      </c>
      <c r="D34" s="35">
        <v>2</v>
      </c>
      <c r="E34" s="34" t="str">
        <f t="shared" ca="1" si="7"/>
        <v/>
      </c>
      <c r="F34" s="50"/>
      <c r="G34" s="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31" t="s">
        <v>111</v>
      </c>
      <c r="B35" s="2" t="s">
        <v>169</v>
      </c>
      <c r="C35" s="34" t="e">
        <f ca="1">_xludf.IFNA(VLOOKUP(B35,'Product overview (old)'!$A$7:$F$116, 5, FALSE),"")</f>
        <v>#NAME?</v>
      </c>
      <c r="D35" s="35">
        <v>2</v>
      </c>
      <c r="E35" s="34" t="str">
        <f t="shared" ca="1" si="7"/>
        <v/>
      </c>
      <c r="F35" s="32">
        <f ca="1">IFERROR(SUM(E34:E35),"")</f>
        <v>0</v>
      </c>
      <c r="G35" s="34">
        <v>122</v>
      </c>
      <c r="H35" s="52">
        <f ca="1">IFERROR((G35-F35),"")</f>
        <v>122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31"/>
      <c r="B36" s="2"/>
      <c r="C36" s="34" t="e">
        <f ca="1">_xludf.IFNA(VLOOKUP(B36,'Product overview (old)'!$A$7:$F$116, 5, FALSE),"")</f>
        <v>#NAME?</v>
      </c>
      <c r="D36" s="2"/>
      <c r="E36" s="3"/>
      <c r="F36" s="2"/>
      <c r="G36" s="3"/>
      <c r="H36" s="5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4" t="s">
        <v>172</v>
      </c>
      <c r="B37" s="4" t="s">
        <v>155</v>
      </c>
      <c r="C37" s="4" t="s">
        <v>156</v>
      </c>
      <c r="D37" s="4" t="s">
        <v>157</v>
      </c>
      <c r="E37" s="4" t="s">
        <v>158</v>
      </c>
      <c r="F37" s="4" t="s">
        <v>159</v>
      </c>
      <c r="G37" s="51" t="s">
        <v>160</v>
      </c>
      <c r="H37" s="4" t="s">
        <v>161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31"/>
      <c r="B38" s="2" t="s">
        <v>173</v>
      </c>
      <c r="C38" s="34" t="e">
        <f ca="1">_xludf.IFNA(VLOOKUP(B38,'Product overview (old)'!$A$7:$F$116, 5, FALSE),"")</f>
        <v>#NAME?</v>
      </c>
      <c r="D38" s="35">
        <v>3</v>
      </c>
      <c r="E38" s="34" t="str">
        <f t="shared" ref="E38:E47" ca="1" si="8">IFERROR((C38*D38),"")</f>
        <v/>
      </c>
      <c r="F38" s="3"/>
      <c r="G38" s="3"/>
      <c r="H38" s="5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1" t="s">
        <v>113</v>
      </c>
      <c r="B39" s="2" t="s">
        <v>163</v>
      </c>
      <c r="C39" s="34" t="e">
        <f ca="1">_xludf.IFNA(VLOOKUP(B39,'Product overview (old)'!$A$7:$F$116, 5, FALSE),"")</f>
        <v>#NAME?</v>
      </c>
      <c r="D39" s="35">
        <v>1</v>
      </c>
      <c r="E39" s="34" t="str">
        <f t="shared" ca="1" si="8"/>
        <v/>
      </c>
      <c r="F39" s="32">
        <f ca="1">IFERROR(SUM(E38:E39),"")</f>
        <v>0</v>
      </c>
      <c r="G39" s="34">
        <v>108</v>
      </c>
      <c r="H39" s="52">
        <f ca="1">IFERROR((G39-F39),"")</f>
        <v>108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31"/>
      <c r="B40" s="2" t="s">
        <v>173</v>
      </c>
      <c r="C40" s="34" t="e">
        <f ca="1">_xludf.IFNA(VLOOKUP(B40,'Product overview (old)'!$A$7:$F$116, 5, FALSE),"")</f>
        <v>#NAME?</v>
      </c>
      <c r="D40" s="35">
        <v>4</v>
      </c>
      <c r="E40" s="34" t="str">
        <f t="shared" ca="1" si="8"/>
        <v/>
      </c>
      <c r="F40" s="50"/>
      <c r="G40" s="3"/>
      <c r="H40" s="5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31" t="s">
        <v>114</v>
      </c>
      <c r="B41" s="2" t="s">
        <v>174</v>
      </c>
      <c r="C41" s="34" t="e">
        <f ca="1">_xludf.IFNA(VLOOKUP(B41,'Product overview (old)'!$A$7:$F$116, 5, FALSE),"")</f>
        <v>#NAME?</v>
      </c>
      <c r="D41" s="35">
        <v>2</v>
      </c>
      <c r="E41" s="34" t="str">
        <f t="shared" ca="1" si="8"/>
        <v/>
      </c>
      <c r="F41" s="32">
        <f ca="1">IFERROR(SUM(E40:E41),"")</f>
        <v>0</v>
      </c>
      <c r="G41" s="34">
        <v>201</v>
      </c>
      <c r="H41" s="52">
        <f ca="1">IFERROR((G41-F41),"")</f>
        <v>201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31"/>
      <c r="B42" s="2" t="s">
        <v>175</v>
      </c>
      <c r="C42" s="34" t="e">
        <f ca="1">_xludf.IFNA(VLOOKUP(B42,'Product overview (old)'!$A$7:$F$116, 5, FALSE),"")</f>
        <v>#NAME?</v>
      </c>
      <c r="D42" s="35">
        <v>2</v>
      </c>
      <c r="E42" s="34" t="str">
        <f t="shared" ca="1" si="8"/>
        <v/>
      </c>
      <c r="F42" s="50"/>
      <c r="G42" s="3"/>
      <c r="H42" s="5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31" t="s">
        <v>115</v>
      </c>
      <c r="B43" s="2" t="s">
        <v>174</v>
      </c>
      <c r="C43" s="34" t="e">
        <f ca="1">_xludf.IFNA(VLOOKUP(B43,'Product overview (old)'!$A$7:$F$116, 5, FALSE),"")</f>
        <v>#NAME?</v>
      </c>
      <c r="D43" s="35">
        <v>2</v>
      </c>
      <c r="E43" s="34" t="str">
        <f t="shared" ca="1" si="8"/>
        <v/>
      </c>
      <c r="F43" s="32">
        <f ca="1">IFERROR(SUM(E42:E43),"")</f>
        <v>0</v>
      </c>
      <c r="G43" s="34">
        <v>180</v>
      </c>
      <c r="H43" s="52">
        <f ca="1">IFERROR((G43-F43),"")</f>
        <v>180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31"/>
      <c r="B44" s="2" t="s">
        <v>171</v>
      </c>
      <c r="C44" s="34" t="e">
        <f ca="1">_xludf.IFNA(VLOOKUP(B44,'Product overview (old)'!$A$7:$F$116, 5, FALSE),"")</f>
        <v>#NAME?</v>
      </c>
      <c r="D44" s="35">
        <v>1</v>
      </c>
      <c r="E44" s="34" t="str">
        <f t="shared" ca="1" si="8"/>
        <v/>
      </c>
      <c r="F44" s="50"/>
      <c r="G44" s="3"/>
      <c r="H44" s="5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31"/>
      <c r="B45" s="2" t="s">
        <v>176</v>
      </c>
      <c r="C45" s="34" t="e">
        <f ca="1">_xludf.IFNA(VLOOKUP(B45,'Product overview (old)'!$A$7:$F$116, 5, FALSE),"")</f>
        <v>#NAME?</v>
      </c>
      <c r="D45" s="35">
        <v>2</v>
      </c>
      <c r="E45" s="34" t="str">
        <f t="shared" ca="1" si="8"/>
        <v/>
      </c>
      <c r="F45" s="50"/>
      <c r="G45" s="3"/>
      <c r="H45" s="5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54" t="s">
        <v>116</v>
      </c>
      <c r="B46" s="55" t="s">
        <v>175</v>
      </c>
      <c r="C46" s="34" t="e">
        <f ca="1">_xludf.IFNA(VLOOKUP(B46,'Product overview (old)'!$A$7:$F$116, 5, FALSE),"")</f>
        <v>#NAME?</v>
      </c>
      <c r="D46" s="56">
        <v>2</v>
      </c>
      <c r="E46" s="57" t="str">
        <f t="shared" ca="1" si="8"/>
        <v/>
      </c>
      <c r="F46" s="57">
        <f ca="1">IFERROR(SUM(E44:E46),"")</f>
        <v>0</v>
      </c>
      <c r="G46" s="57">
        <v>216</v>
      </c>
      <c r="H46" s="52">
        <f t="shared" ref="H46:H47" ca="1" si="9">IFERROR((G46-F46),"")</f>
        <v>216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31" t="s">
        <v>117</v>
      </c>
      <c r="B47" s="2" t="s">
        <v>177</v>
      </c>
      <c r="C47" s="34" t="e">
        <f ca="1">_xludf.IFNA(VLOOKUP(B47,'Product overview (old)'!$A$7:$F$116, 5, FALSE),"")</f>
        <v>#NAME?</v>
      </c>
      <c r="D47" s="35">
        <v>2</v>
      </c>
      <c r="E47" s="34" t="str">
        <f t="shared" ca="1" si="8"/>
        <v/>
      </c>
      <c r="F47" s="34">
        <v>86.4</v>
      </c>
      <c r="G47" s="34">
        <v>118</v>
      </c>
      <c r="H47" s="52">
        <f t="shared" si="9"/>
        <v>31.599999999999994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31"/>
      <c r="B48" s="2"/>
      <c r="C48" s="34" t="e">
        <f ca="1">_xludf.IFNA(VLOOKUP(B48,'Product overview (old)'!$A$7:$F$116, 5, FALSE),"")</f>
        <v>#NAME?</v>
      </c>
      <c r="D48" s="2"/>
      <c r="E48" s="3"/>
      <c r="F48" s="3"/>
      <c r="G48" s="3"/>
      <c r="H48" s="5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4" t="s">
        <v>118</v>
      </c>
      <c r="B49" s="4" t="s">
        <v>155</v>
      </c>
      <c r="C49" s="4" t="s">
        <v>156</v>
      </c>
      <c r="D49" s="4" t="s">
        <v>157</v>
      </c>
      <c r="E49" s="4" t="s">
        <v>158</v>
      </c>
      <c r="F49" s="4" t="s">
        <v>159</v>
      </c>
      <c r="G49" s="51" t="s">
        <v>160</v>
      </c>
      <c r="H49" s="4" t="s">
        <v>161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31" t="s">
        <v>119</v>
      </c>
      <c r="B50" s="2" t="s">
        <v>178</v>
      </c>
      <c r="C50" s="34" t="e">
        <f ca="1">_xludf.IFNA(VLOOKUP(B50,'Product overview (old)'!$A$7:$F$116, 5, FALSE),"")</f>
        <v>#NAME?</v>
      </c>
      <c r="D50" s="35">
        <v>2</v>
      </c>
      <c r="E50" s="34" t="str">
        <f t="shared" ref="E50:E55" ca="1" si="10">IFERROR((C50*D50),"")</f>
        <v/>
      </c>
      <c r="F50" s="34">
        <v>108</v>
      </c>
      <c r="G50" s="34">
        <v>151</v>
      </c>
      <c r="H50" s="52">
        <f t="shared" ref="H50:H51" si="11">IFERROR((G50-F50),"")</f>
        <v>43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31" t="s">
        <v>120</v>
      </c>
      <c r="B51" s="2" t="s">
        <v>179</v>
      </c>
      <c r="C51" s="34" t="e">
        <f ca="1">_xludf.IFNA(VLOOKUP(B51,'Product overview (old)'!$A$7:$F$116, 5, FALSE),"")</f>
        <v>#NAME?</v>
      </c>
      <c r="D51" s="35">
        <v>3</v>
      </c>
      <c r="E51" s="34" t="str">
        <f t="shared" ca="1" si="10"/>
        <v/>
      </c>
      <c r="F51" s="34">
        <v>86.4</v>
      </c>
      <c r="G51" s="34">
        <v>108</v>
      </c>
      <c r="H51" s="52">
        <f t="shared" si="11"/>
        <v>21.599999999999994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31"/>
      <c r="B52" s="2" t="s">
        <v>180</v>
      </c>
      <c r="C52" s="34" t="e">
        <f ca="1">_xludf.IFNA(VLOOKUP(B52,'Product overview (old)'!$A$7:$F$116, 5, FALSE),"")</f>
        <v>#NAME?</v>
      </c>
      <c r="D52" s="35">
        <v>1</v>
      </c>
      <c r="E52" s="34" t="str">
        <f t="shared" ca="1" si="10"/>
        <v/>
      </c>
      <c r="F52" s="3"/>
      <c r="G52" s="3"/>
      <c r="H52" s="5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31" t="s">
        <v>121</v>
      </c>
      <c r="B53" s="2" t="s">
        <v>178</v>
      </c>
      <c r="C53" s="34" t="e">
        <f ca="1">_xludf.IFNA(VLOOKUP(B53,'Product overview (old)'!$A$7:$F$116, 5, FALSE),"")</f>
        <v>#NAME?</v>
      </c>
      <c r="D53" s="35">
        <v>1</v>
      </c>
      <c r="E53" s="34" t="str">
        <f t="shared" ca="1" si="10"/>
        <v/>
      </c>
      <c r="F53" s="34">
        <f ca="1">SUM(E52:E53)</f>
        <v>0</v>
      </c>
      <c r="G53" s="34">
        <v>111</v>
      </c>
      <c r="H53" s="52">
        <f ca="1">IFERROR((G53-F53),"")</f>
        <v>111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31"/>
      <c r="B54" s="2" t="s">
        <v>180</v>
      </c>
      <c r="C54" s="34" t="e">
        <f ca="1">_xludf.IFNA(VLOOKUP(B54,'Product overview (old)'!$A$7:$F$116, 5, FALSE),"")</f>
        <v>#NAME?</v>
      </c>
      <c r="D54" s="35">
        <v>2</v>
      </c>
      <c r="E54" s="34" t="str">
        <f t="shared" ca="1" si="10"/>
        <v/>
      </c>
      <c r="F54" s="3"/>
      <c r="G54" s="3"/>
      <c r="H54" s="5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31" t="s">
        <v>122</v>
      </c>
      <c r="B55" s="2" t="s">
        <v>178</v>
      </c>
      <c r="C55" s="34" t="e">
        <f ca="1">_xludf.IFNA(VLOOKUP(B55,'Product overview (old)'!$A$7:$F$116, 5, FALSE),"")</f>
        <v>#NAME?</v>
      </c>
      <c r="D55" s="35">
        <v>2</v>
      </c>
      <c r="E55" s="34" t="str">
        <f t="shared" ca="1" si="10"/>
        <v/>
      </c>
      <c r="F55" s="34">
        <f ca="1">SUM(E54:E55)</f>
        <v>0</v>
      </c>
      <c r="G55" s="34">
        <v>208</v>
      </c>
      <c r="H55" s="52">
        <f ca="1">IFERROR((G55-F55),"")</f>
        <v>208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>
      <c r="A56" s="31"/>
      <c r="B56" s="2"/>
      <c r="C56" s="34" t="e">
        <f ca="1">_xludf.IFNA(VLOOKUP(B56,'Product overview (old)'!$A$7:$F$116, 5, FALSE),"")</f>
        <v>#NAME?</v>
      </c>
      <c r="D56" s="2"/>
      <c r="E56" s="3"/>
      <c r="F56" s="2"/>
      <c r="G56" s="3"/>
      <c r="H56" s="5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>
      <c r="A57" s="4" t="s">
        <v>123</v>
      </c>
      <c r="B57" s="4" t="s">
        <v>155</v>
      </c>
      <c r="C57" s="4" t="s">
        <v>156</v>
      </c>
      <c r="D57" s="4" t="s">
        <v>157</v>
      </c>
      <c r="E57" s="4" t="s">
        <v>158</v>
      </c>
      <c r="F57" s="4" t="s">
        <v>159</v>
      </c>
      <c r="G57" s="51" t="s">
        <v>160</v>
      </c>
      <c r="H57" s="4" t="s">
        <v>161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>
      <c r="A58" s="31" t="s">
        <v>124</v>
      </c>
      <c r="B58" s="2" t="s">
        <v>181</v>
      </c>
      <c r="C58" s="34" t="e">
        <f ca="1">_xludf.IFNA(VLOOKUP(B58,'Product overview (old)'!$A$7:$F$116, 5, FALSE),"")</f>
        <v>#NAME?</v>
      </c>
      <c r="D58" s="35">
        <v>2</v>
      </c>
      <c r="E58" s="34" t="str">
        <f t="shared" ref="E58:E63" ca="1" si="12">IFERROR((C58*D58),"")</f>
        <v/>
      </c>
      <c r="F58" s="34" t="str">
        <f ca="1">E58</f>
        <v/>
      </c>
      <c r="G58" s="34">
        <v>241</v>
      </c>
      <c r="H58" s="52" t="str">
        <f ca="1">IFERROR((G58-F58),"")</f>
        <v/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>
      <c r="A59" s="31"/>
      <c r="B59" s="2" t="s">
        <v>178</v>
      </c>
      <c r="C59" s="34" t="e">
        <f ca="1">_xludf.IFNA(VLOOKUP(B59,'Product overview (old)'!$A$7:$F$116, 5, FALSE),"")</f>
        <v>#NAME?</v>
      </c>
      <c r="D59" s="35">
        <v>3</v>
      </c>
      <c r="E59" s="34" t="str">
        <f t="shared" ca="1" si="12"/>
        <v/>
      </c>
      <c r="F59" s="2"/>
      <c r="G59" s="3"/>
      <c r="H59" s="5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>
      <c r="A60" s="31" t="s">
        <v>125</v>
      </c>
      <c r="B60" s="2" t="s">
        <v>181</v>
      </c>
      <c r="C60" s="34" t="e">
        <f ca="1">_xludf.IFNA(VLOOKUP(B60,'Product overview (old)'!$A$7:$F$116, 5, FALSE),"")</f>
        <v>#NAME?</v>
      </c>
      <c r="D60" s="35">
        <v>1</v>
      </c>
      <c r="E60" s="34" t="str">
        <f t="shared" ca="1" si="12"/>
        <v/>
      </c>
      <c r="F60" s="34" t="e">
        <f ca="1">E60+E59</f>
        <v>#VALUE!</v>
      </c>
      <c r="G60" s="34">
        <v>309</v>
      </c>
      <c r="H60" s="52" t="str">
        <f ca="1">IFERROR((G60-F60),"")</f>
        <v/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>
      <c r="A61" s="31"/>
      <c r="B61" s="2" t="s">
        <v>182</v>
      </c>
      <c r="C61" s="34" t="e">
        <f ca="1">_xludf.IFNA(VLOOKUP(B61,'Product overview (old)'!$A$7:$F$116, 5, FALSE),"")</f>
        <v>#NAME?</v>
      </c>
      <c r="D61" s="35">
        <v>1</v>
      </c>
      <c r="E61" s="34" t="str">
        <f t="shared" ca="1" si="12"/>
        <v/>
      </c>
      <c r="F61" s="2"/>
      <c r="G61" s="3"/>
      <c r="H61" s="5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>
      <c r="A62" s="31"/>
      <c r="B62" s="2" t="s">
        <v>181</v>
      </c>
      <c r="C62" s="34" t="e">
        <f ca="1">_xludf.IFNA(VLOOKUP(B62,'Product overview (old)'!$A$7:$F$116, 5, FALSE),"")</f>
        <v>#NAME?</v>
      </c>
      <c r="D62" s="35">
        <v>2</v>
      </c>
      <c r="E62" s="34" t="str">
        <f t="shared" ca="1" si="12"/>
        <v/>
      </c>
      <c r="F62" s="2"/>
      <c r="G62" s="3"/>
      <c r="H62" s="5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>
      <c r="A63" s="31" t="s">
        <v>126</v>
      </c>
      <c r="B63" s="2" t="s">
        <v>180</v>
      </c>
      <c r="C63" s="34" t="e">
        <f ca="1">_xludf.IFNA(VLOOKUP(B63,'Product overview (old)'!$A$7:$F$116, 5, FALSE),"")</f>
        <v>#NAME?</v>
      </c>
      <c r="D63" s="35">
        <v>1</v>
      </c>
      <c r="E63" s="34" t="str">
        <f t="shared" ca="1" si="12"/>
        <v/>
      </c>
      <c r="F63" s="34">
        <f ca="1">SUM(E61:E63)</f>
        <v>0</v>
      </c>
      <c r="G63" s="34">
        <v>327</v>
      </c>
      <c r="H63" s="52">
        <f ca="1">IFERROR((G63-F63),"")</f>
        <v>327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>
      <c r="A64" s="31"/>
      <c r="B64" s="2"/>
      <c r="C64" s="34" t="e">
        <f ca="1">_xludf.IFNA(VLOOKUP(B64,'Product overview (old)'!$A$7:$F$116, 5, FALSE),"")</f>
        <v>#NAME?</v>
      </c>
      <c r="D64" s="2"/>
      <c r="E64" s="3"/>
      <c r="F64" s="2"/>
      <c r="G64" s="3"/>
      <c r="H64" s="5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>
      <c r="A65" s="4" t="s">
        <v>127</v>
      </c>
      <c r="B65" s="4" t="s">
        <v>155</v>
      </c>
      <c r="C65" s="4" t="s">
        <v>156</v>
      </c>
      <c r="D65" s="4" t="s">
        <v>157</v>
      </c>
      <c r="E65" s="4" t="s">
        <v>158</v>
      </c>
      <c r="F65" s="4" t="s">
        <v>159</v>
      </c>
      <c r="G65" s="51" t="s">
        <v>160</v>
      </c>
      <c r="H65" s="4" t="s">
        <v>161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>
      <c r="A66" s="31"/>
      <c r="B66" s="2" t="s">
        <v>183</v>
      </c>
      <c r="C66" s="34" t="e">
        <f ca="1">_xludf.IFNA(VLOOKUP(B66,'Product overview (old)'!$A$7:$F$116, 5, FALSE),"")</f>
        <v>#NAME?</v>
      </c>
      <c r="D66" s="35">
        <v>3</v>
      </c>
      <c r="E66" s="34" t="str">
        <f t="shared" ref="E66:E81" ca="1" si="13">IFERROR((C66*D66),"")</f>
        <v/>
      </c>
      <c r="F66" s="2"/>
      <c r="G66" s="3"/>
      <c r="H66" s="5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>
      <c r="A67" s="31"/>
      <c r="B67" s="2" t="s">
        <v>184</v>
      </c>
      <c r="C67" s="34" t="e">
        <f ca="1">_xludf.IFNA(VLOOKUP(B67,'Product overview (old)'!$A$7:$F$116, 5, FALSE),"")</f>
        <v>#NAME?</v>
      </c>
      <c r="D67" s="35">
        <v>2</v>
      </c>
      <c r="E67" s="34" t="str">
        <f t="shared" ca="1" si="13"/>
        <v/>
      </c>
      <c r="F67" s="2"/>
      <c r="G67" s="3"/>
      <c r="H67" s="5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>
      <c r="A68" s="31" t="s">
        <v>128</v>
      </c>
      <c r="B68" s="2" t="s">
        <v>173</v>
      </c>
      <c r="C68" s="34" t="e">
        <f ca="1">_xludf.IFNA(VLOOKUP(B68,'Product overview (old)'!$A$7:$F$116, 5, FALSE),"")</f>
        <v>#NAME?</v>
      </c>
      <c r="D68" s="35">
        <v>1</v>
      </c>
      <c r="E68" s="34" t="str">
        <f t="shared" ca="1" si="13"/>
        <v/>
      </c>
      <c r="F68" s="34">
        <f ca="1">SUM(E66:E68)</f>
        <v>0</v>
      </c>
      <c r="G68" s="34">
        <v>82</v>
      </c>
      <c r="H68" s="52">
        <f ca="1">IFERROR((G68-F68),"")</f>
        <v>82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>
      <c r="A69" s="31"/>
      <c r="B69" s="2" t="s">
        <v>184</v>
      </c>
      <c r="C69" s="34" t="e">
        <f ca="1">_xludf.IFNA(VLOOKUP(B69,'Product overview (old)'!$A$7:$F$116, 5, FALSE),"")</f>
        <v>#NAME?</v>
      </c>
      <c r="D69" s="35">
        <v>2</v>
      </c>
      <c r="E69" s="34" t="str">
        <f t="shared" ca="1" si="13"/>
        <v/>
      </c>
      <c r="F69" s="2"/>
      <c r="G69" s="3"/>
      <c r="H69" s="5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>
      <c r="A70" s="31"/>
      <c r="B70" s="2" t="s">
        <v>173</v>
      </c>
      <c r="C70" s="34" t="e">
        <f ca="1">_xludf.IFNA(VLOOKUP(B70,'Product overview (old)'!$A$7:$F$116, 5, FALSE),"")</f>
        <v>#NAME?</v>
      </c>
      <c r="D70" s="35">
        <v>1</v>
      </c>
      <c r="E70" s="34" t="str">
        <f t="shared" ca="1" si="13"/>
        <v/>
      </c>
      <c r="F70" s="2"/>
      <c r="G70" s="3"/>
      <c r="H70" s="5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>
      <c r="A71" s="31" t="s">
        <v>129</v>
      </c>
      <c r="B71" s="2" t="s">
        <v>185</v>
      </c>
      <c r="C71" s="34" t="e">
        <f ca="1">_xludf.IFNA(VLOOKUP(B71,'Product overview (old)'!$A$7:$F$116, 5, FALSE),"")</f>
        <v>#NAME?</v>
      </c>
      <c r="D71" s="35">
        <v>3</v>
      </c>
      <c r="E71" s="34" t="str">
        <f t="shared" ca="1" si="13"/>
        <v/>
      </c>
      <c r="F71" s="34">
        <f ca="1">SUM(E69:E71)</f>
        <v>0</v>
      </c>
      <c r="G71" s="34">
        <v>158</v>
      </c>
      <c r="H71" s="52">
        <f ca="1">IFERROR((G71-F71),"")</f>
        <v>158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>
      <c r="A72" s="31"/>
      <c r="B72" s="2" t="s">
        <v>184</v>
      </c>
      <c r="C72" s="34" t="e">
        <f ca="1">_xludf.IFNA(VLOOKUP(B72,'Product overview (old)'!$A$7:$F$116, 5, FALSE),"")</f>
        <v>#NAME?</v>
      </c>
      <c r="D72" s="35">
        <v>2</v>
      </c>
      <c r="E72" s="34" t="str">
        <f t="shared" ca="1" si="13"/>
        <v/>
      </c>
      <c r="F72" s="2"/>
      <c r="G72" s="3"/>
      <c r="H72" s="5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>
      <c r="A73" s="31"/>
      <c r="B73" s="2" t="s">
        <v>173</v>
      </c>
      <c r="C73" s="34" t="e">
        <f ca="1">_xludf.IFNA(VLOOKUP(B73,'Product overview (old)'!$A$7:$F$116, 5, FALSE),"")</f>
        <v>#NAME?</v>
      </c>
      <c r="D73" s="35">
        <v>1</v>
      </c>
      <c r="E73" s="34" t="str">
        <f t="shared" ca="1" si="13"/>
        <v/>
      </c>
      <c r="F73" s="2"/>
      <c r="G73" s="3"/>
      <c r="H73" s="5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>
      <c r="A74" s="31" t="s">
        <v>130</v>
      </c>
      <c r="B74" s="2" t="s">
        <v>174</v>
      </c>
      <c r="C74" s="34" t="e">
        <f ca="1">_xludf.IFNA(VLOOKUP(B74,'Product overview (old)'!$A$7:$F$116, 5, FALSE),"")</f>
        <v>#NAME?</v>
      </c>
      <c r="D74" s="35">
        <v>3</v>
      </c>
      <c r="E74" s="34" t="str">
        <f t="shared" ca="1" si="13"/>
        <v/>
      </c>
      <c r="F74" s="34">
        <f ca="1">SUM(E72:E74)</f>
        <v>0</v>
      </c>
      <c r="G74" s="34">
        <v>219</v>
      </c>
      <c r="H74" s="52">
        <f ca="1">IFERROR((G74-F74),"")</f>
        <v>219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>
      <c r="A75" s="31"/>
      <c r="B75" s="2" t="s">
        <v>184</v>
      </c>
      <c r="C75" s="34" t="e">
        <f ca="1">_xludf.IFNA(VLOOKUP(B75,'Product overview (old)'!$A$7:$F$116, 5, FALSE),"")</f>
        <v>#NAME?</v>
      </c>
      <c r="D75" s="35">
        <v>2</v>
      </c>
      <c r="E75" s="34" t="str">
        <f t="shared" ca="1" si="13"/>
        <v/>
      </c>
      <c r="F75" s="2"/>
      <c r="G75" s="3"/>
      <c r="H75" s="5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>
      <c r="A76" s="31"/>
      <c r="B76" s="2" t="s">
        <v>173</v>
      </c>
      <c r="C76" s="34" t="e">
        <f ca="1">_xludf.IFNA(VLOOKUP(B76,'Product overview (old)'!$A$7:$F$116, 5, FALSE),"")</f>
        <v>#NAME?</v>
      </c>
      <c r="D76" s="35">
        <v>1</v>
      </c>
      <c r="E76" s="34" t="str">
        <f t="shared" ca="1" si="13"/>
        <v/>
      </c>
      <c r="F76" s="2"/>
      <c r="G76" s="3"/>
      <c r="H76" s="5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>
      <c r="A77" s="31"/>
      <c r="B77" s="2" t="s">
        <v>186</v>
      </c>
      <c r="C77" s="34" t="e">
        <f ca="1">_xludf.IFNA(VLOOKUP(B77,'Product overview (old)'!$A$7:$F$116, 5, FALSE),"")</f>
        <v>#NAME?</v>
      </c>
      <c r="D77" s="35">
        <v>3</v>
      </c>
      <c r="E77" s="34" t="str">
        <f t="shared" ca="1" si="13"/>
        <v/>
      </c>
      <c r="F77" s="2"/>
      <c r="G77" s="3"/>
      <c r="H77" s="5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>
      <c r="A78" s="31" t="s">
        <v>131</v>
      </c>
      <c r="B78" s="2" t="s">
        <v>96</v>
      </c>
      <c r="C78" s="34" t="e">
        <f ca="1">_xludf.IFNA(VLOOKUP(B78,'Product overview (old)'!$A$7:$F$116, 5, FALSE),"")</f>
        <v>#NAME?</v>
      </c>
      <c r="D78" s="35">
        <v>1</v>
      </c>
      <c r="E78" s="34" t="str">
        <f t="shared" ca="1" si="13"/>
        <v/>
      </c>
      <c r="F78" s="34">
        <f ca="1">SUM(E75:E78)</f>
        <v>0</v>
      </c>
      <c r="G78" s="34">
        <v>270</v>
      </c>
      <c r="H78" s="52">
        <f ca="1">IFERROR((G78-F78),"")</f>
        <v>270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>
      <c r="A79" s="31"/>
      <c r="B79" s="2" t="s">
        <v>184</v>
      </c>
      <c r="C79" s="34" t="e">
        <f ca="1">_xludf.IFNA(VLOOKUP(B79,'Product overview (old)'!$A$7:$F$116, 5, FALSE),"")</f>
        <v>#NAME?</v>
      </c>
      <c r="D79" s="35">
        <v>2</v>
      </c>
      <c r="E79" s="34" t="str">
        <f t="shared" ca="1" si="13"/>
        <v/>
      </c>
      <c r="F79" s="2"/>
      <c r="G79" s="3"/>
      <c r="H79" s="3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>
      <c r="A80" s="31"/>
      <c r="B80" s="2" t="s">
        <v>173</v>
      </c>
      <c r="C80" s="34" t="e">
        <f ca="1">_xludf.IFNA(VLOOKUP(B80,'Product overview (old)'!$A$7:$F$116, 5, FALSE),"")</f>
        <v>#NAME?</v>
      </c>
      <c r="D80" s="35">
        <v>1</v>
      </c>
      <c r="E80" s="34" t="str">
        <f t="shared" ca="1" si="13"/>
        <v/>
      </c>
      <c r="F80" s="2"/>
      <c r="G80" s="3"/>
      <c r="H80" s="3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>
      <c r="A81" s="31" t="s">
        <v>132</v>
      </c>
      <c r="B81" s="2" t="s">
        <v>176</v>
      </c>
      <c r="C81" s="34" t="e">
        <f ca="1">_xludf.IFNA(VLOOKUP(B81,'Product overview (old)'!$A$7:$F$116, 5, FALSE),"")</f>
        <v>#NAME?</v>
      </c>
      <c r="D81" s="35">
        <v>3</v>
      </c>
      <c r="E81" s="34" t="str">
        <f t="shared" ca="1" si="13"/>
        <v/>
      </c>
      <c r="F81" s="34">
        <f ca="1">SUM(E79:E81)</f>
        <v>0</v>
      </c>
      <c r="G81" s="34">
        <v>270</v>
      </c>
      <c r="H81" s="52">
        <f ca="1">IFERROR((G81-F81),"")</f>
        <v>270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>
      <c r="A82" s="31"/>
      <c r="B82" s="2"/>
      <c r="C82" s="34" t="e">
        <f ca="1">_xludf.IFNA(VLOOKUP(B82,'Product overview (old)'!$A$7:$F$116, 5, FALSE),"")</f>
        <v>#NAME?</v>
      </c>
      <c r="D82" s="2"/>
      <c r="E82" s="3"/>
      <c r="F82" s="2"/>
      <c r="G82" s="3"/>
      <c r="H82" s="5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>
      <c r="A83" s="4" t="s">
        <v>133</v>
      </c>
      <c r="B83" s="4" t="s">
        <v>155</v>
      </c>
      <c r="C83" s="4" t="s">
        <v>156</v>
      </c>
      <c r="D83" s="4" t="s">
        <v>157</v>
      </c>
      <c r="E83" s="4" t="s">
        <v>158</v>
      </c>
      <c r="F83" s="4" t="s">
        <v>159</v>
      </c>
      <c r="G83" s="51" t="s">
        <v>160</v>
      </c>
      <c r="H83" s="4" t="s">
        <v>161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>
      <c r="A84" s="31"/>
      <c r="B84" s="2" t="s">
        <v>183</v>
      </c>
      <c r="C84" s="34" t="e">
        <f ca="1">_xludf.IFNA(VLOOKUP(B84,'Product overview (old)'!$A$7:$F$116, 5, FALSE),"")</f>
        <v>#NAME?</v>
      </c>
      <c r="D84" s="35">
        <v>2</v>
      </c>
      <c r="E84" s="34" t="str">
        <f t="shared" ref="E84:E95" ca="1" si="14">IFERROR((C84*D84),"")</f>
        <v/>
      </c>
      <c r="F84" s="2"/>
      <c r="G84" s="3"/>
      <c r="H84" s="5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>
      <c r="A85" s="31"/>
      <c r="B85" s="2" t="s">
        <v>163</v>
      </c>
      <c r="C85" s="34" t="e">
        <f ca="1">_xludf.IFNA(VLOOKUP(B85,'Product overview (old)'!$A$7:$F$116, 5, FALSE),"")</f>
        <v>#NAME?</v>
      </c>
      <c r="D85" s="35">
        <v>1</v>
      </c>
      <c r="E85" s="34" t="str">
        <f t="shared" ca="1" si="14"/>
        <v/>
      </c>
      <c r="F85" s="2"/>
      <c r="G85" s="3"/>
      <c r="H85" s="5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>
      <c r="A86" s="31" t="s">
        <v>134</v>
      </c>
      <c r="B86" s="2" t="s">
        <v>170</v>
      </c>
      <c r="C86" s="34" t="e">
        <f ca="1">_xludf.IFNA(VLOOKUP(B86,'Product overview (old)'!$A$7:$F$116, 5, FALSE),"")</f>
        <v>#NAME?</v>
      </c>
      <c r="D86" s="35">
        <v>1</v>
      </c>
      <c r="E86" s="34" t="str">
        <f t="shared" ca="1" si="14"/>
        <v/>
      </c>
      <c r="F86" s="34">
        <f ca="1">SUM(E84:E86)</f>
        <v>0</v>
      </c>
      <c r="G86" s="34">
        <v>165</v>
      </c>
      <c r="H86" s="52">
        <f ca="1">IFERROR((G86-F86),"")</f>
        <v>165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>
      <c r="A87" s="31"/>
      <c r="B87" s="2" t="s">
        <v>184</v>
      </c>
      <c r="C87" s="34" t="e">
        <f ca="1">_xludf.IFNA(VLOOKUP(B87,'Product overview (old)'!$A$7:$F$116, 5, FALSE),"")</f>
        <v>#NAME?</v>
      </c>
      <c r="D87" s="35">
        <v>5</v>
      </c>
      <c r="E87" s="34" t="str">
        <f t="shared" ca="1" si="14"/>
        <v/>
      </c>
      <c r="F87" s="2"/>
      <c r="G87" s="3"/>
      <c r="H87" s="5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>
      <c r="A88" s="31"/>
      <c r="B88" s="2" t="s">
        <v>187</v>
      </c>
      <c r="C88" s="34" t="e">
        <f ca="1">_xludf.IFNA(VLOOKUP(B88,'Product overview (old)'!$A$7:$F$116, 5, FALSE),"")</f>
        <v>#NAME?</v>
      </c>
      <c r="D88" s="35">
        <v>1</v>
      </c>
      <c r="E88" s="34" t="str">
        <f t="shared" ca="1" si="14"/>
        <v/>
      </c>
      <c r="F88" s="2"/>
      <c r="G88" s="3"/>
      <c r="H88" s="5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>
      <c r="A89" s="31" t="s">
        <v>135</v>
      </c>
      <c r="B89" s="2" t="s">
        <v>188</v>
      </c>
      <c r="C89" s="34" t="e">
        <f ca="1">_xludf.IFNA(VLOOKUP(B89,'Product overview (old)'!$A$7:$F$116, 5, FALSE),"")</f>
        <v>#NAME?</v>
      </c>
      <c r="D89" s="35">
        <v>1</v>
      </c>
      <c r="E89" s="34" t="str">
        <f t="shared" ca="1" si="14"/>
        <v/>
      </c>
      <c r="F89" s="34">
        <f ca="1">SUM(E87:E89)</f>
        <v>0</v>
      </c>
      <c r="G89" s="34">
        <v>219</v>
      </c>
      <c r="H89" s="52">
        <f ca="1">IFERROR((G89-F89),"")</f>
        <v>219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>
      <c r="A90" s="31"/>
      <c r="B90" s="2" t="s">
        <v>173</v>
      </c>
      <c r="C90" s="34" t="e">
        <f ca="1">_xludf.IFNA(VLOOKUP(B90,'Product overview (old)'!$A$7:$F$116, 5, FALSE),"")</f>
        <v>#NAME?</v>
      </c>
      <c r="D90" s="35">
        <v>1</v>
      </c>
      <c r="E90" s="34" t="str">
        <f t="shared" ca="1" si="14"/>
        <v/>
      </c>
      <c r="F90" s="2"/>
      <c r="G90" s="3"/>
      <c r="H90" s="5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>
      <c r="A91" s="31"/>
      <c r="B91" s="2" t="s">
        <v>166</v>
      </c>
      <c r="C91" s="34" t="e">
        <f ca="1">_xludf.IFNA(VLOOKUP(B91,'Product overview (old)'!$A$7:$F$116, 5, FALSE),"")</f>
        <v>#NAME?</v>
      </c>
      <c r="D91" s="35">
        <v>1</v>
      </c>
      <c r="E91" s="34" t="str">
        <f t="shared" ca="1" si="14"/>
        <v/>
      </c>
      <c r="F91" s="2"/>
      <c r="G91" s="3"/>
      <c r="H91" s="5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>
      <c r="A92" s="31"/>
      <c r="B92" s="2" t="s">
        <v>182</v>
      </c>
      <c r="C92" s="34" t="e">
        <f ca="1">_xludf.IFNA(VLOOKUP(B92,'Product overview (old)'!$A$7:$F$116, 5, FALSE),"")</f>
        <v>#NAME?</v>
      </c>
      <c r="D92" s="35">
        <v>1</v>
      </c>
      <c r="E92" s="34" t="str">
        <f t="shared" ca="1" si="14"/>
        <v/>
      </c>
      <c r="F92" s="2"/>
      <c r="G92" s="3"/>
      <c r="H92" s="5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>
      <c r="A93" s="31" t="s">
        <v>136</v>
      </c>
      <c r="B93" s="2" t="s">
        <v>189</v>
      </c>
      <c r="C93" s="34" t="e">
        <f ca="1">_xludf.IFNA(VLOOKUP(B93,'Product overview (old)'!$A$7:$F$116, 5, FALSE),"")</f>
        <v>#NAME?</v>
      </c>
      <c r="D93" s="35">
        <v>2</v>
      </c>
      <c r="E93" s="34" t="str">
        <f t="shared" ca="1" si="14"/>
        <v/>
      </c>
      <c r="F93" s="34">
        <f ca="1">SUM(E90:E93)</f>
        <v>0</v>
      </c>
      <c r="G93" s="34">
        <v>255</v>
      </c>
      <c r="H93" s="52">
        <f ca="1">IFERROR((G93-F93),"")</f>
        <v>255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>
      <c r="A94" s="31"/>
      <c r="B94" s="2" t="s">
        <v>107</v>
      </c>
      <c r="C94" s="34" t="e">
        <f ca="1">_xludf.IFNA(VLOOKUP(B94,'Product overview (old)'!$A$7:$F$116, 5, FALSE),"")</f>
        <v>#NAME?</v>
      </c>
      <c r="D94" s="35">
        <v>1</v>
      </c>
      <c r="E94" s="34" t="str">
        <f t="shared" ca="1" si="14"/>
        <v/>
      </c>
      <c r="F94" s="2"/>
      <c r="G94" s="3"/>
      <c r="H94" s="5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>
      <c r="A95" s="31" t="s">
        <v>137</v>
      </c>
      <c r="B95" s="2" t="s">
        <v>190</v>
      </c>
      <c r="C95" s="34" t="e">
        <f ca="1">_xludf.IFNA(VLOOKUP(B95,'Product overview (old)'!$A$7:$F$116, 5, FALSE),"")</f>
        <v>#NAME?</v>
      </c>
      <c r="D95" s="35">
        <v>1</v>
      </c>
      <c r="E95" s="34" t="str">
        <f t="shared" ca="1" si="14"/>
        <v/>
      </c>
      <c r="F95" s="34">
        <f ca="1">SUM(E94:E95)</f>
        <v>0</v>
      </c>
      <c r="G95" s="34">
        <v>284</v>
      </c>
      <c r="H95" s="52">
        <f ca="1">IFERROR((G95-F95),"")</f>
        <v>284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>
      <c r="A96" s="31"/>
      <c r="B96" s="2"/>
      <c r="C96" s="34" t="e">
        <f ca="1">_xludf.IFNA(VLOOKUP(B96,'Product overview (old)'!$A$7:$F$116, 5, FALSE),"")</f>
        <v>#NAME?</v>
      </c>
      <c r="D96" s="2"/>
      <c r="E96" s="3"/>
      <c r="F96" s="2"/>
      <c r="G96" s="3"/>
      <c r="H96" s="3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>
      <c r="A97" s="4" t="s">
        <v>138</v>
      </c>
      <c r="B97" s="4" t="s">
        <v>155</v>
      </c>
      <c r="C97" s="4" t="s">
        <v>156</v>
      </c>
      <c r="D97" s="4" t="s">
        <v>157</v>
      </c>
      <c r="E97" s="4" t="s">
        <v>158</v>
      </c>
      <c r="F97" s="4" t="s">
        <v>159</v>
      </c>
      <c r="G97" s="51" t="s">
        <v>160</v>
      </c>
      <c r="H97" s="4" t="s">
        <v>161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>
      <c r="A98" s="31" t="s">
        <v>139</v>
      </c>
      <c r="B98" s="2" t="s">
        <v>183</v>
      </c>
      <c r="C98" s="34" t="e">
        <f ca="1">_xludf.IFNA(VLOOKUP(B98,'Product overview (old)'!$A$7:$F$116, 5, FALSE),"")</f>
        <v>#NAME?</v>
      </c>
      <c r="D98" s="35">
        <v>3</v>
      </c>
      <c r="E98" s="34" t="str">
        <f t="shared" ref="E98:E104" ca="1" si="15">IFERROR((C98*D98),"")</f>
        <v/>
      </c>
      <c r="F98" s="34" t="str">
        <f t="shared" ref="F98:F101" ca="1" si="16">E98</f>
        <v/>
      </c>
      <c r="G98" s="34">
        <v>46</v>
      </c>
      <c r="H98" s="52" t="str">
        <f t="shared" ref="H98:H101" ca="1" si="17">IFERROR((G98-F98),"")</f>
        <v/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>
      <c r="A99" s="31" t="s">
        <v>140</v>
      </c>
      <c r="B99" s="2" t="s">
        <v>186</v>
      </c>
      <c r="C99" s="34" t="e">
        <f ca="1">_xludf.IFNA(VLOOKUP(B99,'Product overview (old)'!$A$7:$F$116, 5, FALSE),"")</f>
        <v>#NAME?</v>
      </c>
      <c r="D99" s="35">
        <v>2</v>
      </c>
      <c r="E99" s="34" t="str">
        <f t="shared" ca="1" si="15"/>
        <v/>
      </c>
      <c r="F99" s="34" t="str">
        <f t="shared" ca="1" si="16"/>
        <v/>
      </c>
      <c r="G99" s="34">
        <v>129</v>
      </c>
      <c r="H99" s="52" t="str">
        <f t="shared" ca="1" si="17"/>
        <v/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>
      <c r="A100" s="31" t="s">
        <v>141</v>
      </c>
      <c r="B100" s="2" t="s">
        <v>189</v>
      </c>
      <c r="C100" s="34" t="e">
        <f ca="1">_xludf.IFNA(VLOOKUP(B100,'Product overview (old)'!$A$7:$F$116, 5, FALSE),"")</f>
        <v>#NAME?</v>
      </c>
      <c r="D100" s="35">
        <v>2</v>
      </c>
      <c r="E100" s="34" t="str">
        <f t="shared" ca="1" si="15"/>
        <v/>
      </c>
      <c r="F100" s="34" t="str">
        <f t="shared" ca="1" si="16"/>
        <v/>
      </c>
      <c r="G100" s="34">
        <v>216</v>
      </c>
      <c r="H100" s="52" t="str">
        <f t="shared" ca="1" si="17"/>
        <v/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>
      <c r="A101" s="31" t="s">
        <v>142</v>
      </c>
      <c r="B101" s="2" t="s">
        <v>177</v>
      </c>
      <c r="C101" s="34" t="e">
        <f ca="1">_xludf.IFNA(VLOOKUP(B101,'Product overview (old)'!$A$7:$F$116, 5, FALSE),"")</f>
        <v>#NAME?</v>
      </c>
      <c r="D101" s="35">
        <v>3</v>
      </c>
      <c r="E101" s="34" t="str">
        <f t="shared" ca="1" si="15"/>
        <v/>
      </c>
      <c r="F101" s="34" t="str">
        <f t="shared" ca="1" si="16"/>
        <v/>
      </c>
      <c r="G101" s="34">
        <v>162</v>
      </c>
      <c r="H101" s="52" t="str">
        <f t="shared" ca="1" si="17"/>
        <v/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>
      <c r="A102" s="31"/>
      <c r="B102" s="2" t="s">
        <v>182</v>
      </c>
      <c r="C102" s="34" t="e">
        <f ca="1">_xludf.IFNA(VLOOKUP(B102,'Product overview (old)'!$A$7:$F$116, 5, FALSE),"")</f>
        <v>#NAME?</v>
      </c>
      <c r="D102" s="35">
        <v>1</v>
      </c>
      <c r="E102" s="34" t="str">
        <f t="shared" ca="1" si="15"/>
        <v/>
      </c>
      <c r="F102" s="2"/>
      <c r="G102" s="3"/>
      <c r="H102" s="3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>
      <c r="A103" s="38" t="s">
        <v>143</v>
      </c>
      <c r="B103" s="58" t="s">
        <v>189</v>
      </c>
      <c r="C103" s="42" t="e">
        <f ca="1">_xludf.IFNA(VLOOKUP(B103,'Product overview (old)'!$A$7:$F$116, 5, FALSE),"")</f>
        <v>#NAME?</v>
      </c>
      <c r="D103" s="44">
        <v>1</v>
      </c>
      <c r="E103" s="42" t="str">
        <f t="shared" ca="1" si="15"/>
        <v/>
      </c>
      <c r="F103" s="42">
        <f ca="1">SUM(E102:E103)</f>
        <v>0</v>
      </c>
      <c r="G103" s="42">
        <v>205</v>
      </c>
      <c r="H103" s="59">
        <f t="shared" ref="H103:H104" ca="1" si="18">IFERROR((G103-F103),"")</f>
        <v>205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>
      <c r="A104" s="2" t="s">
        <v>191</v>
      </c>
      <c r="B104" s="2" t="s">
        <v>192</v>
      </c>
      <c r="C104" s="42" t="e">
        <f ca="1">_xludf.IFNA(VLOOKUP(B104,'Product overview (old)'!$A$7:$F$116, 5, FALSE),"")</f>
        <v>#NAME?</v>
      </c>
      <c r="D104" s="35">
        <v>3</v>
      </c>
      <c r="E104" s="42" t="str">
        <f t="shared" ca="1" si="15"/>
        <v/>
      </c>
      <c r="F104" s="42" t="str">
        <f ca="1">E104</f>
        <v/>
      </c>
      <c r="G104" s="34">
        <v>68</v>
      </c>
      <c r="H104" s="59" t="str">
        <f t="shared" ca="1" si="18"/>
        <v/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>
      <c r="A106" s="4" t="s">
        <v>144</v>
      </c>
      <c r="B106" s="4" t="s">
        <v>155</v>
      </c>
      <c r="C106" s="4" t="s">
        <v>156</v>
      </c>
      <c r="D106" s="4" t="s">
        <v>157</v>
      </c>
      <c r="E106" s="4" t="s">
        <v>158</v>
      </c>
      <c r="F106" s="4" t="s">
        <v>159</v>
      </c>
      <c r="G106" s="51" t="s">
        <v>160</v>
      </c>
      <c r="H106" s="4" t="s">
        <v>161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>
      <c r="A107" s="2" t="s">
        <v>145</v>
      </c>
      <c r="B107" s="2" t="s">
        <v>81</v>
      </c>
      <c r="C107" s="42" t="e">
        <f ca="1">_xludf.IFNA(VLOOKUP(B107,'Product overview (old)'!$A$7:$F$116, 5, FALSE),"")</f>
        <v>#NAME?</v>
      </c>
      <c r="D107" s="2">
        <v>3</v>
      </c>
      <c r="E107" s="42" t="str">
        <f t="shared" ref="E107:E111" ca="1" si="19">IFERROR((C107*D107),"")</f>
        <v/>
      </c>
      <c r="F107" s="42" t="str">
        <f t="shared" ref="F107:F111" ca="1" si="20">E107</f>
        <v/>
      </c>
      <c r="G107" s="2">
        <v>147</v>
      </c>
      <c r="H107" s="59" t="str">
        <f t="shared" ref="H107:H111" ca="1" si="21">IFERROR((G107-F107),"")</f>
        <v/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>
      <c r="A108" s="2" t="s">
        <v>146</v>
      </c>
      <c r="B108" s="2" t="s">
        <v>82</v>
      </c>
      <c r="C108" s="42" t="e">
        <f ca="1">_xludf.IFNA(VLOOKUP(B108,'Product overview (old)'!$A$7:$F$116, 5, FALSE),"")</f>
        <v>#NAME?</v>
      </c>
      <c r="D108" s="2">
        <v>3</v>
      </c>
      <c r="E108" s="42" t="str">
        <f t="shared" ca="1" si="19"/>
        <v/>
      </c>
      <c r="F108" s="42" t="str">
        <f t="shared" ca="1" si="20"/>
        <v/>
      </c>
      <c r="G108" s="2">
        <v>180</v>
      </c>
      <c r="H108" s="59" t="str">
        <f t="shared" ca="1" si="21"/>
        <v/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>
      <c r="A109" s="2" t="s">
        <v>147</v>
      </c>
      <c r="B109" s="2" t="s">
        <v>83</v>
      </c>
      <c r="C109" s="42" t="e">
        <f ca="1">_xludf.IFNA(VLOOKUP(B109,'Product overview (old)'!$A$7:$F$116, 5, FALSE),"")</f>
        <v>#NAME?</v>
      </c>
      <c r="D109" s="2">
        <v>3</v>
      </c>
      <c r="E109" s="42" t="str">
        <f t="shared" ca="1" si="19"/>
        <v/>
      </c>
      <c r="F109" s="42" t="str">
        <f t="shared" ca="1" si="20"/>
        <v/>
      </c>
      <c r="G109" s="2">
        <v>205</v>
      </c>
      <c r="H109" s="59" t="str">
        <f t="shared" ca="1" si="21"/>
        <v/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>
      <c r="A110" s="2" t="s">
        <v>148</v>
      </c>
      <c r="B110" s="2" t="s">
        <v>193</v>
      </c>
      <c r="C110" s="42" t="e">
        <f ca="1">_xludf.IFNA(VLOOKUP(B110,'Product overview (old)'!$A$7:$F$116, 5, FALSE),"")</f>
        <v>#NAME?</v>
      </c>
      <c r="D110" s="2">
        <v>3</v>
      </c>
      <c r="E110" s="42" t="str">
        <f t="shared" ca="1" si="19"/>
        <v/>
      </c>
      <c r="F110" s="42" t="str">
        <f t="shared" ca="1" si="20"/>
        <v/>
      </c>
      <c r="G110" s="2">
        <v>108</v>
      </c>
      <c r="H110" s="59" t="str">
        <f t="shared" ca="1" si="21"/>
        <v/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>
      <c r="A111" s="2" t="s">
        <v>149</v>
      </c>
      <c r="B111" s="2" t="s">
        <v>194</v>
      </c>
      <c r="C111" s="42" t="e">
        <f ca="1">_xludf.IFNA(VLOOKUP(B111,'Product overview (old)'!$A$7:$F$116, 5, FALSE),"")</f>
        <v>#NAME?</v>
      </c>
      <c r="D111" s="2">
        <v>3</v>
      </c>
      <c r="E111" s="42" t="str">
        <f t="shared" ca="1" si="19"/>
        <v/>
      </c>
      <c r="F111" s="42" t="str">
        <f t="shared" ca="1" si="20"/>
        <v/>
      </c>
      <c r="G111" s="2">
        <v>129</v>
      </c>
      <c r="H111" s="59" t="str">
        <f t="shared" ca="1" si="21"/>
        <v/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>
      <c r="A112" s="2"/>
      <c r="B112" s="2"/>
      <c r="C112" s="42" t="e">
        <f ca="1">_xludf.IFNA(VLOOKUP(B112,'Product overview (old)'!$A$7:$F$116, 5, FALSE),"")</f>
        <v>#NAME?</v>
      </c>
      <c r="D112" s="2"/>
      <c r="E112" s="42"/>
      <c r="F112" s="42"/>
      <c r="G112" s="2"/>
      <c r="H112" s="5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>
      <c r="A113" s="4" t="s">
        <v>150</v>
      </c>
      <c r="B113" s="4" t="s">
        <v>155</v>
      </c>
      <c r="C113" s="4" t="s">
        <v>156</v>
      </c>
      <c r="D113" s="4" t="s">
        <v>157</v>
      </c>
      <c r="E113" s="4" t="s">
        <v>158</v>
      </c>
      <c r="F113" s="4" t="s">
        <v>159</v>
      </c>
      <c r="G113" s="51" t="s">
        <v>160</v>
      </c>
      <c r="H113" s="4" t="s">
        <v>161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>
      <c r="A114" s="2"/>
      <c r="B114" s="2" t="s">
        <v>187</v>
      </c>
      <c r="C114" s="42" t="e">
        <f ca="1">_xludf.IFNA(VLOOKUP(B114,'Product overview (old)'!$A$7:$F$501, 5, FALSE),"")</f>
        <v>#NAME?</v>
      </c>
      <c r="D114" s="2">
        <v>1</v>
      </c>
      <c r="E114" s="42" t="str">
        <f t="shared" ref="E114:E122" ca="1" si="22">IFERROR((C114*D114),"")</f>
        <v/>
      </c>
      <c r="F114" s="42"/>
      <c r="G114" s="2"/>
      <c r="H114" s="5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>
      <c r="A115" s="2"/>
      <c r="B115" s="2" t="s">
        <v>188</v>
      </c>
      <c r="C115" s="42" t="e">
        <f ca="1">_xludf.IFNA(VLOOKUP(B115,'Product overview (old)'!$A$7:$F$501, 5, FALSE),"")</f>
        <v>#NAME?</v>
      </c>
      <c r="D115" s="2">
        <v>1</v>
      </c>
      <c r="E115" s="42" t="str">
        <f t="shared" ca="1" si="22"/>
        <v/>
      </c>
      <c r="F115" s="42"/>
      <c r="G115" s="2"/>
      <c r="H115" s="5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>
      <c r="A116" s="2" t="s">
        <v>151</v>
      </c>
      <c r="B116" s="2" t="s">
        <v>166</v>
      </c>
      <c r="C116" s="42" t="e">
        <f ca="1">_xludf.IFNA(VLOOKUP(B116,'Product overview (old)'!$A$7:$F$501, 5, FALSE),"")</f>
        <v>#NAME?</v>
      </c>
      <c r="D116" s="2">
        <v>1</v>
      </c>
      <c r="E116" s="42" t="str">
        <f t="shared" ca="1" si="22"/>
        <v/>
      </c>
      <c r="F116" s="42">
        <f ca="1">SUM(E114:E116)</f>
        <v>0</v>
      </c>
      <c r="G116" s="2">
        <v>172</v>
      </c>
      <c r="H116" s="59">
        <f ca="1">IFERROR((G116-F116),"")</f>
        <v>172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>
      <c r="A117" s="2"/>
      <c r="B117" s="2" t="s">
        <v>195</v>
      </c>
      <c r="C117" s="42" t="e">
        <f ca="1">_xludf.IFNA(VLOOKUP(B117,'Product overview (old)'!$A$7:$F$501, 5, FALSE),"")</f>
        <v>#NAME?</v>
      </c>
      <c r="D117" s="2">
        <v>1</v>
      </c>
      <c r="E117" s="42" t="str">
        <f t="shared" ca="1" si="22"/>
        <v/>
      </c>
      <c r="F117" s="42"/>
      <c r="G117" s="2"/>
      <c r="H117" s="5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>
      <c r="A118" s="2" t="s">
        <v>152</v>
      </c>
      <c r="B118" s="2" t="s">
        <v>96</v>
      </c>
      <c r="C118" s="42" t="e">
        <f ca="1">_xludf.IFNA(VLOOKUP(B118,'Product overview (old)'!$A$7:$F$501, 5, FALSE),"")</f>
        <v>#NAME?</v>
      </c>
      <c r="D118" s="2">
        <v>1</v>
      </c>
      <c r="E118" s="42" t="str">
        <f t="shared" ca="1" si="22"/>
        <v/>
      </c>
      <c r="F118" s="42">
        <f ca="1">SUM(E117:E118)</f>
        <v>0</v>
      </c>
      <c r="G118" s="2">
        <v>352</v>
      </c>
      <c r="H118" s="59">
        <f ca="1">IFERROR((G118-F118),"")</f>
        <v>352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>
      <c r="A119" s="2"/>
      <c r="B119" s="2" t="s">
        <v>187</v>
      </c>
      <c r="C119" s="42" t="e">
        <f ca="1">_xludf.IFNA(VLOOKUP(B119,'Product overview (old)'!$A$7:$F$501, 5, FALSE),"")</f>
        <v>#NAME?</v>
      </c>
      <c r="D119" s="2">
        <v>1</v>
      </c>
      <c r="E119" s="42" t="str">
        <f t="shared" ca="1" si="22"/>
        <v/>
      </c>
      <c r="F119" s="42"/>
      <c r="G119" s="2"/>
      <c r="H119" s="5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>
      <c r="A120" s="2"/>
      <c r="B120" s="2" t="s">
        <v>188</v>
      </c>
      <c r="C120" s="42" t="e">
        <f ca="1">_xludf.IFNA(VLOOKUP(B120,'Product overview (old)'!$A$7:$F$501, 5, FALSE),"")</f>
        <v>#NAME?</v>
      </c>
      <c r="D120" s="2">
        <v>1</v>
      </c>
      <c r="E120" s="42" t="str">
        <f t="shared" ca="1" si="22"/>
        <v/>
      </c>
      <c r="F120" s="42"/>
      <c r="G120" s="2"/>
      <c r="H120" s="5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>
      <c r="B121" s="2" t="s">
        <v>166</v>
      </c>
      <c r="C121" s="42" t="e">
        <f ca="1">_xludf.IFNA(VLOOKUP(B121,'Product overview (old)'!$A$7:$F$501, 5, FALSE),"")</f>
        <v>#NAME?</v>
      </c>
      <c r="D121" s="2">
        <v>1</v>
      </c>
      <c r="E121" s="42" t="str">
        <f t="shared" ca="1" si="22"/>
        <v/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>
      <c r="A122" s="2" t="s">
        <v>153</v>
      </c>
      <c r="B122" s="2" t="s">
        <v>196</v>
      </c>
      <c r="C122" s="42" t="e">
        <f ca="1">_xludf.IFNA(VLOOKUP(B122,'Product overview (old)'!$A$7:$F$501, 5, FALSE),"")</f>
        <v>#NAME?</v>
      </c>
      <c r="D122" s="2">
        <v>3</v>
      </c>
      <c r="E122" s="42" t="str">
        <f t="shared" ca="1" si="22"/>
        <v/>
      </c>
      <c r="F122" s="42">
        <f ca="1">SUM(E119:E122)</f>
        <v>0</v>
      </c>
      <c r="G122" s="2">
        <v>331</v>
      </c>
      <c r="H122" s="59">
        <f ca="1">IFERROR((G122-F122),"")</f>
        <v>331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>
      <c r="A123" s="2"/>
      <c r="B123" s="2"/>
      <c r="C123" s="42"/>
      <c r="D123" s="2"/>
      <c r="E123" s="42"/>
      <c r="F123" s="42"/>
      <c r="G123" s="2"/>
      <c r="H123" s="5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>
      <c r="A124" s="4" t="s">
        <v>154</v>
      </c>
      <c r="B124" s="4" t="s">
        <v>155</v>
      </c>
      <c r="C124" s="4" t="s">
        <v>156</v>
      </c>
      <c r="D124" s="4" t="s">
        <v>157</v>
      </c>
      <c r="E124" s="4" t="s">
        <v>158</v>
      </c>
      <c r="F124" s="4" t="s">
        <v>159</v>
      </c>
      <c r="G124" s="51" t="s">
        <v>160</v>
      </c>
      <c r="H124" s="4" t="s">
        <v>161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>
      <c r="A125" s="2"/>
      <c r="B125" s="2"/>
      <c r="C125" s="42" t="e">
        <f ca="1">_xludf.IFNA(VLOOKUP(B125,'Product overview (old)'!$A$7:$F$501, 5, FALSE),"")</f>
        <v>#NAME?</v>
      </c>
      <c r="D125" s="2"/>
      <c r="E125" s="42" t="str">
        <f t="shared" ref="E125:E140" ca="1" si="23">IFERROR((C125*D125),"")</f>
        <v/>
      </c>
      <c r="F125" s="42">
        <f t="shared" ref="F125:F140" ca="1" si="24">SUM(E124:E125)</f>
        <v>0</v>
      </c>
      <c r="G125" s="2"/>
      <c r="H125" s="59">
        <f t="shared" ref="H125:H140" ca="1" si="25">IFERROR((G125-F125),"")</f>
        <v>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>
      <c r="A126" s="2"/>
      <c r="B126" s="2"/>
      <c r="C126" s="42" t="e">
        <f ca="1">_xludf.IFNA(VLOOKUP(B126,'Product overview (old)'!$A$7:$F$501, 5, FALSE),"")</f>
        <v>#NAME?</v>
      </c>
      <c r="D126" s="2"/>
      <c r="E126" s="42" t="str">
        <f t="shared" ca="1" si="23"/>
        <v/>
      </c>
      <c r="F126" s="42">
        <f t="shared" ca="1" si="24"/>
        <v>0</v>
      </c>
      <c r="G126" s="2"/>
      <c r="H126" s="59">
        <f t="shared" ca="1" si="25"/>
        <v>0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>
      <c r="A127" s="2"/>
      <c r="B127" s="2"/>
      <c r="C127" s="42" t="e">
        <f ca="1">_xludf.IFNA(VLOOKUP(B127,'Product overview (old)'!$A$7:$F$501, 5, FALSE),"")</f>
        <v>#NAME?</v>
      </c>
      <c r="D127" s="2"/>
      <c r="E127" s="42" t="str">
        <f t="shared" ca="1" si="23"/>
        <v/>
      </c>
      <c r="F127" s="42">
        <f t="shared" ca="1" si="24"/>
        <v>0</v>
      </c>
      <c r="G127" s="2"/>
      <c r="H127" s="59">
        <f t="shared" ca="1" si="25"/>
        <v>0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>
      <c r="A128" s="2"/>
      <c r="B128" s="2"/>
      <c r="C128" s="42" t="e">
        <f ca="1">_xludf.IFNA(VLOOKUP(B128,'Product overview (old)'!$A$7:$F$501, 5, FALSE),"")</f>
        <v>#NAME?</v>
      </c>
      <c r="D128" s="2"/>
      <c r="E128" s="42" t="str">
        <f t="shared" ca="1" si="23"/>
        <v/>
      </c>
      <c r="F128" s="42">
        <f t="shared" ca="1" si="24"/>
        <v>0</v>
      </c>
      <c r="G128" s="2"/>
      <c r="H128" s="59">
        <f t="shared" ca="1" si="25"/>
        <v>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>
      <c r="A129" s="2"/>
      <c r="B129" s="2"/>
      <c r="C129" s="42" t="e">
        <f ca="1">_xludf.IFNA(VLOOKUP(B129,'Product overview (old)'!$A$7:$F$501, 5, FALSE),"")</f>
        <v>#NAME?</v>
      </c>
      <c r="D129" s="2"/>
      <c r="E129" s="42" t="str">
        <f t="shared" ca="1" si="23"/>
        <v/>
      </c>
      <c r="F129" s="42">
        <f t="shared" ca="1" si="24"/>
        <v>0</v>
      </c>
      <c r="G129" s="2"/>
      <c r="H129" s="59">
        <f t="shared" ca="1" si="25"/>
        <v>0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>
      <c r="A130" s="2"/>
      <c r="B130" s="2"/>
      <c r="C130" s="42" t="e">
        <f ca="1">_xludf.IFNA(VLOOKUP(B130,'Product overview (old)'!$A$7:$F$501, 5, FALSE),"")</f>
        <v>#NAME?</v>
      </c>
      <c r="D130" s="2"/>
      <c r="E130" s="42" t="str">
        <f t="shared" ca="1" si="23"/>
        <v/>
      </c>
      <c r="F130" s="42">
        <f t="shared" ca="1" si="24"/>
        <v>0</v>
      </c>
      <c r="G130" s="2"/>
      <c r="H130" s="59">
        <f t="shared" ca="1" si="25"/>
        <v>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>
      <c r="A131" s="2"/>
      <c r="B131" s="2"/>
      <c r="C131" s="42" t="e">
        <f ca="1">_xludf.IFNA(VLOOKUP(B131,'Product overview (old)'!$A$7:$F$501, 5, FALSE),"")</f>
        <v>#NAME?</v>
      </c>
      <c r="D131" s="2"/>
      <c r="E131" s="42" t="str">
        <f t="shared" ca="1" si="23"/>
        <v/>
      </c>
      <c r="F131" s="42">
        <f t="shared" ca="1" si="24"/>
        <v>0</v>
      </c>
      <c r="G131" s="2"/>
      <c r="H131" s="59">
        <f t="shared" ca="1" si="25"/>
        <v>0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>
      <c r="A132" s="2"/>
      <c r="B132" s="2"/>
      <c r="C132" s="42" t="e">
        <f ca="1">_xludf.IFNA(VLOOKUP(B132,'Product overview (old)'!$A$7:$F$501, 5, FALSE),"")</f>
        <v>#NAME?</v>
      </c>
      <c r="D132" s="2"/>
      <c r="E132" s="42" t="str">
        <f t="shared" ca="1" si="23"/>
        <v/>
      </c>
      <c r="F132" s="42">
        <f t="shared" ca="1" si="24"/>
        <v>0</v>
      </c>
      <c r="G132" s="2"/>
      <c r="H132" s="59">
        <f t="shared" ca="1" si="25"/>
        <v>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>
      <c r="A133" s="2"/>
      <c r="B133" s="2"/>
      <c r="C133" s="42" t="e">
        <f ca="1">_xludf.IFNA(VLOOKUP(B133,'Product overview (old)'!$A$7:$F$501, 5, FALSE),"")</f>
        <v>#NAME?</v>
      </c>
      <c r="D133" s="2"/>
      <c r="E133" s="42" t="str">
        <f t="shared" ca="1" si="23"/>
        <v/>
      </c>
      <c r="F133" s="42">
        <f t="shared" ca="1" si="24"/>
        <v>0</v>
      </c>
      <c r="G133" s="2"/>
      <c r="H133" s="59">
        <f t="shared" ca="1" si="25"/>
        <v>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>
      <c r="A134" s="2"/>
      <c r="B134" s="2"/>
      <c r="C134" s="42" t="e">
        <f ca="1">_xludf.IFNA(VLOOKUP(B134,'Product overview (old)'!$A$7:$F$501, 5, FALSE),"")</f>
        <v>#NAME?</v>
      </c>
      <c r="D134" s="2"/>
      <c r="E134" s="42" t="str">
        <f t="shared" ca="1" si="23"/>
        <v/>
      </c>
      <c r="F134" s="42">
        <f t="shared" ca="1" si="24"/>
        <v>0</v>
      </c>
      <c r="G134" s="2"/>
      <c r="H134" s="59">
        <f t="shared" ca="1" si="25"/>
        <v>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>
      <c r="A135" s="2"/>
      <c r="B135" s="2"/>
      <c r="C135" s="42" t="e">
        <f ca="1">_xludf.IFNA(VLOOKUP(B135,'Product overview (old)'!$A$7:$F$501, 5, FALSE),"")</f>
        <v>#NAME?</v>
      </c>
      <c r="D135" s="2"/>
      <c r="E135" s="42" t="str">
        <f t="shared" ca="1" si="23"/>
        <v/>
      </c>
      <c r="F135" s="42">
        <f t="shared" ca="1" si="24"/>
        <v>0</v>
      </c>
      <c r="G135" s="2"/>
      <c r="H135" s="59">
        <f t="shared" ca="1" si="25"/>
        <v>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>
      <c r="A136" s="2"/>
      <c r="B136" s="2"/>
      <c r="C136" s="42" t="e">
        <f ca="1">_xludf.IFNA(VLOOKUP(B136,'Product overview (old)'!$A$7:$F$501, 5, FALSE),"")</f>
        <v>#NAME?</v>
      </c>
      <c r="D136" s="2"/>
      <c r="E136" s="42" t="str">
        <f t="shared" ca="1" si="23"/>
        <v/>
      </c>
      <c r="F136" s="42">
        <f t="shared" ca="1" si="24"/>
        <v>0</v>
      </c>
      <c r="G136" s="2"/>
      <c r="H136" s="59">
        <f t="shared" ca="1" si="25"/>
        <v>0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>
      <c r="A137" s="2"/>
      <c r="B137" s="2"/>
      <c r="C137" s="42" t="e">
        <f ca="1">_xludf.IFNA(VLOOKUP(B137,'Product overview (old)'!$A$7:$F$501, 5, FALSE),"")</f>
        <v>#NAME?</v>
      </c>
      <c r="D137" s="2"/>
      <c r="E137" s="42" t="str">
        <f t="shared" ca="1" si="23"/>
        <v/>
      </c>
      <c r="F137" s="42">
        <f t="shared" ca="1" si="24"/>
        <v>0</v>
      </c>
      <c r="G137" s="2"/>
      <c r="H137" s="59">
        <f t="shared" ca="1" si="25"/>
        <v>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>
      <c r="A138" s="2"/>
      <c r="B138" s="2"/>
      <c r="C138" s="42" t="e">
        <f ca="1">_xludf.IFNA(VLOOKUP(B138,'Product overview (old)'!$A$7:$F$501, 5, FALSE),"")</f>
        <v>#NAME?</v>
      </c>
      <c r="D138" s="2"/>
      <c r="E138" s="42" t="str">
        <f t="shared" ca="1" si="23"/>
        <v/>
      </c>
      <c r="F138" s="42">
        <f t="shared" ca="1" si="24"/>
        <v>0</v>
      </c>
      <c r="G138" s="2"/>
      <c r="H138" s="59">
        <f t="shared" ca="1" si="25"/>
        <v>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>
      <c r="A139" s="2"/>
      <c r="B139" s="2"/>
      <c r="C139" s="42" t="e">
        <f ca="1">_xludf.IFNA(VLOOKUP(B139,'Product overview (old)'!$A$7:$F$501, 5, FALSE),"")</f>
        <v>#NAME?</v>
      </c>
      <c r="D139" s="2"/>
      <c r="E139" s="42" t="str">
        <f t="shared" ca="1" si="23"/>
        <v/>
      </c>
      <c r="F139" s="42">
        <f t="shared" ca="1" si="24"/>
        <v>0</v>
      </c>
      <c r="G139" s="2"/>
      <c r="H139" s="59">
        <f t="shared" ca="1" si="25"/>
        <v>0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>
      <c r="A140" s="2"/>
      <c r="B140" s="2"/>
      <c r="C140" s="42" t="e">
        <f ca="1">_xludf.IFNA(VLOOKUP(B140,'Product overview (old)'!$A$7:$F$501, 5, FALSE),"")</f>
        <v>#NAME?</v>
      </c>
      <c r="D140" s="2"/>
      <c r="E140" s="42" t="str">
        <f t="shared" ca="1" si="23"/>
        <v/>
      </c>
      <c r="F140" s="42">
        <f t="shared" ca="1" si="24"/>
        <v>0</v>
      </c>
      <c r="G140" s="2"/>
      <c r="H140" s="59">
        <f t="shared" ca="1" si="25"/>
        <v>0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8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baseColWidth="10" defaultColWidth="12.5703125" defaultRowHeight="15.75" customHeight="1"/>
  <sheetData>
    <row r="1" spans="1:27" ht="15.75" customHeight="1">
      <c r="A1" s="46" t="s">
        <v>197</v>
      </c>
      <c r="B1" s="2"/>
      <c r="C1" s="2"/>
      <c r="D1" s="2"/>
      <c r="E1" s="60"/>
      <c r="F1" s="2"/>
      <c r="G1" s="13"/>
      <c r="H1" s="13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27" ht="15.75" customHeight="1">
      <c r="A2" s="46" t="s">
        <v>66</v>
      </c>
      <c r="B2" s="46" t="s">
        <v>198</v>
      </c>
      <c r="C2" s="46" t="s">
        <v>199</v>
      </c>
      <c r="D2" s="46" t="s">
        <v>200</v>
      </c>
      <c r="E2" s="46" t="s">
        <v>201</v>
      </c>
      <c r="F2" s="46" t="s">
        <v>202</v>
      </c>
      <c r="G2" s="62" t="s">
        <v>203</v>
      </c>
      <c r="H2" s="62" t="s">
        <v>204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</row>
    <row r="3" spans="1:27" ht="15.75" customHeight="1">
      <c r="A3" s="46" t="str">
        <f>'Product overview (old)'!A74</f>
        <v>Sugar Mill</v>
      </c>
      <c r="B3" s="2">
        <v>3</v>
      </c>
      <c r="C3" s="2">
        <v>4</v>
      </c>
      <c r="D3" s="2"/>
      <c r="E3" s="63"/>
      <c r="F3" s="64"/>
      <c r="G3" s="13"/>
      <c r="H3" s="13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 spans="1:27" ht="15.75" customHeight="1">
      <c r="A4" s="2" t="str">
        <f>'Product overview (old)'!A75</f>
        <v>Sugar</v>
      </c>
      <c r="B4" s="2">
        <v>3</v>
      </c>
      <c r="C4" s="2">
        <f t="shared" ref="C4:C63" si="0">$C$3</f>
        <v>4</v>
      </c>
      <c r="D4" s="2">
        <v>3</v>
      </c>
      <c r="E4" s="63">
        <f>IFERROR(MIN(B4,(C4/VLOOKUP(A4,'Product overview (old)'!$A$7:$I$157,9, FALSE))),"")</f>
        <v>3</v>
      </c>
      <c r="F4" s="64">
        <f ca="1">IFERROR((D4*VLOOKUP(A4,'Product overview (old)'!$A$7:$I$157,4, FALSE)),"")</f>
        <v>96</v>
      </c>
      <c r="G4" s="64">
        <f ca="1">IFERROR((E4*VLOOKUP(A4,'Product overview (old)'!$A$7:$I$157,4, FALSE)),"")</f>
        <v>96</v>
      </c>
      <c r="H4" s="64">
        <f t="shared" ref="H4:H6" ca="1" si="1">G4-F4</f>
        <v>0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</row>
    <row r="5" spans="1:27" ht="15.75" customHeight="1">
      <c r="A5" s="2" t="str">
        <f>'Product overview (old)'!A76</f>
        <v>White sugar</v>
      </c>
      <c r="B5" s="2">
        <v>3</v>
      </c>
      <c r="C5" s="2">
        <f t="shared" si="0"/>
        <v>4</v>
      </c>
      <c r="D5" s="2">
        <v>3</v>
      </c>
      <c r="E5" s="63">
        <f>IFERROR(MIN(B5,(C5/VLOOKUP(A5,'Product overview (old)'!$A$7:$I$157,9, FALSE))),"")</f>
        <v>3</v>
      </c>
      <c r="F5" s="64">
        <f>IFERROR((D5*VLOOKUP(A5,'Product overview (old)'!$A$7:$I$157,4, FALSE)),"")</f>
        <v>66</v>
      </c>
      <c r="G5" s="64">
        <f>IFERROR((E5*VLOOKUP(A5,'Product overview (old)'!$A$7:$I$157,4, FALSE)),"")</f>
        <v>66</v>
      </c>
      <c r="H5" s="64">
        <f t="shared" si="1"/>
        <v>0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</row>
    <row r="6" spans="1:27" ht="15.75" customHeight="1">
      <c r="A6" s="2" t="str">
        <f>'Product overview (old)'!A77</f>
        <v>syrup</v>
      </c>
      <c r="B6" s="2">
        <v>3</v>
      </c>
      <c r="C6" s="2">
        <f t="shared" si="0"/>
        <v>4</v>
      </c>
      <c r="D6" s="2">
        <v>2</v>
      </c>
      <c r="E6" s="63">
        <f>IFERROR(MIN(B6,(C6/VLOOKUP(A6,'Product overview (old)'!$A$7:$I$157,9, FALSE))),"")</f>
        <v>2.6666666666666665</v>
      </c>
      <c r="F6" s="64">
        <f>IFERROR((D6*VLOOKUP(A6,'Product overview (old)'!$A$7:$I$157,4, FALSE)),"")</f>
        <v>96</v>
      </c>
      <c r="G6" s="64">
        <f>IFERROR((E6*VLOOKUP(A6,'Product overview (old)'!$A$7:$I$157,4, FALSE)),"")</f>
        <v>128</v>
      </c>
      <c r="H6" s="64">
        <f t="shared" si="1"/>
        <v>32</v>
      </c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</row>
    <row r="7" spans="1:27" ht="15.75" customHeight="1">
      <c r="A7" s="46" t="str">
        <f>'Product overview (old)'!A78</f>
        <v>Dairy</v>
      </c>
      <c r="B7" s="2">
        <v>3</v>
      </c>
      <c r="C7" s="2">
        <f t="shared" si="0"/>
        <v>4</v>
      </c>
      <c r="D7" s="2">
        <v>0</v>
      </c>
      <c r="E7" s="63"/>
      <c r="F7" s="64"/>
      <c r="G7" s="64"/>
      <c r="H7" s="64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</row>
    <row r="8" spans="1:27" ht="15.75" customHeight="1">
      <c r="A8" s="2" t="str">
        <f>'Product overview (old)'!A79</f>
        <v>Cream</v>
      </c>
      <c r="B8" s="2">
        <v>3</v>
      </c>
      <c r="C8" s="2">
        <f t="shared" si="0"/>
        <v>4</v>
      </c>
      <c r="D8" s="2">
        <v>3</v>
      </c>
      <c r="E8" s="63">
        <f>IFERROR(MIN(B8,(C8/VLOOKUP(A8,'Product overview (old)'!$A$7:$I$157,9, FALSE))),"")</f>
        <v>3</v>
      </c>
      <c r="F8" s="64">
        <f>IFERROR((D8*VLOOKUP(A8,'Product overview (old)'!$A$7:$I$157,4, FALSE)),"")</f>
        <v>54</v>
      </c>
      <c r="G8" s="64">
        <f>IFERROR((E8*VLOOKUP(A8,'Product overview (old)'!$A$7:$I$157,4, FALSE)),"")</f>
        <v>54</v>
      </c>
      <c r="H8" s="64">
        <f t="shared" ref="H8:H10" si="2">G8-F8</f>
        <v>0</v>
      </c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 spans="1:27" ht="15.75" customHeight="1">
      <c r="A9" s="2" t="str">
        <f>'Product overview (old)'!A80</f>
        <v>Butter</v>
      </c>
      <c r="B9" s="2">
        <v>3</v>
      </c>
      <c r="C9" s="2">
        <f t="shared" si="0"/>
        <v>4</v>
      </c>
      <c r="D9" s="2">
        <v>3</v>
      </c>
      <c r="E9" s="63">
        <f>IFERROR(MIN(B9,(C9/VLOOKUP(A9,'Product overview (old)'!$A$7:$I$157,9, FALSE))),"")</f>
        <v>3</v>
      </c>
      <c r="F9" s="64">
        <f>IFERROR((D9*VLOOKUP(A9,'Product overview (old)'!$A$7:$I$157,4, FALSE)),"")</f>
        <v>54</v>
      </c>
      <c r="G9" s="64">
        <f>IFERROR((E9*VLOOKUP(A9,'Product overview (old)'!$A$7:$I$157,4, FALSE)),"")</f>
        <v>54</v>
      </c>
      <c r="H9" s="64">
        <f t="shared" si="2"/>
        <v>0</v>
      </c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  <row r="10" spans="1:27" ht="15.75" customHeight="1">
      <c r="A10" s="2" t="str">
        <f>'Product overview (old)'!A81</f>
        <v>Cheese</v>
      </c>
      <c r="B10" s="2">
        <v>3</v>
      </c>
      <c r="C10" s="2">
        <f t="shared" si="0"/>
        <v>4</v>
      </c>
      <c r="D10" s="2">
        <v>3</v>
      </c>
      <c r="E10" s="63">
        <f>IFERROR(MIN(B10,(C10/VLOOKUP(A10,'Product overview (old)'!$A$7:$I$157,9, FALSE))),"")</f>
        <v>3</v>
      </c>
      <c r="F10" s="64">
        <f>IFERROR((D10*VLOOKUP(A10,'Product overview (old)'!$A$7:$I$157,4, FALSE)),"")</f>
        <v>78</v>
      </c>
      <c r="G10" s="64">
        <f>IFERROR((E10*VLOOKUP(A10,'Product overview (old)'!$A$7:$I$157,4, FALSE)),"")</f>
        <v>78</v>
      </c>
      <c r="H10" s="64">
        <f t="shared" si="2"/>
        <v>0</v>
      </c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</row>
    <row r="11" spans="1:27" ht="15.75" customHeight="1">
      <c r="A11" s="2" t="str">
        <f>'Product overview (old)'!A82</f>
        <v>Goat cheese</v>
      </c>
      <c r="B11" s="2">
        <v>3</v>
      </c>
      <c r="C11" s="2">
        <f t="shared" si="0"/>
        <v>4</v>
      </c>
      <c r="D11" s="2">
        <v>2</v>
      </c>
      <c r="E11" s="63">
        <f>IFERROR(MIN(B11,(C11/VLOOKUP(A11,'Product overview (old)'!$A$7:$I$157,9, FALSE))),"")</f>
        <v>2.6666666666666665</v>
      </c>
      <c r="F11" s="64" t="str">
        <f ca="1">IFERROR((D11*VLOOKUP(A11,'Product overview (old)'!$A$7:$I$157,4, FALSE)),"")</f>
        <v/>
      </c>
      <c r="G11" s="64" t="str">
        <f ca="1">IFERROR((E11*VLOOKUP(A11,'Product overview (old)'!$A$7:$I$157,4, FALSE)),"")</f>
        <v/>
      </c>
      <c r="H11" s="64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2" spans="1:27" ht="15.75" customHeight="1">
      <c r="A12" s="46" t="str">
        <f>'Product overview (old)'!A83</f>
        <v>Bakery</v>
      </c>
      <c r="B12" s="2">
        <v>3</v>
      </c>
      <c r="C12" s="2">
        <f t="shared" si="0"/>
        <v>4</v>
      </c>
      <c r="D12" s="2">
        <v>0</v>
      </c>
      <c r="E12" s="63" t="str">
        <f>IFERROR(MIN(B12,(C12/VLOOKUP(A12,'Product overview (old)'!$A$7:$I$157,9, FALSE))),"")</f>
        <v/>
      </c>
      <c r="F12" s="64" t="str">
        <f>IFERROR((D12*VLOOKUP(A12,'Product overview (old)'!$A$7:$I$157,4, FALSE)),"")</f>
        <v/>
      </c>
      <c r="G12" s="64" t="str">
        <f>IFERROR((E12*VLOOKUP(A12,'Product overview (old)'!$A$7:$I$157,4, FALSE)),"")</f>
        <v/>
      </c>
      <c r="H12" s="64" t="e">
        <f t="shared" ref="H12:H16" si="3">G12-F12</f>
        <v>#VALUE!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</row>
    <row r="13" spans="1:27" ht="15.75" customHeight="1">
      <c r="A13" s="2" t="str">
        <f>'Product overview (old)'!A84</f>
        <v>Bread</v>
      </c>
      <c r="B13" s="2">
        <v>3</v>
      </c>
      <c r="C13" s="2">
        <f t="shared" si="0"/>
        <v>4</v>
      </c>
      <c r="D13" s="2">
        <v>3</v>
      </c>
      <c r="E13" s="63">
        <f>IFERROR(MIN(B13,(C13/VLOOKUP(A13,'Product overview (old)'!$A$7:$I$157,9, FALSE))),"")</f>
        <v>3</v>
      </c>
      <c r="F13" s="64">
        <f ca="1">IFERROR((D13*VLOOKUP(A13,'Product overview (old)'!$A$7:$I$157,4, FALSE)),"")</f>
        <v>63</v>
      </c>
      <c r="G13" s="64">
        <f ca="1">IFERROR((E13*VLOOKUP(A13,'Product overview (old)'!$A$7:$I$157,4, FALSE)),"")</f>
        <v>63</v>
      </c>
      <c r="H13" s="64">
        <f t="shared" ca="1" si="3"/>
        <v>0</v>
      </c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ht="15.75" customHeight="1">
      <c r="A14" s="2" t="str">
        <f>'Product overview (old)'!A85</f>
        <v>Cornbread</v>
      </c>
      <c r="B14" s="2">
        <v>3</v>
      </c>
      <c r="C14" s="2">
        <f t="shared" si="0"/>
        <v>4</v>
      </c>
      <c r="D14" s="2">
        <v>3</v>
      </c>
      <c r="E14" s="63">
        <f>IFERROR(MIN(B14,(C14/VLOOKUP(A14,'Product overview (old)'!$A$7:$I$157,9, FALSE))),"")</f>
        <v>3</v>
      </c>
      <c r="F14" s="64">
        <f ca="1">IFERROR((D14*VLOOKUP(A14,'Product overview (old)'!$A$7:$I$157,4, FALSE)),"")</f>
        <v>216</v>
      </c>
      <c r="G14" s="64">
        <f ca="1">IFERROR((E14*VLOOKUP(A14,'Product overview (old)'!$A$7:$I$157,4, FALSE)),"")</f>
        <v>216</v>
      </c>
      <c r="H14" s="64">
        <f t="shared" ca="1" si="3"/>
        <v>0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</row>
    <row r="15" spans="1:27" ht="15.75" customHeight="1">
      <c r="A15" s="2" t="str">
        <f>'Product overview (old)'!A86</f>
        <v>Raspberrymuffin</v>
      </c>
      <c r="B15" s="2">
        <v>3</v>
      </c>
      <c r="C15" s="2">
        <f t="shared" si="0"/>
        <v>4</v>
      </c>
      <c r="D15" s="2">
        <v>3</v>
      </c>
      <c r="E15" s="63">
        <f>IFERROR(MIN(B15,(C15/VLOOKUP(A15,'Product overview (old)'!$A$7:$I$157,9, FALSE))),"")</f>
        <v>3</v>
      </c>
      <c r="F15" s="64">
        <f ca="1">IFERROR((D15*VLOOKUP(A15,'Product overview (old)'!$A$7:$I$157,4, FALSE)),"")</f>
        <v>420</v>
      </c>
      <c r="G15" s="64">
        <f ca="1">IFERROR((E15*VLOOKUP(A15,'Product overview (old)'!$A$7:$I$157,4, FALSE)),"")</f>
        <v>420</v>
      </c>
      <c r="H15" s="64">
        <f t="shared" ca="1" si="3"/>
        <v>0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</row>
    <row r="16" spans="1:27" ht="15.75" customHeight="1">
      <c r="A16" s="2" t="str">
        <f>'Product overview (old)'!A87</f>
        <v>Blackberrymuffin</v>
      </c>
      <c r="B16" s="2">
        <v>3</v>
      </c>
      <c r="C16" s="2">
        <f t="shared" si="0"/>
        <v>4</v>
      </c>
      <c r="D16" s="2">
        <v>3</v>
      </c>
      <c r="E16" s="63">
        <f>IFERROR(MIN(B16,(C16/VLOOKUP(A16,'Product overview (old)'!$A$7:$I$157,9, FALSE))),"")</f>
        <v>3</v>
      </c>
      <c r="F16" s="64">
        <f ca="1">IFERROR((D16*VLOOKUP(A16,'Product overview (old)'!$A$7:$I$157,4, FALSE)),"")</f>
        <v>678</v>
      </c>
      <c r="G16" s="64">
        <f ca="1">IFERROR((E16*VLOOKUP(A16,'Product overview (old)'!$A$7:$I$157,4, FALSE)),"")</f>
        <v>678</v>
      </c>
      <c r="H16" s="64">
        <f t="shared" ca="1" si="3"/>
        <v>0</v>
      </c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ht="15.75" customHeight="1">
      <c r="A17" s="2" t="str">
        <f>'Product overview (old)'!A88</f>
        <v>Cookie</v>
      </c>
      <c r="B17" s="2">
        <v>3</v>
      </c>
      <c r="C17" s="2">
        <f t="shared" si="0"/>
        <v>4</v>
      </c>
      <c r="D17" s="2">
        <v>3</v>
      </c>
      <c r="E17" s="63">
        <f>IFERROR(MIN(B17,(C17/VLOOKUP(A17,'Product overview (old)'!$A$7:$I$157,9, FALSE))),"")</f>
        <v>3</v>
      </c>
      <c r="F17" s="64">
        <f ca="1">IFERROR((D17*VLOOKUP(A17,'Product overview (old)'!$A$7:$I$157,4, FALSE)),"")</f>
        <v>312</v>
      </c>
      <c r="G17" s="64">
        <f ca="1">IFERROR((E17*VLOOKUP(A17,'Product overview (old)'!$A$7:$I$157,4, FALSE)),"")</f>
        <v>312</v>
      </c>
      <c r="H17" s="64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ht="15.75" customHeight="1">
      <c r="A18" s="46" t="str">
        <f>'Product overview (old)'!A89</f>
        <v>Popcorn pot</v>
      </c>
      <c r="B18" s="2">
        <v>3</v>
      </c>
      <c r="C18" s="2">
        <f t="shared" si="0"/>
        <v>4</v>
      </c>
      <c r="D18" s="2">
        <v>0</v>
      </c>
      <c r="E18" s="63" t="str">
        <f>IFERROR(MIN(B18,(C18/VLOOKUP(A18,'Product overview (old)'!$A$7:$I$157,9, FALSE))),"")</f>
        <v/>
      </c>
      <c r="F18" s="64" t="str">
        <f>IFERROR((D18*VLOOKUP(A18,'Product overview (old)'!$A$7:$I$157,4, FALSE)),"")</f>
        <v/>
      </c>
      <c r="G18" s="64" t="str">
        <f>IFERROR((E18*VLOOKUP(A18,'Product overview (old)'!$A$7:$I$157,4, FALSE)),"")</f>
        <v/>
      </c>
      <c r="H18" s="64" t="e">
        <f t="shared" ref="H18:H20" si="4">G18-F18</f>
        <v>#VALUE!</v>
      </c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ht="15.75" customHeight="1">
      <c r="A19" s="2" t="str">
        <f>'Product overview (old)'!A90</f>
        <v>Popcorn</v>
      </c>
      <c r="B19" s="2">
        <v>3</v>
      </c>
      <c r="C19" s="2">
        <f t="shared" si="0"/>
        <v>4</v>
      </c>
      <c r="D19" s="2">
        <v>3</v>
      </c>
      <c r="E19" s="63">
        <f>IFERROR(MIN(B19,(C19/VLOOKUP(A19,'Product overview (old)'!$A$7:$I$157,9, FALSE))),"")</f>
        <v>3</v>
      </c>
      <c r="F19" s="64">
        <f>IFERROR((D19*VLOOKUP(A19,'Product overview (old)'!$A$7:$I$157,4, FALSE)),"")</f>
        <v>52.800000000000004</v>
      </c>
      <c r="G19" s="64">
        <f>IFERROR((E19*VLOOKUP(A19,'Product overview (old)'!$A$7:$I$157,4, FALSE)),"")</f>
        <v>52.800000000000004</v>
      </c>
      <c r="H19" s="64">
        <f t="shared" si="4"/>
        <v>0</v>
      </c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ht="15.75" customHeight="1">
      <c r="A20" s="2" t="str">
        <f>'Product overview (old)'!A91</f>
        <v>Buttered popcorn</v>
      </c>
      <c r="B20" s="2">
        <v>3</v>
      </c>
      <c r="C20" s="2">
        <f t="shared" si="0"/>
        <v>4</v>
      </c>
      <c r="D20" s="2">
        <v>3</v>
      </c>
      <c r="E20" s="63">
        <f>IFERROR(MIN(B20,(C20/VLOOKUP(A20,'Product overview (old)'!$A$7:$I$157,9, FALSE))),"")</f>
        <v>3</v>
      </c>
      <c r="F20" s="64">
        <f ca="1">IFERROR((D20*VLOOKUP(A20,'Product overview (old)'!$A$7:$I$157,4, FALSE)),"")</f>
        <v>378</v>
      </c>
      <c r="G20" s="64">
        <f ca="1">IFERROR((E20*VLOOKUP(A20,'Product overview (old)'!$A$7:$I$157,4, FALSE)),"")</f>
        <v>378</v>
      </c>
      <c r="H20" s="64">
        <f t="shared" ca="1" si="4"/>
        <v>0</v>
      </c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</row>
    <row r="21" spans="1:27" ht="15.75" customHeight="1">
      <c r="A21" s="2" t="str">
        <f>'Product overview (old)'!A92</f>
        <v>Chili popcorn</v>
      </c>
      <c r="B21" s="2">
        <v>3</v>
      </c>
      <c r="C21" s="2">
        <f t="shared" si="0"/>
        <v>4</v>
      </c>
      <c r="D21" s="2">
        <v>2</v>
      </c>
      <c r="E21" s="63">
        <f>IFERROR(MIN(B21,(C21/VLOOKUP(A21,'Product overview (old)'!$A$7:$I$157,9, FALSE))),"")</f>
        <v>2</v>
      </c>
      <c r="F21" s="64">
        <f ca="1">IFERROR((D21*VLOOKUP(A21,'Product overview (old)'!$A$7:$I$157,4, FALSE)),"")</f>
        <v>244</v>
      </c>
      <c r="G21" s="64">
        <f ca="1">IFERROR((E21*VLOOKUP(A21,'Product overview (old)'!$A$7:$I$157,4, FALSE)),"")</f>
        <v>244</v>
      </c>
      <c r="H21" s="64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</row>
    <row r="22" spans="1:27" ht="15.75" customHeight="1">
      <c r="A22" s="46" t="str">
        <f>'Product overview (old)'!A93</f>
        <v>BBQ grill</v>
      </c>
      <c r="B22" s="2">
        <v>3</v>
      </c>
      <c r="C22" s="2">
        <f t="shared" si="0"/>
        <v>4</v>
      </c>
      <c r="D22" s="2">
        <v>0</v>
      </c>
      <c r="E22" s="63" t="str">
        <f>IFERROR(MIN(B22,(C22/VLOOKUP(A22,'Product overview (old)'!$A$7:$I$157,9, FALSE))),"")</f>
        <v/>
      </c>
      <c r="F22" s="64" t="str">
        <f>IFERROR((D22*VLOOKUP(A22,'Product overview (old)'!$A$7:$I$157,4, FALSE)),"")</f>
        <v/>
      </c>
      <c r="G22" s="64" t="str">
        <f>IFERROR((E22*VLOOKUP(A22,'Product overview (old)'!$A$7:$I$157,4, FALSE)),"")</f>
        <v/>
      </c>
      <c r="H22" s="64" t="e">
        <f t="shared" ref="H22:H26" si="5">G22-F22</f>
        <v>#VALUE!</v>
      </c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</row>
    <row r="23" spans="1:27" ht="15.75" customHeight="1">
      <c r="A23" s="2" t="str">
        <f>'Product overview (old)'!A94</f>
        <v>Pancake</v>
      </c>
      <c r="B23" s="2">
        <v>3</v>
      </c>
      <c r="C23" s="2">
        <f t="shared" si="0"/>
        <v>4</v>
      </c>
      <c r="D23" s="2">
        <v>3</v>
      </c>
      <c r="E23" s="63">
        <f>IFERROR(MIN(B23,(C23/VLOOKUP(A23,'Product overview (old)'!$A$7:$I$157,9, FALSE))),"")</f>
        <v>3</v>
      </c>
      <c r="F23" s="64">
        <f ca="1">IFERROR((D23*VLOOKUP(A23,'Product overview (old)'!$A$7:$I$157,4, FALSE)),"")</f>
        <v>324</v>
      </c>
      <c r="G23" s="64">
        <f ca="1">IFERROR((E23*VLOOKUP(A23,'Product overview (old)'!$A$7:$I$157,4, FALSE)),"")</f>
        <v>324</v>
      </c>
      <c r="H23" s="64">
        <f t="shared" ca="1" si="5"/>
        <v>0</v>
      </c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</row>
    <row r="24" spans="1:27" ht="15.75" customHeight="1">
      <c r="A24" s="2" t="str">
        <f>'Product overview (old)'!A95</f>
        <v>Bacon and eggs</v>
      </c>
      <c r="B24" s="2">
        <v>3</v>
      </c>
      <c r="C24" s="2">
        <f t="shared" si="0"/>
        <v>4</v>
      </c>
      <c r="D24" s="2">
        <v>3</v>
      </c>
      <c r="E24" s="63">
        <f>IFERROR(MIN(B24,(C24/VLOOKUP(A24,'Product overview (old)'!$A$7:$I$157,9, FALSE))),"")</f>
        <v>3</v>
      </c>
      <c r="F24" s="64">
        <f ca="1">IFERROR((D24*VLOOKUP(A24,'Product overview (old)'!$A$7:$I$157,4, FALSE)),"")</f>
        <v>603</v>
      </c>
      <c r="G24" s="64">
        <f ca="1">IFERROR((E24*VLOOKUP(A24,'Product overview (old)'!$A$7:$I$157,4, FALSE)),"")</f>
        <v>603</v>
      </c>
      <c r="H24" s="64">
        <f t="shared" ca="1" si="5"/>
        <v>0</v>
      </c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</row>
    <row r="25" spans="1:27" ht="15.75" customHeight="1">
      <c r="A25" s="2" t="str">
        <f>'Product overview (old)'!A96</f>
        <v>Hamburger</v>
      </c>
      <c r="B25" s="2">
        <v>3</v>
      </c>
      <c r="C25" s="2">
        <f t="shared" si="0"/>
        <v>4</v>
      </c>
      <c r="D25" s="2">
        <v>2</v>
      </c>
      <c r="E25" s="63">
        <f>IFERROR(MIN(B25,(C25/VLOOKUP(A25,'Product overview (old)'!$A$7:$I$157,9, FALSE))),"")</f>
        <v>2</v>
      </c>
      <c r="F25" s="64">
        <f ca="1">IFERROR((D25*VLOOKUP(A25,'Product overview (old)'!$A$7:$I$157,4, FALSE)),"")</f>
        <v>360</v>
      </c>
      <c r="G25" s="64">
        <f ca="1">IFERROR((E25*VLOOKUP(A25,'Product overview (old)'!$A$7:$I$157,4, FALSE)),"")</f>
        <v>360</v>
      </c>
      <c r="H25" s="64">
        <f t="shared" ca="1" si="5"/>
        <v>0</v>
      </c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</row>
    <row r="26" spans="1:27" ht="15.75" customHeight="1">
      <c r="A26" s="2" t="str">
        <f>'Product overview (old)'!A97</f>
        <v>fish burger</v>
      </c>
      <c r="B26" s="2">
        <v>3</v>
      </c>
      <c r="C26" s="2">
        <f t="shared" si="0"/>
        <v>4</v>
      </c>
      <c r="D26" s="2">
        <v>2</v>
      </c>
      <c r="E26" s="63">
        <f>IFERROR(MIN(B26,(C26/VLOOKUP(A26,'Product overview (old)'!$A$7:$I$157,9, FALSE))),"")</f>
        <v>2</v>
      </c>
      <c r="F26" s="64">
        <f ca="1">IFERROR((D26*VLOOKUP(A26,'Product overview (old)'!$A$7:$I$157,4, FALSE)),"")</f>
        <v>432</v>
      </c>
      <c r="G26" s="64">
        <f ca="1">IFERROR((E26*VLOOKUP(A26,'Product overview (old)'!$A$7:$I$157,4, FALSE)),"")</f>
        <v>432</v>
      </c>
      <c r="H26" s="64">
        <f t="shared" ca="1" si="5"/>
        <v>0</v>
      </c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</row>
    <row r="27" spans="1:27" ht="15.75" customHeight="1">
      <c r="A27" s="2" t="str">
        <f>'Product overview (old)'!A98</f>
        <v>Roasted tomatoes</v>
      </c>
      <c r="B27" s="2">
        <v>3</v>
      </c>
      <c r="C27" s="2">
        <f t="shared" si="0"/>
        <v>4</v>
      </c>
      <c r="D27" s="2">
        <v>2</v>
      </c>
      <c r="E27" s="63">
        <f>IFERROR(MIN(B27,(C27/VLOOKUP(A27,'Product overview (old)'!$A$7:$I$157,9, FALSE))),"")</f>
        <v>2.6666666666666665</v>
      </c>
      <c r="F27" s="64">
        <f>IFERROR((D27*VLOOKUP(A27,'Product overview (old)'!$A$7:$I$157,4, FALSE)),"")</f>
        <v>63.199999999999989</v>
      </c>
      <c r="G27" s="64">
        <f>IFERROR((E27*VLOOKUP(A27,'Product overview (old)'!$A$7:$I$157,4, FALSE)),"")</f>
        <v>84.266666666666652</v>
      </c>
      <c r="H27" s="64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</row>
    <row r="28" spans="1:27" ht="15.75" customHeight="1">
      <c r="A28" s="46" t="str">
        <f>'Product overview (old)'!A99</f>
        <v>Loom</v>
      </c>
      <c r="B28" s="2">
        <v>3</v>
      </c>
      <c r="C28" s="2">
        <f t="shared" si="0"/>
        <v>4</v>
      </c>
      <c r="D28" s="2">
        <v>0</v>
      </c>
      <c r="E28" s="63" t="str">
        <f>IFERROR(MIN(B28,(C28/VLOOKUP(A28,'Product overview (old)'!$A$7:$I$157,9, FALSE))),"")</f>
        <v/>
      </c>
      <c r="F28" s="64" t="str">
        <f>IFERROR((D28*VLOOKUP(A28,'Product overview (old)'!$A$7:$I$157,4, FALSE)),"")</f>
        <v/>
      </c>
      <c r="G28" s="64" t="str">
        <f>IFERROR((E28*VLOOKUP(A28,'Product overview (old)'!$A$7:$I$157,4, FALSE)),"")</f>
        <v/>
      </c>
      <c r="H28" s="64" t="e">
        <f t="shared" ref="H28:H31" si="6">G28-F28</f>
        <v>#VALUE!</v>
      </c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</row>
    <row r="29" spans="1:27" ht="15.75" customHeight="1">
      <c r="A29" s="2" t="str">
        <f>'Product overview (old)'!A100</f>
        <v>Sweater</v>
      </c>
      <c r="B29" s="2">
        <v>3</v>
      </c>
      <c r="C29" s="2">
        <f t="shared" si="0"/>
        <v>4</v>
      </c>
      <c r="D29" s="2">
        <v>3</v>
      </c>
      <c r="E29" s="63">
        <f>IFERROR(MIN(B29,(C29/VLOOKUP(A29,'Product overview (old)'!$A$7:$I$157,9, FALSE))),"")</f>
        <v>3</v>
      </c>
      <c r="F29" s="64">
        <f>IFERROR((D29*VLOOKUP(A29,'Product overview (old)'!$A$7:$I$157,4, FALSE)),"")</f>
        <v>129</v>
      </c>
      <c r="G29" s="64">
        <f>IFERROR((E29*VLOOKUP(A29,'Product overview (old)'!$A$7:$I$157,4, FALSE)),"")</f>
        <v>129</v>
      </c>
      <c r="H29" s="64">
        <f t="shared" si="6"/>
        <v>0</v>
      </c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</row>
    <row r="30" spans="1:27" ht="15.75" customHeight="1">
      <c r="A30" s="2" t="str">
        <f>'Product overview (old)'!A101</f>
        <v>Cotton fabric</v>
      </c>
      <c r="B30" s="2">
        <v>3</v>
      </c>
      <c r="C30" s="2">
        <f t="shared" si="0"/>
        <v>4</v>
      </c>
      <c r="D30" s="2">
        <v>3</v>
      </c>
      <c r="E30" s="63">
        <f>IFERROR(MIN(B30,(C30/VLOOKUP(A30,'Product overview (old)'!$A$7:$I$157,9, FALSE))),"")</f>
        <v>3</v>
      </c>
      <c r="F30" s="64">
        <f>IFERROR((D30*VLOOKUP(A30,'Product overview (old)'!$A$7:$I$157,4, FALSE)),"")</f>
        <v>64.799999999999983</v>
      </c>
      <c r="G30" s="64">
        <f>IFERROR((E30*VLOOKUP(A30,'Product overview (old)'!$A$7:$I$157,4, FALSE)),"")</f>
        <v>64.799999999999983</v>
      </c>
      <c r="H30" s="64">
        <f t="shared" si="6"/>
        <v>0</v>
      </c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</row>
    <row r="31" spans="1:27" ht="15.75" customHeight="1">
      <c r="A31" s="2" t="str">
        <f>'Product overview (old)'!A102</f>
        <v>Blue woolly hat</v>
      </c>
      <c r="B31" s="2">
        <v>3</v>
      </c>
      <c r="C31" s="2">
        <f t="shared" si="0"/>
        <v>4</v>
      </c>
      <c r="D31" s="2">
        <v>2</v>
      </c>
      <c r="E31" s="63">
        <f>IFERROR(MIN(B31,(C31/VLOOKUP(A31,'Product overview (old)'!$A$7:$I$157,9, FALSE))),"")</f>
        <v>2</v>
      </c>
      <c r="F31" s="64">
        <f ca="1">IFERROR((D31*VLOOKUP(A31,'Product overview (old)'!$A$7:$I$157,4, FALSE)),"")</f>
        <v>222</v>
      </c>
      <c r="G31" s="64">
        <f ca="1">IFERROR((E31*VLOOKUP(A31,'Product overview (old)'!$A$7:$I$157,4, FALSE)),"")</f>
        <v>222</v>
      </c>
      <c r="H31" s="64">
        <f t="shared" ca="1" si="6"/>
        <v>0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</row>
    <row r="32" spans="1:27" ht="15.75" customHeight="1">
      <c r="A32" s="2" t="str">
        <f>'Product overview (old)'!A103</f>
        <v>blue sweater</v>
      </c>
      <c r="B32" s="2">
        <v>3</v>
      </c>
      <c r="C32" s="2">
        <f t="shared" si="0"/>
        <v>4</v>
      </c>
      <c r="D32" s="2">
        <v>1</v>
      </c>
      <c r="E32" s="63">
        <f>IFERROR(MIN(B32,(C32/VLOOKUP(A32,'Product overview (old)'!$A$7:$I$157,9, FALSE))),"")</f>
        <v>1.3333333333333333</v>
      </c>
      <c r="F32" s="64">
        <f ca="1">IFERROR((D32*VLOOKUP(A32,'Product overview (old)'!$A$7:$I$157,4, FALSE)),"")</f>
        <v>208</v>
      </c>
      <c r="G32" s="64">
        <f ca="1">IFERROR((E32*VLOOKUP(A32,'Product overview (old)'!$A$7:$I$157,4, FALSE)),"")</f>
        <v>277.33333333333331</v>
      </c>
      <c r="H32" s="64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</row>
    <row r="33" spans="1:27" ht="15.75" customHeight="1">
      <c r="A33" s="46" t="str">
        <f>'Product overview (old)'!A104</f>
        <v>Sewing machine</v>
      </c>
      <c r="B33" s="2">
        <v>3</v>
      </c>
      <c r="C33" s="2">
        <f t="shared" si="0"/>
        <v>4</v>
      </c>
      <c r="D33" s="2">
        <v>0</v>
      </c>
      <c r="E33" s="63" t="str">
        <f>IFERROR(MIN(B33,(C33/VLOOKUP(A33,'Product overview (old)'!$A$7:$I$157,9, FALSE))),"")</f>
        <v/>
      </c>
      <c r="F33" s="64" t="str">
        <f>IFERROR((D33*VLOOKUP(A33,'Product overview (old)'!$A$7:$I$157,4, FALSE)),"")</f>
        <v/>
      </c>
      <c r="G33" s="64" t="str">
        <f>IFERROR((E33*VLOOKUP(A33,'Product overview (old)'!$A$7:$I$157,4, FALSE)),"")</f>
        <v/>
      </c>
      <c r="H33" s="64" t="e">
        <f t="shared" ref="H33:H35" si="7">G33-F33</f>
        <v>#VALUE!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</row>
    <row r="34" spans="1:27" ht="15.75" customHeight="1">
      <c r="A34" s="2" t="str">
        <f>'Product overview (old)'!A105</f>
        <v>cotton shirt</v>
      </c>
      <c r="B34" s="2">
        <v>3</v>
      </c>
      <c r="C34" s="2">
        <f t="shared" si="0"/>
        <v>4</v>
      </c>
      <c r="D34" s="2">
        <v>3</v>
      </c>
      <c r="E34" s="63">
        <f>IFERROR(MIN(B34,(C34/VLOOKUP(A34,'Product overview (old)'!$A$7:$I$157,9, FALSE))),"")</f>
        <v>3</v>
      </c>
      <c r="F34" s="64" t="str">
        <f ca="1">IFERROR((D34*VLOOKUP(A34,'Product overview (old)'!$A$7:$I$157,4, FALSE)),"")</f>
        <v/>
      </c>
      <c r="G34" s="64" t="str">
        <f ca="1">IFERROR((E34*VLOOKUP(A34,'Product overview (old)'!$A$7:$I$157,4, FALSE)),"")</f>
        <v/>
      </c>
      <c r="H34" s="64" t="e">
        <f t="shared" ca="1" si="7"/>
        <v>#VALUE!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</row>
    <row r="35" spans="1:27" ht="15.75" customHeight="1">
      <c r="A35" s="2" t="str">
        <f>'Product overview (old)'!A106</f>
        <v>Wooly Chaps</v>
      </c>
      <c r="B35" s="2">
        <v>3</v>
      </c>
      <c r="C35" s="2">
        <f t="shared" si="0"/>
        <v>4</v>
      </c>
      <c r="D35" s="2">
        <v>2</v>
      </c>
      <c r="E35" s="63">
        <f>IFERROR(MIN(B35,(C35/VLOOKUP(A35,'Product overview (old)'!$A$7:$I$157,9, FALSE))),"")</f>
        <v>2.6666666666666665</v>
      </c>
      <c r="F35" s="64" t="str">
        <f ca="1">IFERROR((D35*VLOOKUP(A35,'Product overview (old)'!$A$7:$I$157,4, FALSE)),"")</f>
        <v/>
      </c>
      <c r="G35" s="64" t="str">
        <f ca="1">IFERROR((E35*VLOOKUP(A35,'Product overview (old)'!$A$7:$I$157,4, FALSE)),"")</f>
        <v/>
      </c>
      <c r="H35" s="64" t="e">
        <f t="shared" ca="1" si="7"/>
        <v>#VALUE!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spans="1:27" ht="15.75" customHeight="1">
      <c r="A36" s="2" t="str">
        <f>'Product overview (old)'!A107</f>
        <v>Violet Dress</v>
      </c>
      <c r="B36" s="2">
        <v>3</v>
      </c>
      <c r="C36" s="2">
        <f t="shared" si="0"/>
        <v>4</v>
      </c>
      <c r="D36" s="2">
        <v>1</v>
      </c>
      <c r="E36" s="63">
        <f>IFERROR(MIN(B36,(C36/VLOOKUP(A36,'Product overview (old)'!$A$7:$I$157,9, FALSE))),"")</f>
        <v>1.7777777777777777</v>
      </c>
      <c r="F36" s="64">
        <f ca="1">IFERROR((D36*VLOOKUP(A36,'Product overview (old)'!$A$7:$I$157,4, FALSE)),"")</f>
        <v>327</v>
      </c>
      <c r="G36" s="64">
        <f ca="1">IFERROR((E36*VLOOKUP(A36,'Product overview (old)'!$A$7:$I$157,4, FALSE)),"")</f>
        <v>581.33333333333326</v>
      </c>
      <c r="H36" s="64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</row>
    <row r="37" spans="1:27" ht="15.75" customHeight="1">
      <c r="A37" s="46" t="str">
        <f>'Product overview (old)'!A108</f>
        <v>Pie Oven</v>
      </c>
      <c r="B37" s="2">
        <v>3</v>
      </c>
      <c r="C37" s="2">
        <f t="shared" si="0"/>
        <v>4</v>
      </c>
      <c r="D37" s="2">
        <v>0</v>
      </c>
      <c r="E37" s="63" t="str">
        <f>IFERROR(MIN(B37,(C37/VLOOKUP(A37,'Product overview (old)'!$A$7:$I$157,9, FALSE))),"")</f>
        <v/>
      </c>
      <c r="F37" s="64" t="str">
        <f>IFERROR((D37*VLOOKUP(A37,'Product overview (old)'!$A$7:$I$157,4, FALSE)),"")</f>
        <v/>
      </c>
      <c r="G37" s="64" t="str">
        <f>IFERROR((E37*VLOOKUP(A37,'Product overview (old)'!$A$7:$I$157,4, FALSE)),"")</f>
        <v/>
      </c>
      <c r="H37" s="64" t="e">
        <f t="shared" ref="H37:H41" si="8">G37-F37</f>
        <v>#VALUE!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</row>
    <row r="38" spans="1:27" ht="15.75" customHeight="1">
      <c r="A38" s="2" t="str">
        <f>'Product overview (old)'!A109</f>
        <v>Carrot pie</v>
      </c>
      <c r="B38" s="2">
        <v>3</v>
      </c>
      <c r="C38" s="2">
        <f t="shared" si="0"/>
        <v>4</v>
      </c>
      <c r="D38" s="2">
        <v>3</v>
      </c>
      <c r="E38" s="63">
        <f>IFERROR(MIN(B38,(C38/VLOOKUP(A38,'Product overview (old)'!$A$7:$I$157,9, FALSE))),"")</f>
        <v>3</v>
      </c>
      <c r="F38" s="64">
        <f ca="1">IFERROR((D38*VLOOKUP(A38,'Product overview (old)'!$A$7:$I$157,4, FALSE)),"")</f>
        <v>246</v>
      </c>
      <c r="G38" s="64">
        <f ca="1">IFERROR((E38*VLOOKUP(A38,'Product overview (old)'!$A$7:$I$157,4, FALSE)),"")</f>
        <v>246</v>
      </c>
      <c r="H38" s="64">
        <f t="shared" ca="1" si="8"/>
        <v>0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</row>
    <row r="39" spans="1:27" ht="15.75" customHeight="1">
      <c r="A39" s="2" t="str">
        <f>'Product overview (old)'!A110</f>
        <v>Pumpkin pie</v>
      </c>
      <c r="B39" s="2">
        <v>3</v>
      </c>
      <c r="C39" s="2">
        <f t="shared" si="0"/>
        <v>4</v>
      </c>
      <c r="D39" s="2">
        <v>2</v>
      </c>
      <c r="E39" s="63">
        <f>IFERROR(MIN(B39,(C39/VLOOKUP(A39,'Product overview (old)'!$A$7:$I$157,9, FALSE))),"")</f>
        <v>2</v>
      </c>
      <c r="F39" s="64">
        <f ca="1">IFERROR((D39*VLOOKUP(A39,'Product overview (old)'!$A$7:$I$157,4, FALSE)),"")</f>
        <v>316</v>
      </c>
      <c r="G39" s="64">
        <f ca="1">IFERROR((E39*VLOOKUP(A39,'Product overview (old)'!$A$7:$I$157,4, FALSE)),"")</f>
        <v>316</v>
      </c>
      <c r="H39" s="64">
        <f t="shared" ca="1" si="8"/>
        <v>0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</row>
    <row r="40" spans="1:27" ht="15.75" customHeight="1">
      <c r="A40" s="2" t="str">
        <f>'Product overview (old)'!A111</f>
        <v>Bacon pie</v>
      </c>
      <c r="B40" s="2">
        <v>3</v>
      </c>
      <c r="C40" s="2">
        <f t="shared" si="0"/>
        <v>4</v>
      </c>
      <c r="D40" s="2">
        <v>1</v>
      </c>
      <c r="E40" s="63">
        <f>IFERROR(MIN(B40,(C40/VLOOKUP(A40,'Product overview (old)'!$A$7:$I$157,9, FALSE))),"")</f>
        <v>1.3333333333333333</v>
      </c>
      <c r="F40" s="64">
        <f ca="1">IFERROR((D40*VLOOKUP(A40,'Product overview (old)'!$A$7:$I$157,4, FALSE)),"")</f>
        <v>219</v>
      </c>
      <c r="G40" s="64">
        <f ca="1">IFERROR((E40*VLOOKUP(A40,'Product overview (old)'!$A$7:$I$157,4, FALSE)),"")</f>
        <v>292</v>
      </c>
      <c r="H40" s="64">
        <f t="shared" ca="1" si="8"/>
        <v>73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</row>
    <row r="41" spans="1:27" ht="15.75" customHeight="1">
      <c r="A41" s="2" t="str">
        <f>'Product overview (old)'!A112</f>
        <v>Apple pie</v>
      </c>
      <c r="B41" s="2">
        <v>3</v>
      </c>
      <c r="C41" s="2">
        <f t="shared" si="0"/>
        <v>4</v>
      </c>
      <c r="D41" s="2">
        <v>1</v>
      </c>
      <c r="E41" s="63">
        <f>IFERROR(MIN(B41,(C41/VLOOKUP(A41,'Product overview (old)'!$A$7:$I$157,9, FALSE))),"")</f>
        <v>1.6</v>
      </c>
      <c r="F41" s="64">
        <f ca="1">IFERROR((D41*VLOOKUP(A41,'Product overview (old)'!$A$7:$I$157,4, FALSE)),"")</f>
        <v>270</v>
      </c>
      <c r="G41" s="64">
        <f ca="1">IFERROR((E41*VLOOKUP(A41,'Product overview (old)'!$A$7:$I$157,4, FALSE)),"")</f>
        <v>432</v>
      </c>
      <c r="H41" s="64">
        <f t="shared" ca="1" si="8"/>
        <v>162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</row>
    <row r="42" spans="1:27" ht="15.75" customHeight="1">
      <c r="A42" s="2" t="str">
        <f>'Product overview (old)'!A113</f>
        <v>Fish pie</v>
      </c>
      <c r="B42" s="2">
        <v>3</v>
      </c>
      <c r="C42" s="2">
        <f t="shared" si="0"/>
        <v>4</v>
      </c>
      <c r="D42" s="2">
        <v>2</v>
      </c>
      <c r="E42" s="63">
        <f>IFERROR(MIN(B42,(C42/VLOOKUP(A42,'Product overview (old)'!$A$7:$I$157,9, FALSE))),"")</f>
        <v>2</v>
      </c>
      <c r="F42" s="64">
        <f ca="1">IFERROR((D42*VLOOKUP(A42,'Product overview (old)'!$A$7:$I$157,4, FALSE)),"")</f>
        <v>540</v>
      </c>
      <c r="G42" s="64">
        <f ca="1">IFERROR((E42*VLOOKUP(A42,'Product overview (old)'!$A$7:$I$157,4, FALSE)),"")</f>
        <v>540</v>
      </c>
      <c r="H42" s="64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</row>
    <row r="43" spans="1:27" ht="15.75" customHeight="1">
      <c r="A43" s="46" t="str">
        <f>'Product overview (old)'!A114</f>
        <v>Cake oven</v>
      </c>
      <c r="B43" s="2">
        <v>3</v>
      </c>
      <c r="C43" s="2">
        <f t="shared" si="0"/>
        <v>4</v>
      </c>
      <c r="D43" s="2">
        <v>0</v>
      </c>
      <c r="E43" s="63" t="str">
        <f>IFERROR(MIN(B43,(C43/VLOOKUP(A43,'Product overview (old)'!$A$7:$I$157,9, FALSE))),"")</f>
        <v/>
      </c>
      <c r="F43" s="64" t="str">
        <f>IFERROR((D43*VLOOKUP(A43,'Product overview (old)'!$A$7:$I$157,4, FALSE)),"")</f>
        <v/>
      </c>
      <c r="G43" s="64" t="str">
        <f>IFERROR((E43*VLOOKUP(A43,'Product overview (old)'!$A$7:$I$157,4, FALSE)),"")</f>
        <v/>
      </c>
      <c r="H43" s="64" t="e">
        <f t="shared" ref="H43:H46" si="9">G43-F43</f>
        <v>#VALUE!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</row>
    <row r="44" spans="1:27" ht="15.75" customHeight="1">
      <c r="A44" s="2" t="str">
        <f>'Product overview (old)'!A115</f>
        <v>Carrot cake</v>
      </c>
      <c r="B44" s="2">
        <v>3</v>
      </c>
      <c r="C44" s="2">
        <f t="shared" si="0"/>
        <v>4</v>
      </c>
      <c r="D44" s="2">
        <v>2</v>
      </c>
      <c r="E44" s="63">
        <f>IFERROR(MIN(B44,(C44/VLOOKUP(A44,'Product overview (old)'!$A$7:$I$157,9, FALSE))),"")</f>
        <v>2.6666666666666665</v>
      </c>
      <c r="F44" s="64">
        <f ca="1">IFERROR((D44*VLOOKUP(A44,'Product overview (old)'!$A$7:$I$157,4, FALSE)),"")</f>
        <v>330</v>
      </c>
      <c r="G44" s="64">
        <f ca="1">IFERROR((E44*VLOOKUP(A44,'Product overview (old)'!$A$7:$I$157,4, FALSE)),"")</f>
        <v>440</v>
      </c>
      <c r="H44" s="64">
        <f t="shared" ca="1" si="9"/>
        <v>110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</row>
    <row r="45" spans="1:27" ht="15.75" customHeight="1">
      <c r="A45" s="2" t="str">
        <f>'Product overview (old)'!A116</f>
        <v>Cream cake</v>
      </c>
      <c r="B45" s="2">
        <v>3</v>
      </c>
      <c r="C45" s="2">
        <f t="shared" si="0"/>
        <v>4</v>
      </c>
      <c r="D45" s="2">
        <v>1</v>
      </c>
      <c r="E45" s="63">
        <f>IFERROR(MIN(B45,(C45/VLOOKUP(A45,'Product overview (old)'!$A$7:$I$157,9, FALSE))),"")</f>
        <v>1.3333333333333333</v>
      </c>
      <c r="F45" s="64">
        <f ca="1">IFERROR((D45*VLOOKUP(A45,'Product overview (old)'!$A$7:$I$157,4, FALSE)),"")</f>
        <v>219</v>
      </c>
      <c r="G45" s="64">
        <f ca="1">IFERROR((E45*VLOOKUP(A45,'Product overview (old)'!$A$7:$I$157,4, FALSE)),"")</f>
        <v>292</v>
      </c>
      <c r="H45" s="64">
        <f t="shared" ca="1" si="9"/>
        <v>73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</row>
    <row r="46" spans="1:27" ht="15.75" customHeight="1">
      <c r="A46" s="2" t="str">
        <f>'Product overview (old)'!A117</f>
        <v>Red berry cake</v>
      </c>
      <c r="B46" s="2">
        <v>3</v>
      </c>
      <c r="C46" s="2">
        <f t="shared" si="0"/>
        <v>4</v>
      </c>
      <c r="D46" s="2">
        <v>3</v>
      </c>
      <c r="E46" s="63">
        <f>IFERROR(MIN(B46,(C46/VLOOKUP(A46,'Product overview (old)'!$A$7:$I$157,9, FALSE))),"")</f>
        <v>3</v>
      </c>
      <c r="F46" s="64">
        <f ca="1">IFERROR((D46*VLOOKUP(A46,'Product overview (old)'!$A$7:$I$157,4, FALSE)),"")</f>
        <v>765</v>
      </c>
      <c r="G46" s="64">
        <f ca="1">IFERROR((E46*VLOOKUP(A46,'Product overview (old)'!$A$7:$I$157,4, FALSE)),"")</f>
        <v>765</v>
      </c>
      <c r="H46" s="64">
        <f t="shared" ca="1" si="9"/>
        <v>0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</row>
    <row r="47" spans="1:27" ht="15.75" customHeight="1">
      <c r="A47" s="2" t="str">
        <f>'Product overview (old)'!A118</f>
        <v>Cheesecake</v>
      </c>
      <c r="B47" s="2">
        <v>3</v>
      </c>
      <c r="C47" s="2">
        <f t="shared" si="0"/>
        <v>4</v>
      </c>
      <c r="D47" s="2">
        <v>1</v>
      </c>
      <c r="E47" s="63">
        <f>IFERROR(MIN(B47,(C47/VLOOKUP(A47,'Product overview (old)'!$A$7:$I$157,9, FALSE))),"")</f>
        <v>1</v>
      </c>
      <c r="F47" s="64">
        <f ca="1">IFERROR((D47*VLOOKUP(A47,'Product overview (old)'!$A$7:$I$157,4, FALSE)),"")</f>
        <v>284</v>
      </c>
      <c r="G47" s="64">
        <f ca="1">IFERROR((E47*VLOOKUP(A47,'Product overview (old)'!$A$7:$I$157,4, FALSE)),"")</f>
        <v>284</v>
      </c>
      <c r="H47" s="64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</row>
    <row r="48" spans="1:27" ht="15.75" customHeight="1">
      <c r="A48" s="46" t="str">
        <f>'Product overview (old)'!A119</f>
        <v>Juice press</v>
      </c>
      <c r="B48" s="2">
        <v>3</v>
      </c>
      <c r="C48" s="2">
        <f t="shared" si="0"/>
        <v>4</v>
      </c>
      <c r="D48" s="2">
        <v>0</v>
      </c>
      <c r="E48" s="63" t="str">
        <f>IFERROR(MIN(B48,(C48/VLOOKUP(A48,'Product overview (old)'!$A$7:$I$157,9, FALSE))),"")</f>
        <v/>
      </c>
      <c r="F48" s="64" t="str">
        <f>IFERROR((D48*VLOOKUP(A48,'Product overview (old)'!$A$7:$I$157,4, FALSE)),"")</f>
        <v/>
      </c>
      <c r="G48" s="64" t="str">
        <f>IFERROR((E48*VLOOKUP(A48,'Product overview (old)'!$A$7:$I$157,4, FALSE)),"")</f>
        <v/>
      </c>
      <c r="H48" s="64" t="e">
        <f t="shared" ref="H48:H63" si="10">G48-F48</f>
        <v>#VALUE!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</row>
    <row r="49" spans="1:27" ht="15.75" customHeight="1">
      <c r="A49" s="2" t="str">
        <f>'Product overview (old)'!A120</f>
        <v>Carrot juice</v>
      </c>
      <c r="B49" s="2">
        <v>3</v>
      </c>
      <c r="C49" s="2">
        <f t="shared" si="0"/>
        <v>4</v>
      </c>
      <c r="D49" s="2">
        <v>3</v>
      </c>
      <c r="E49" s="63">
        <f>IFERROR(MIN(B49,(C49/VLOOKUP(A49,'Product overview (old)'!$A$7:$I$157,9, FALSE))),"")</f>
        <v>3</v>
      </c>
      <c r="F49" s="64" t="str">
        <f ca="1">IFERROR((D49*VLOOKUP(A49,'Product overview (old)'!$A$7:$I$157,4, FALSE)),"")</f>
        <v/>
      </c>
      <c r="G49" s="64" t="str">
        <f ca="1">IFERROR((E49*VLOOKUP(A49,'Product overview (old)'!$A$7:$I$157,4, FALSE)),"")</f>
        <v/>
      </c>
      <c r="H49" s="64" t="e">
        <f t="shared" ca="1" si="10"/>
        <v>#VALUE!</v>
      </c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</row>
    <row r="50" spans="1:27" ht="15.75" customHeight="1">
      <c r="A50" s="2" t="str">
        <f>'Product overview (old)'!A121</f>
        <v>Apple juice</v>
      </c>
      <c r="B50" s="2">
        <v>3</v>
      </c>
      <c r="C50" s="2">
        <f t="shared" si="0"/>
        <v>4</v>
      </c>
      <c r="D50" s="2">
        <v>2</v>
      </c>
      <c r="E50" s="63">
        <f>IFERROR(MIN(B50,(C50/VLOOKUP(A50,'Product overview (old)'!$A$7:$I$157,9, FALSE))),"")</f>
        <v>2</v>
      </c>
      <c r="F50" s="64" t="str">
        <f ca="1">IFERROR((D50*VLOOKUP(A50,'Product overview (old)'!$A$7:$I$157,4, FALSE)),"")</f>
        <v/>
      </c>
      <c r="G50" s="64" t="str">
        <f ca="1">IFERROR((E50*VLOOKUP(A50,'Product overview (old)'!$A$7:$I$157,4, FALSE)),"")</f>
        <v/>
      </c>
      <c r="H50" s="64" t="e">
        <f t="shared" ca="1" si="10"/>
        <v>#VALUE!</v>
      </c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</row>
    <row r="51" spans="1:27" ht="15.75" customHeight="1">
      <c r="A51" s="2" t="str">
        <f>'Product overview (old)'!A122</f>
        <v>Cherry juice</v>
      </c>
      <c r="B51" s="2">
        <v>3</v>
      </c>
      <c r="C51" s="2">
        <f t="shared" si="0"/>
        <v>4</v>
      </c>
      <c r="D51" s="2">
        <v>1</v>
      </c>
      <c r="E51" s="63">
        <f>IFERROR(MIN(B51,(C51/VLOOKUP(A51,'Product overview (old)'!$A$7:$I$157,9, FALSE))),"")</f>
        <v>1.6</v>
      </c>
      <c r="F51" s="64" t="str">
        <f ca="1">IFERROR((D51*VLOOKUP(A51,'Product overview (old)'!$A$7:$I$157,4, FALSE)),"")</f>
        <v/>
      </c>
      <c r="G51" s="64" t="str">
        <f ca="1">IFERROR((E51*VLOOKUP(A51,'Product overview (old)'!$A$7:$I$157,4, FALSE)),"")</f>
        <v/>
      </c>
      <c r="H51" s="64" t="e">
        <f t="shared" ca="1" si="10"/>
        <v>#VALUE!</v>
      </c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</row>
    <row r="52" spans="1:27" ht="15.75" customHeight="1">
      <c r="A52" s="2" t="str">
        <f>'Product overview (old)'!A123</f>
        <v>Tomato juice</v>
      </c>
      <c r="B52" s="2">
        <v>3</v>
      </c>
      <c r="C52" s="2">
        <f t="shared" si="0"/>
        <v>4</v>
      </c>
      <c r="D52" s="2">
        <v>2</v>
      </c>
      <c r="E52" s="63">
        <f>IFERROR(MIN(B52,(C52/VLOOKUP(A52,'Product overview (old)'!$A$7:$I$157,9, FALSE))),"")</f>
        <v>2.6666666666666665</v>
      </c>
      <c r="F52" s="64" t="str">
        <f ca="1">IFERROR((D52*VLOOKUP(A52,'Product overview (old)'!$A$7:$I$157,4, FALSE)),"")</f>
        <v/>
      </c>
      <c r="G52" s="64" t="str">
        <f ca="1">IFERROR((E52*VLOOKUP(A52,'Product overview (old)'!$A$7:$I$157,4, FALSE)),"")</f>
        <v/>
      </c>
      <c r="H52" s="64" t="e">
        <f t="shared" ca="1" si="10"/>
        <v>#VALUE!</v>
      </c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</row>
    <row r="53" spans="1:27" ht="15.75" customHeight="1">
      <c r="A53" s="2" t="str">
        <f>'Product overview (old)'!A124</f>
        <v>Berry juice</v>
      </c>
      <c r="B53" s="2">
        <v>3</v>
      </c>
      <c r="C53" s="2">
        <f t="shared" si="0"/>
        <v>4</v>
      </c>
      <c r="D53" s="2">
        <v>1</v>
      </c>
      <c r="E53" s="63">
        <f>IFERROR(MIN(B53,(C53/VLOOKUP(A53,'Product overview (old)'!$A$7:$I$157,9, FALSE))),"")</f>
        <v>1.3333333333333333</v>
      </c>
      <c r="F53" s="64">
        <f ca="1">IFERROR((D53*VLOOKUP(A53,'Product overview (old)'!$A$7:$I$157,4, FALSE)),"")</f>
        <v>205</v>
      </c>
      <c r="G53" s="64">
        <f ca="1">IFERROR((E53*VLOOKUP(A53,'Product overview (old)'!$A$7:$I$157,4, FALSE)),"")</f>
        <v>273.33333333333331</v>
      </c>
      <c r="H53" s="64">
        <f t="shared" ca="1" si="10"/>
        <v>68.333333333333314</v>
      </c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</row>
    <row r="54" spans="1:27" ht="15.75" customHeight="1">
      <c r="A54" s="46" t="str">
        <f>'Product overview (old)'!A125</f>
        <v>Smelter</v>
      </c>
      <c r="B54" s="2">
        <v>3</v>
      </c>
      <c r="C54" s="2">
        <f t="shared" si="0"/>
        <v>4</v>
      </c>
      <c r="D54" s="2">
        <v>0</v>
      </c>
      <c r="E54" s="63" t="str">
        <f>IFERROR(MIN(B54,(C54/VLOOKUP(A54,'Product overview (old)'!$A$7:$I$157,9, FALSE))),"")</f>
        <v/>
      </c>
      <c r="F54" s="64" t="str">
        <f>IFERROR((D54*VLOOKUP(A54,'Product overview (old)'!$A$7:$I$157,4, FALSE)),"")</f>
        <v/>
      </c>
      <c r="G54" s="64" t="str">
        <f>IFERROR((E54*VLOOKUP(A54,'Product overview (old)'!$A$7:$I$157,4, FALSE)),"")</f>
        <v/>
      </c>
      <c r="H54" s="64" t="e">
        <f t="shared" si="10"/>
        <v>#VALUE!</v>
      </c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</row>
    <row r="55" spans="1:27" ht="15.75" customHeight="1">
      <c r="A55" s="2" t="str">
        <f>'Product overview (old)'!A126</f>
        <v>Silver bar</v>
      </c>
      <c r="B55" s="2">
        <v>3</v>
      </c>
      <c r="C55" s="2">
        <f t="shared" si="0"/>
        <v>4</v>
      </c>
      <c r="D55" s="2">
        <v>0</v>
      </c>
      <c r="E55" s="63">
        <f>IFERROR(MIN(B55,(C55/VLOOKUP(A55,'Product overview (old)'!$A$7:$I$157,9, FALSE))),"")</f>
        <v>0.5</v>
      </c>
      <c r="F55" s="64" t="str">
        <f ca="1">IFERROR((D55*VLOOKUP(A55,'Product overview (old)'!$A$7:$I$157,4, FALSE)),"")</f>
        <v/>
      </c>
      <c r="G55" s="64" t="str">
        <f ca="1">IFERROR((E55*VLOOKUP(A55,'Product overview (old)'!$A$7:$I$157,4, FALSE)),"")</f>
        <v/>
      </c>
      <c r="H55" s="64" t="e">
        <f t="shared" ca="1" si="10"/>
        <v>#VALUE!</v>
      </c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</row>
    <row r="56" spans="1:27" ht="18">
      <c r="A56" s="2" t="str">
        <f>'Product overview (old)'!A127</f>
        <v>Gold bar</v>
      </c>
      <c r="B56" s="2">
        <v>3</v>
      </c>
      <c r="C56" s="2">
        <f t="shared" si="0"/>
        <v>4</v>
      </c>
      <c r="D56" s="2">
        <v>0</v>
      </c>
      <c r="E56" s="63">
        <f>IFERROR(MIN(B56,(C56/VLOOKUP(A56,'Product overview (old)'!$A$7:$I$157,9, FALSE))),"")</f>
        <v>0.33333333333333331</v>
      </c>
      <c r="F56" s="64" t="str">
        <f ca="1">IFERROR((D56*VLOOKUP(A56,'Product overview (old)'!$A$7:$I$157,4, FALSE)),"")</f>
        <v/>
      </c>
      <c r="G56" s="64" t="str">
        <f ca="1">IFERROR((E56*VLOOKUP(A56,'Product overview (old)'!$A$7:$I$157,4, FALSE)),"")</f>
        <v/>
      </c>
      <c r="H56" s="64" t="e">
        <f t="shared" ca="1" si="10"/>
        <v>#VALUE!</v>
      </c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</row>
    <row r="57" spans="1:27" ht="18">
      <c r="A57" s="2" t="str">
        <f>'Product overview (old)'!A128</f>
        <v>Platinum bar</v>
      </c>
      <c r="B57" s="2">
        <v>3</v>
      </c>
      <c r="C57" s="2">
        <f t="shared" si="0"/>
        <v>4</v>
      </c>
      <c r="D57" s="2">
        <v>0</v>
      </c>
      <c r="E57" s="63">
        <f>IFERROR(MIN(B57,(C57/VLOOKUP(A57,'Product overview (old)'!$A$7:$I$157,9, FALSE))),"")</f>
        <v>0.25</v>
      </c>
      <c r="F57" s="64" t="str">
        <f ca="1">IFERROR((D57*VLOOKUP(A57,'Product overview (old)'!$A$7:$I$157,4, FALSE)),"")</f>
        <v/>
      </c>
      <c r="G57" s="64" t="str">
        <f ca="1">IFERROR((E57*VLOOKUP(A57,'Product overview (old)'!$A$7:$I$157,4, FALSE)),"")</f>
        <v/>
      </c>
      <c r="H57" s="64" t="e">
        <f t="shared" ca="1" si="10"/>
        <v>#VALUE!</v>
      </c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</row>
    <row r="58" spans="1:27" ht="18">
      <c r="A58" s="2" t="str">
        <f>'Product overview (old)'!A129</f>
        <v>Refined coal</v>
      </c>
      <c r="B58" s="2">
        <v>3</v>
      </c>
      <c r="C58" s="2">
        <f t="shared" si="0"/>
        <v>4</v>
      </c>
      <c r="D58" s="2">
        <v>0</v>
      </c>
      <c r="E58" s="63">
        <f>IFERROR(MIN(B58,(C58/VLOOKUP(A58,'Product overview (old)'!$A$7:$I$157,9, FALSE))),"")</f>
        <v>0.66666666666666663</v>
      </c>
      <c r="F58" s="64" t="str">
        <f ca="1">IFERROR((D58*VLOOKUP(A58,'Product overview (old)'!$A$7:$I$157,4, FALSE)),"")</f>
        <v/>
      </c>
      <c r="G58" s="64" t="str">
        <f ca="1">IFERROR((E58*VLOOKUP(A58,'Product overview (old)'!$A$7:$I$157,4, FALSE)),"")</f>
        <v/>
      </c>
      <c r="H58" s="64" t="e">
        <f t="shared" ca="1" si="10"/>
        <v>#VALUE!</v>
      </c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</row>
    <row r="59" spans="1:27" ht="18">
      <c r="A59" s="2" t="str">
        <f>'Product overview (old)'!A130</f>
        <v>Iron bar</v>
      </c>
      <c r="B59" s="2">
        <v>3</v>
      </c>
      <c r="C59" s="2">
        <f t="shared" si="0"/>
        <v>4</v>
      </c>
      <c r="D59" s="2">
        <v>0</v>
      </c>
      <c r="E59" s="63">
        <f>IFERROR(MIN(B59,(C59/VLOOKUP(A59,'Product overview (old)'!$A$7:$I$157,9, FALSE))),"")</f>
        <v>0.5714285714285714</v>
      </c>
      <c r="F59" s="64" t="str">
        <f ca="1">IFERROR((D59*VLOOKUP(A59,'Product overview (old)'!$A$7:$I$157,4, FALSE)),"")</f>
        <v/>
      </c>
      <c r="G59" s="64" t="str">
        <f ca="1">IFERROR((E59*VLOOKUP(A59,'Product overview (old)'!$A$7:$I$157,4, FALSE)),"")</f>
        <v/>
      </c>
      <c r="H59" s="64" t="e">
        <f t="shared" ca="1" si="10"/>
        <v>#VALUE!</v>
      </c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</row>
    <row r="60" spans="1:27" ht="18">
      <c r="A60" s="46" t="str">
        <f>'Product overview (old)'!A131</f>
        <v>Ice cream maker</v>
      </c>
      <c r="B60" s="2">
        <v>3</v>
      </c>
      <c r="C60" s="2">
        <f t="shared" si="0"/>
        <v>4</v>
      </c>
      <c r="D60" s="2">
        <v>0</v>
      </c>
      <c r="E60" s="63" t="str">
        <f>IFERROR(MIN(B60,(C60/VLOOKUP(A60,'Product overview (old)'!$A$7:$I$157,9, FALSE))),"")</f>
        <v/>
      </c>
      <c r="F60" s="64" t="str">
        <f>IFERROR((D60*VLOOKUP(A60,'Product overview (old)'!$A$7:$I$157,4, FALSE)),"")</f>
        <v/>
      </c>
      <c r="G60" s="64" t="str">
        <f>IFERROR((E60*VLOOKUP(A60,'Product overview (old)'!$A$7:$I$157,4, FALSE)),"")</f>
        <v/>
      </c>
      <c r="H60" s="64" t="e">
        <f t="shared" si="10"/>
        <v>#VALUE!</v>
      </c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</row>
    <row r="61" spans="1:27" ht="18">
      <c r="A61" s="2" t="str">
        <f>'Product overview (old)'!A132</f>
        <v>Vanilla Ice cream</v>
      </c>
      <c r="B61" s="2">
        <v>3</v>
      </c>
      <c r="C61" s="2">
        <f t="shared" si="0"/>
        <v>4</v>
      </c>
      <c r="D61" s="2">
        <v>2</v>
      </c>
      <c r="E61" s="63">
        <f>IFERROR(MIN(B61,(C61/VLOOKUP(A61,'Product overview (old)'!$A$7:$I$157,9, FALSE))),"")</f>
        <v>2.3529411764705883</v>
      </c>
      <c r="F61" s="64">
        <f ca="1">IFERROR((D61*VLOOKUP(A61,'Product overview (old)'!$A$7:$I$157,4, FALSE)),"")</f>
        <v>344</v>
      </c>
      <c r="G61" s="64">
        <f ca="1">IFERROR((E61*VLOOKUP(A61,'Product overview (old)'!$A$7:$I$157,4, FALSE)),"")</f>
        <v>404.70588235294122</v>
      </c>
      <c r="H61" s="64">
        <f t="shared" ca="1" si="10"/>
        <v>60.705882352941217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</row>
    <row r="62" spans="1:27" ht="18">
      <c r="A62" s="2" t="str">
        <f>'Product overview (old)'!A135</f>
        <v>Jam maker</v>
      </c>
      <c r="B62" s="2">
        <v>3</v>
      </c>
      <c r="C62" s="2">
        <f t="shared" si="0"/>
        <v>4</v>
      </c>
      <c r="D62" s="2">
        <v>0</v>
      </c>
      <c r="E62" s="63" t="str">
        <f>IFERROR(MIN(B62,(C62/VLOOKUP(A62,'Product overview (old)'!$A$7:$I$157,9, FALSE))),"")</f>
        <v/>
      </c>
      <c r="F62" s="64" t="str">
        <f>IFERROR((D62*VLOOKUP(A62,'Product overview (old)'!$A$7:$I$157,4, FALSE)),"")</f>
        <v/>
      </c>
      <c r="G62" s="64" t="str">
        <f>IFERROR((E62*VLOOKUP(A62,'Product overview (old)'!$A$7:$I$157,4, FALSE)),"")</f>
        <v/>
      </c>
      <c r="H62" s="64" t="e">
        <f t="shared" si="10"/>
        <v>#VALUE!</v>
      </c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</row>
    <row r="63" spans="1:27" ht="18">
      <c r="A63" s="2" t="str">
        <f>'Product overview (old)'!A133</f>
        <v>cherry popsicle</v>
      </c>
      <c r="B63" s="2">
        <v>3</v>
      </c>
      <c r="C63" s="2">
        <f t="shared" si="0"/>
        <v>4</v>
      </c>
      <c r="D63" s="2">
        <v>1</v>
      </c>
      <c r="E63" s="63">
        <f>IFERROR(MIN(B63,(C63/VLOOKUP(A63,'Product overview (old)'!$A$7:$I$157,9, FALSE))),"")</f>
        <v>1.5686274509803924</v>
      </c>
      <c r="F63" s="64">
        <f ca="1">IFERROR((D63*VLOOKUP(A63,'Product overview (old)'!$A$7:$I$157,4, FALSE)),"")</f>
        <v>352</v>
      </c>
      <c r="G63" s="64">
        <f ca="1">IFERROR((E63*VLOOKUP(A63,'Product overview (old)'!$A$7:$I$157,4, FALSE)),"")</f>
        <v>552.15686274509812</v>
      </c>
      <c r="H63" s="64">
        <f t="shared" ca="1" si="10"/>
        <v>200.15686274509812</v>
      </c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</row>
    <row r="64" spans="1:27" ht="18">
      <c r="B64" s="2">
        <v>3</v>
      </c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</row>
    <row r="65" spans="1:27" ht="18">
      <c r="B65" s="2">
        <v>3</v>
      </c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</row>
    <row r="66" spans="1:27" ht="18">
      <c r="A66" s="46">
        <f>'Product overview (old)'!A137</f>
        <v>0</v>
      </c>
      <c r="B66" s="2">
        <v>3</v>
      </c>
      <c r="C66" s="2">
        <f t="shared" ref="C66:C164" si="11">$C$3</f>
        <v>4</v>
      </c>
      <c r="D66" s="2">
        <v>0</v>
      </c>
      <c r="E66" s="63" t="str">
        <f>IFERROR(MIN(B66,(C66/VLOOKUP(A66,'Product overview (old)'!$A$7:$I$157,9, FALSE))),"")</f>
        <v/>
      </c>
      <c r="F66" s="64" t="str">
        <f>IFERROR((D66*VLOOKUP(A66,'Product overview (old)'!$A$7:$I$157,4, FALSE)),"")</f>
        <v/>
      </c>
      <c r="G66" s="64" t="str">
        <f>IFERROR((E66*VLOOKUP(A66,'Product overview (old)'!$A$7:$I$157,4, FALSE)),"")</f>
        <v/>
      </c>
      <c r="H66" s="64" t="e">
        <f t="shared" ref="H66:H164" si="12">G66-F66</f>
        <v>#VALUE!</v>
      </c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</row>
    <row r="67" spans="1:27" ht="18">
      <c r="A67" s="46">
        <f>'Product overview (old)'!A138</f>
        <v>0</v>
      </c>
      <c r="B67" s="2">
        <v>3</v>
      </c>
      <c r="C67" s="2">
        <f t="shared" si="11"/>
        <v>4</v>
      </c>
      <c r="D67" s="2">
        <v>0</v>
      </c>
      <c r="E67" s="63" t="str">
        <f>IFERROR(MIN(B67,(C67/VLOOKUP(A67,'Product overview (old)'!$A$7:$I$157,9, FALSE))),"")</f>
        <v/>
      </c>
      <c r="F67" s="64" t="str">
        <f>IFERROR((D67*VLOOKUP(A67,'Product overview (old)'!$A$7:$I$157,4, FALSE)),"")</f>
        <v/>
      </c>
      <c r="G67" s="64" t="str">
        <f>IFERROR((E67*VLOOKUP(A67,'Product overview (old)'!$A$7:$I$157,4, FALSE)),"")</f>
        <v/>
      </c>
      <c r="H67" s="64" t="e">
        <f t="shared" si="12"/>
        <v>#VALUE!</v>
      </c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</row>
    <row r="68" spans="1:27" ht="18">
      <c r="A68" s="46">
        <f>'Product overview (old)'!A139</f>
        <v>0</v>
      </c>
      <c r="B68" s="2">
        <v>3</v>
      </c>
      <c r="C68" s="2">
        <f t="shared" si="11"/>
        <v>4</v>
      </c>
      <c r="D68" s="2">
        <v>0</v>
      </c>
      <c r="E68" s="63" t="str">
        <f>IFERROR(MIN(B68,(C68/VLOOKUP(A68,'Product overview (old)'!$A$7:$I$157,9, FALSE))),"")</f>
        <v/>
      </c>
      <c r="F68" s="64" t="str">
        <f>IFERROR((D68*VLOOKUP(A68,'Product overview (old)'!$A$7:$I$157,4, FALSE)),"")</f>
        <v/>
      </c>
      <c r="G68" s="64" t="str">
        <f>IFERROR((E68*VLOOKUP(A68,'Product overview (old)'!$A$7:$I$157,4, FALSE)),"")</f>
        <v/>
      </c>
      <c r="H68" s="64" t="e">
        <f t="shared" si="12"/>
        <v>#VALUE!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</row>
    <row r="69" spans="1:27" ht="18">
      <c r="A69" s="46" t="str">
        <f>'Product overview (old)'!A134</f>
        <v>strawberry ice cream</v>
      </c>
      <c r="B69" s="2">
        <v>3</v>
      </c>
      <c r="C69" s="2">
        <f t="shared" si="11"/>
        <v>4</v>
      </c>
      <c r="D69" s="2">
        <v>1</v>
      </c>
      <c r="E69" s="63">
        <f>IFERROR(MIN(B69,(C69/VLOOKUP(A69,'Product overview (old)'!$A$7:$I$157,9, FALSE))),"")</f>
        <v>1.1764705882352942</v>
      </c>
      <c r="F69" s="64">
        <f ca="1">IFERROR((D69*VLOOKUP(A69,'Product overview (old)'!$A$7:$I$157,4, FALSE)),"")</f>
        <v>331</v>
      </c>
      <c r="G69" s="64">
        <f ca="1">IFERROR((E69*VLOOKUP(A69,'Product overview (old)'!$A$7:$I$157,4, FALSE)),"")</f>
        <v>389.41176470588238</v>
      </c>
      <c r="H69" s="64">
        <f t="shared" ca="1" si="12"/>
        <v>58.411764705882376</v>
      </c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</row>
    <row r="70" spans="1:27" ht="18">
      <c r="A70" s="46">
        <f>'Product overview (old)'!A141</f>
        <v>0</v>
      </c>
      <c r="B70" s="2">
        <v>3</v>
      </c>
      <c r="C70" s="2">
        <f t="shared" si="11"/>
        <v>4</v>
      </c>
      <c r="D70" s="2">
        <v>0</v>
      </c>
      <c r="E70" s="63" t="str">
        <f>IFERROR(MIN(B70,(C70/VLOOKUP(A70,'Product overview (old)'!$A$7:$I$157,9, FALSE))),"")</f>
        <v/>
      </c>
      <c r="F70" s="64" t="str">
        <f>IFERROR((D70*VLOOKUP(A70,'Product overview (old)'!$A$7:$I$157,4, FALSE)),"")</f>
        <v/>
      </c>
      <c r="G70" s="64" t="str">
        <f>IFERROR((E70*VLOOKUP(A70,'Product overview (old)'!$A$7:$I$157,4, FALSE)),"")</f>
        <v/>
      </c>
      <c r="H70" s="64" t="e">
        <f t="shared" si="12"/>
        <v>#VALUE!</v>
      </c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</row>
    <row r="71" spans="1:27" ht="18">
      <c r="A71" s="46">
        <f>'Product overview (old)'!A142</f>
        <v>0</v>
      </c>
      <c r="B71" s="2">
        <v>3</v>
      </c>
      <c r="C71" s="2">
        <f t="shared" si="11"/>
        <v>4</v>
      </c>
      <c r="D71" s="2">
        <v>0</v>
      </c>
      <c r="E71" s="63" t="str">
        <f>IFERROR(MIN(B71,(C71/VLOOKUP(A71,'Product overview (old)'!$A$7:$I$157,9, FALSE))),"")</f>
        <v/>
      </c>
      <c r="F71" s="64" t="str">
        <f>IFERROR((D71*VLOOKUP(A71,'Product overview (old)'!$A$7:$I$157,4, FALSE)),"")</f>
        <v/>
      </c>
      <c r="G71" s="64" t="str">
        <f>IFERROR((E71*VLOOKUP(A71,'Product overview (old)'!$A$7:$I$157,4, FALSE)),"")</f>
        <v/>
      </c>
      <c r="H71" s="64" t="e">
        <f t="shared" si="12"/>
        <v>#VALUE!</v>
      </c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</row>
    <row r="72" spans="1:27" ht="18">
      <c r="A72" s="46">
        <f>'Product overview (old)'!A143</f>
        <v>0</v>
      </c>
      <c r="B72" s="2">
        <v>3</v>
      </c>
      <c r="C72" s="2">
        <f t="shared" si="11"/>
        <v>4</v>
      </c>
      <c r="D72" s="2">
        <v>0</v>
      </c>
      <c r="E72" s="63" t="str">
        <f>IFERROR(MIN(B72,(C72/VLOOKUP(A72,'Product overview (old)'!$A$7:$I$157,9, FALSE))),"")</f>
        <v/>
      </c>
      <c r="F72" s="64" t="str">
        <f>IFERROR((D72*VLOOKUP(A72,'Product overview (old)'!$A$7:$I$157,4, FALSE)),"")</f>
        <v/>
      </c>
      <c r="G72" s="64" t="str">
        <f>IFERROR((E72*VLOOKUP(A72,'Product overview (old)'!$A$7:$I$157,4, FALSE)),"")</f>
        <v/>
      </c>
      <c r="H72" s="64" t="e">
        <f t="shared" si="12"/>
        <v>#VALUE!</v>
      </c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</row>
    <row r="73" spans="1:27" ht="18">
      <c r="A73" s="46">
        <f>'Product overview (old)'!A144</f>
        <v>0</v>
      </c>
      <c r="B73" s="2">
        <v>3</v>
      </c>
      <c r="C73" s="2">
        <f t="shared" si="11"/>
        <v>4</v>
      </c>
      <c r="D73" s="2">
        <v>0</v>
      </c>
      <c r="E73" s="63" t="str">
        <f>IFERROR(MIN(B73,(C73/VLOOKUP(A73,'Product overview (old)'!$A$7:$I$157,9, FALSE))),"")</f>
        <v/>
      </c>
      <c r="F73" s="64" t="str">
        <f>IFERROR((D73*VLOOKUP(A73,'Product overview (old)'!$A$7:$I$157,4, FALSE)),"")</f>
        <v/>
      </c>
      <c r="G73" s="64" t="str">
        <f>IFERROR((E73*VLOOKUP(A73,'Product overview (old)'!$A$7:$I$157,4, FALSE)),"")</f>
        <v/>
      </c>
      <c r="H73" s="64" t="e">
        <f t="shared" si="12"/>
        <v>#VALUE!</v>
      </c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</row>
    <row r="74" spans="1:27" ht="18">
      <c r="A74" s="46">
        <f>'Product overview (old)'!A145</f>
        <v>0</v>
      </c>
      <c r="B74" s="2">
        <v>3</v>
      </c>
      <c r="C74" s="2">
        <f t="shared" si="11"/>
        <v>4</v>
      </c>
      <c r="D74" s="2">
        <v>0</v>
      </c>
      <c r="E74" s="63" t="str">
        <f>IFERROR(MIN(B74,(C74/VLOOKUP(A74,'Product overview (old)'!$A$7:$I$157,9, FALSE))),"")</f>
        <v/>
      </c>
      <c r="F74" s="64" t="str">
        <f>IFERROR((D74*VLOOKUP(A74,'Product overview (old)'!$A$7:$I$157,4, FALSE)),"")</f>
        <v/>
      </c>
      <c r="G74" s="64" t="str">
        <f>IFERROR((E74*VLOOKUP(A74,'Product overview (old)'!$A$7:$I$157,4, FALSE)),"")</f>
        <v/>
      </c>
      <c r="H74" s="64" t="e">
        <f t="shared" si="12"/>
        <v>#VALUE!</v>
      </c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</row>
    <row r="75" spans="1:27" ht="18">
      <c r="A75" s="46">
        <f>'Product overview (old)'!A146</f>
        <v>0</v>
      </c>
      <c r="B75" s="2">
        <v>3</v>
      </c>
      <c r="C75" s="2">
        <f t="shared" si="11"/>
        <v>4</v>
      </c>
      <c r="D75" s="2">
        <v>0</v>
      </c>
      <c r="E75" s="63" t="str">
        <f>IFERROR(MIN(B75,(C75/VLOOKUP(A75,'Product overview (old)'!$A$7:$I$157,9, FALSE))),"")</f>
        <v/>
      </c>
      <c r="F75" s="64" t="str">
        <f>IFERROR((D75*VLOOKUP(A75,'Product overview (old)'!$A$7:$I$157,4, FALSE)),"")</f>
        <v/>
      </c>
      <c r="G75" s="64" t="str">
        <f>IFERROR((E75*VLOOKUP(A75,'Product overview (old)'!$A$7:$I$157,4, FALSE)),"")</f>
        <v/>
      </c>
      <c r="H75" s="64" t="e">
        <f t="shared" si="12"/>
        <v>#VALUE!</v>
      </c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</row>
    <row r="76" spans="1:27" ht="18">
      <c r="A76" s="46">
        <f>'Product overview (old)'!A147</f>
        <v>0</v>
      </c>
      <c r="B76" s="2">
        <v>3</v>
      </c>
      <c r="C76" s="2">
        <f t="shared" si="11"/>
        <v>4</v>
      </c>
      <c r="D76" s="2">
        <v>0</v>
      </c>
      <c r="E76" s="63" t="str">
        <f>IFERROR(MIN(B76,(C76/VLOOKUP(A76,'Product overview (old)'!$A$7:$I$157,9, FALSE))),"")</f>
        <v/>
      </c>
      <c r="F76" s="64" t="str">
        <f>IFERROR((D76*VLOOKUP(A76,'Product overview (old)'!$A$7:$I$157,4, FALSE)),"")</f>
        <v/>
      </c>
      <c r="G76" s="64" t="str">
        <f>IFERROR((E76*VLOOKUP(A76,'Product overview (old)'!$A$7:$I$157,4, FALSE)),"")</f>
        <v/>
      </c>
      <c r="H76" s="64" t="e">
        <f t="shared" si="12"/>
        <v>#VALUE!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</row>
    <row r="77" spans="1:27" ht="18">
      <c r="A77" s="46">
        <f>'Product overview (old)'!A148</f>
        <v>0</v>
      </c>
      <c r="B77" s="2">
        <v>3</v>
      </c>
      <c r="C77" s="2">
        <f t="shared" si="11"/>
        <v>4</v>
      </c>
      <c r="D77" s="2">
        <v>0</v>
      </c>
      <c r="E77" s="63" t="str">
        <f>IFERROR(MIN(B77,(C77/VLOOKUP(A77,'Product overview (old)'!$A$7:$I$157,9, FALSE))),"")</f>
        <v/>
      </c>
      <c r="F77" s="64" t="str">
        <f>IFERROR((D77*VLOOKUP(A77,'Product overview (old)'!$A$7:$I$157,4, FALSE)),"")</f>
        <v/>
      </c>
      <c r="G77" s="64" t="str">
        <f>IFERROR((E77*VLOOKUP(A77,'Product overview (old)'!$A$7:$I$157,4, FALSE)),"")</f>
        <v/>
      </c>
      <c r="H77" s="64" t="e">
        <f t="shared" si="12"/>
        <v>#VALUE!</v>
      </c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</row>
    <row r="78" spans="1:27" ht="18">
      <c r="A78" s="46">
        <f>'Product overview (old)'!A149</f>
        <v>0</v>
      </c>
      <c r="B78" s="2">
        <v>3</v>
      </c>
      <c r="C78" s="2">
        <f t="shared" si="11"/>
        <v>4</v>
      </c>
      <c r="D78" s="2">
        <v>0</v>
      </c>
      <c r="E78" s="63" t="str">
        <f>IFERROR(MIN(B78,(C78/VLOOKUP(A78,'Product overview (old)'!$A$7:$I$157,9, FALSE))),"")</f>
        <v/>
      </c>
      <c r="F78" s="64" t="str">
        <f>IFERROR((D78*VLOOKUP(A78,'Product overview (old)'!$A$7:$I$157,4, FALSE)),"")</f>
        <v/>
      </c>
      <c r="G78" s="64" t="str">
        <f>IFERROR((E78*VLOOKUP(A78,'Product overview (old)'!$A$7:$I$157,4, FALSE)),"")</f>
        <v/>
      </c>
      <c r="H78" s="64" t="e">
        <f t="shared" si="12"/>
        <v>#VALUE!</v>
      </c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</row>
    <row r="79" spans="1:27" ht="18">
      <c r="A79" s="46">
        <f>'Product overview (old)'!A150</f>
        <v>0</v>
      </c>
      <c r="B79" s="2">
        <v>3</v>
      </c>
      <c r="C79" s="2">
        <f t="shared" si="11"/>
        <v>4</v>
      </c>
      <c r="D79" s="2">
        <v>0</v>
      </c>
      <c r="E79" s="63" t="str">
        <f>IFERROR(MIN(B79,(C79/VLOOKUP(A79,'Product overview (old)'!$A$7:$I$157,9, FALSE))),"")</f>
        <v/>
      </c>
      <c r="F79" s="64" t="str">
        <f>IFERROR((D79*VLOOKUP(A79,'Product overview (old)'!$A$7:$I$157,4, FALSE)),"")</f>
        <v/>
      </c>
      <c r="G79" s="64" t="str">
        <f>IFERROR((E79*VLOOKUP(A79,'Product overview (old)'!$A$7:$I$157,4, FALSE)),"")</f>
        <v/>
      </c>
      <c r="H79" s="64" t="e">
        <f t="shared" si="12"/>
        <v>#VALUE!</v>
      </c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</row>
    <row r="80" spans="1:27" ht="18">
      <c r="A80" s="46">
        <f>'Product overview (old)'!A151</f>
        <v>0</v>
      </c>
      <c r="B80" s="2">
        <v>3</v>
      </c>
      <c r="C80" s="2">
        <f t="shared" si="11"/>
        <v>4</v>
      </c>
      <c r="D80" s="2">
        <v>0</v>
      </c>
      <c r="E80" s="63" t="str">
        <f>IFERROR(MIN(B80,(C80/VLOOKUP(A80,'Product overview (old)'!$A$7:$I$157,9, FALSE))),"")</f>
        <v/>
      </c>
      <c r="F80" s="64" t="str">
        <f>IFERROR((D80*VLOOKUP(A80,'Product overview (old)'!$A$7:$I$157,4, FALSE)),"")</f>
        <v/>
      </c>
      <c r="G80" s="64" t="str">
        <f>IFERROR((E80*VLOOKUP(A80,'Product overview (old)'!$A$7:$I$157,4, FALSE)),"")</f>
        <v/>
      </c>
      <c r="H80" s="64" t="e">
        <f t="shared" si="12"/>
        <v>#VALUE!</v>
      </c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</row>
    <row r="81" spans="1:27" ht="18">
      <c r="A81" s="46">
        <f>'Product overview (old)'!A152</f>
        <v>0</v>
      </c>
      <c r="B81" s="2">
        <v>3</v>
      </c>
      <c r="C81" s="2">
        <f t="shared" si="11"/>
        <v>4</v>
      </c>
      <c r="D81" s="2">
        <v>0</v>
      </c>
      <c r="E81" s="63" t="str">
        <f>IFERROR(MIN(B81,(C81/VLOOKUP(A81,'Product overview (old)'!$A$7:$I$157,9, FALSE))),"")</f>
        <v/>
      </c>
      <c r="F81" s="64" t="str">
        <f>IFERROR((D81*VLOOKUP(A81,'Product overview (old)'!$A$7:$I$157,4, FALSE)),"")</f>
        <v/>
      </c>
      <c r="G81" s="64" t="str">
        <f>IFERROR((E81*VLOOKUP(A81,'Product overview (old)'!$A$7:$I$157,4, FALSE)),"")</f>
        <v/>
      </c>
      <c r="H81" s="64" t="e">
        <f t="shared" si="12"/>
        <v>#VALUE!</v>
      </c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</row>
    <row r="82" spans="1:27" ht="18">
      <c r="A82" s="46">
        <f>'Product overview (old)'!A153</f>
        <v>0</v>
      </c>
      <c r="B82" s="2">
        <v>3</v>
      </c>
      <c r="C82" s="2">
        <f t="shared" si="11"/>
        <v>4</v>
      </c>
      <c r="D82" s="2">
        <v>0</v>
      </c>
      <c r="E82" s="63" t="str">
        <f>IFERROR(MIN(B82,(C82/VLOOKUP(A82,'Product overview (old)'!$A$7:$I$157,9, FALSE))),"")</f>
        <v/>
      </c>
      <c r="F82" s="64" t="str">
        <f>IFERROR((D82*VLOOKUP(A82,'Product overview (old)'!$A$7:$I$157,4, FALSE)),"")</f>
        <v/>
      </c>
      <c r="G82" s="64" t="str">
        <f>IFERROR((E82*VLOOKUP(A82,'Product overview (old)'!$A$7:$I$157,4, FALSE)),"")</f>
        <v/>
      </c>
      <c r="H82" s="64" t="e">
        <f t="shared" si="12"/>
        <v>#VALUE!</v>
      </c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</row>
    <row r="83" spans="1:27" ht="18">
      <c r="A83" s="46">
        <f>'Product overview (old)'!A154</f>
        <v>0</v>
      </c>
      <c r="B83" s="2">
        <v>3</v>
      </c>
      <c r="C83" s="2">
        <f t="shared" si="11"/>
        <v>4</v>
      </c>
      <c r="D83" s="2">
        <v>0</v>
      </c>
      <c r="E83" s="63" t="str">
        <f>IFERROR(MIN(B83,(C83/VLOOKUP(A83,'Product overview (old)'!$A$7:$I$157,9, FALSE))),"")</f>
        <v/>
      </c>
      <c r="F83" s="64" t="str">
        <f>IFERROR((D83*VLOOKUP(A83,'Product overview (old)'!$A$7:$I$157,4, FALSE)),"")</f>
        <v/>
      </c>
      <c r="G83" s="64" t="str">
        <f>IFERROR((E83*VLOOKUP(A83,'Product overview (old)'!$A$7:$I$157,4, FALSE)),"")</f>
        <v/>
      </c>
      <c r="H83" s="64" t="e">
        <f t="shared" si="12"/>
        <v>#VALUE!</v>
      </c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</row>
    <row r="84" spans="1:27" ht="18">
      <c r="A84" s="46">
        <f>'Product overview (old)'!A155</f>
        <v>0</v>
      </c>
      <c r="B84" s="2">
        <v>3</v>
      </c>
      <c r="C84" s="2">
        <f t="shared" si="11"/>
        <v>4</v>
      </c>
      <c r="D84" s="2">
        <v>0</v>
      </c>
      <c r="E84" s="63" t="str">
        <f>IFERROR(MIN(B84,(C84/VLOOKUP(A84,'Product overview (old)'!$A$7:$I$157,9, FALSE))),"")</f>
        <v/>
      </c>
      <c r="F84" s="64" t="str">
        <f>IFERROR((D84*VLOOKUP(A84,'Product overview (old)'!$A$7:$I$157,4, FALSE)),"")</f>
        <v/>
      </c>
      <c r="G84" s="64" t="str">
        <f>IFERROR((E84*VLOOKUP(A84,'Product overview (old)'!$A$7:$I$157,4, FALSE)),"")</f>
        <v/>
      </c>
      <c r="H84" s="64" t="e">
        <f t="shared" si="12"/>
        <v>#VALUE!</v>
      </c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</row>
    <row r="85" spans="1:27" ht="18">
      <c r="A85" s="46">
        <f>'Product overview (old)'!A156</f>
        <v>0</v>
      </c>
      <c r="B85" s="2">
        <v>3</v>
      </c>
      <c r="C85" s="2">
        <f t="shared" si="11"/>
        <v>4</v>
      </c>
      <c r="D85" s="2">
        <v>0</v>
      </c>
      <c r="E85" s="63" t="str">
        <f>IFERROR(MIN(B85,(C85/VLOOKUP(A85,'Product overview (old)'!$A$7:$I$157,9, FALSE))),"")</f>
        <v/>
      </c>
      <c r="F85" s="64" t="str">
        <f>IFERROR((D85*VLOOKUP(A85,'Product overview (old)'!$A$7:$I$157,4, FALSE)),"")</f>
        <v/>
      </c>
      <c r="G85" s="64" t="str">
        <f>IFERROR((E85*VLOOKUP(A85,'Product overview (old)'!$A$7:$I$157,4, FALSE)),"")</f>
        <v/>
      </c>
      <c r="H85" s="64" t="e">
        <f t="shared" si="12"/>
        <v>#VALUE!</v>
      </c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</row>
    <row r="86" spans="1:27" ht="18">
      <c r="A86" s="46">
        <f>'Product overview (old)'!A157</f>
        <v>0</v>
      </c>
      <c r="B86" s="2">
        <v>3</v>
      </c>
      <c r="C86" s="2">
        <f t="shared" si="11"/>
        <v>4</v>
      </c>
      <c r="D86" s="2">
        <v>0</v>
      </c>
      <c r="E86" s="63" t="str">
        <f>IFERROR(MIN(B86,(C86/VLOOKUP(A86,'Product overview (old)'!$A$7:$I$157,9, FALSE))),"")</f>
        <v/>
      </c>
      <c r="F86" s="64" t="str">
        <f>IFERROR((D86*VLOOKUP(A86,'Product overview (old)'!$A$7:$I$157,4, FALSE)),"")</f>
        <v/>
      </c>
      <c r="G86" s="64" t="str">
        <f>IFERROR((E86*VLOOKUP(A86,'Product overview (old)'!$A$7:$I$157,4, FALSE)),"")</f>
        <v/>
      </c>
      <c r="H86" s="64" t="e">
        <f t="shared" si="12"/>
        <v>#VALUE!</v>
      </c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</row>
    <row r="87" spans="1:27" ht="18">
      <c r="A87" s="46">
        <f>'Product overview (old)'!A158</f>
        <v>0</v>
      </c>
      <c r="B87" s="2">
        <v>3</v>
      </c>
      <c r="C87" s="2">
        <f t="shared" si="11"/>
        <v>4</v>
      </c>
      <c r="D87" s="2">
        <v>0</v>
      </c>
      <c r="E87" s="63" t="str">
        <f>IFERROR(MIN(B87,(C87/VLOOKUP(A87,'Product overview (old)'!$A$7:$I$157,9, FALSE))),"")</f>
        <v/>
      </c>
      <c r="F87" s="64" t="str">
        <f>IFERROR((D87*VLOOKUP(A87,'Product overview (old)'!$A$7:$I$157,4, FALSE)),"")</f>
        <v/>
      </c>
      <c r="G87" s="64" t="str">
        <f>IFERROR((E87*VLOOKUP(A87,'Product overview (old)'!$A$7:$I$157,4, FALSE)),"")</f>
        <v/>
      </c>
      <c r="H87" s="64" t="e">
        <f t="shared" si="12"/>
        <v>#VALUE!</v>
      </c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</row>
    <row r="88" spans="1:27" ht="18">
      <c r="A88" s="46">
        <f>'Product overview (old)'!A159</f>
        <v>0</v>
      </c>
      <c r="B88" s="2">
        <v>3</v>
      </c>
      <c r="C88" s="2">
        <f t="shared" si="11"/>
        <v>4</v>
      </c>
      <c r="D88" s="2">
        <v>0</v>
      </c>
      <c r="E88" s="63" t="str">
        <f>IFERROR(MIN(B88,(C88/VLOOKUP(A88,'Product overview (old)'!$A$7:$I$157,9, FALSE))),"")</f>
        <v/>
      </c>
      <c r="F88" s="64" t="str">
        <f>IFERROR((D88*VLOOKUP(A88,'Product overview (old)'!$A$7:$I$157,4, FALSE)),"")</f>
        <v/>
      </c>
      <c r="G88" s="64" t="str">
        <f>IFERROR((E88*VLOOKUP(A88,'Product overview (old)'!$A$7:$I$157,4, FALSE)),"")</f>
        <v/>
      </c>
      <c r="H88" s="64" t="e">
        <f t="shared" si="12"/>
        <v>#VALUE!</v>
      </c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</row>
    <row r="89" spans="1:27" ht="18">
      <c r="A89" s="46">
        <f>'Product overview (old)'!A160</f>
        <v>0</v>
      </c>
      <c r="B89" s="2">
        <v>3</v>
      </c>
      <c r="C89" s="2">
        <f t="shared" si="11"/>
        <v>4</v>
      </c>
      <c r="D89" s="2">
        <v>0</v>
      </c>
      <c r="E89" s="63" t="str">
        <f>IFERROR(MIN(B89,(C89/VLOOKUP(A89,'Product overview (old)'!$A$7:$I$157,9, FALSE))),"")</f>
        <v/>
      </c>
      <c r="F89" s="64" t="str">
        <f>IFERROR((D89*VLOOKUP(A89,'Product overview (old)'!$A$7:$I$157,4, FALSE)),"")</f>
        <v/>
      </c>
      <c r="G89" s="64" t="str">
        <f>IFERROR((E89*VLOOKUP(A89,'Product overview (old)'!$A$7:$I$157,4, FALSE)),"")</f>
        <v/>
      </c>
      <c r="H89" s="64" t="e">
        <f t="shared" si="12"/>
        <v>#VALUE!</v>
      </c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</row>
    <row r="90" spans="1:27" ht="18">
      <c r="A90" s="46">
        <f>'Product overview (old)'!A161</f>
        <v>0</v>
      </c>
      <c r="B90" s="2">
        <v>3</v>
      </c>
      <c r="C90" s="2">
        <f t="shared" si="11"/>
        <v>4</v>
      </c>
      <c r="D90" s="2">
        <v>0</v>
      </c>
      <c r="E90" s="63" t="str">
        <f>IFERROR(MIN(B90,(C90/VLOOKUP(A90,'Product overview (old)'!$A$7:$I$157,9, FALSE))),"")</f>
        <v/>
      </c>
      <c r="F90" s="64" t="str">
        <f>IFERROR((D90*VLOOKUP(A90,'Product overview (old)'!$A$7:$I$157,4, FALSE)),"")</f>
        <v/>
      </c>
      <c r="G90" s="64" t="str">
        <f>IFERROR((E90*VLOOKUP(A90,'Product overview (old)'!$A$7:$I$157,4, FALSE)),"")</f>
        <v/>
      </c>
      <c r="H90" s="64" t="e">
        <f t="shared" si="12"/>
        <v>#VALUE!</v>
      </c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</row>
    <row r="91" spans="1:27" ht="18">
      <c r="A91" s="46">
        <f>'Product overview (old)'!A162</f>
        <v>0</v>
      </c>
      <c r="B91" s="2">
        <v>3</v>
      </c>
      <c r="C91" s="2">
        <f t="shared" si="11"/>
        <v>4</v>
      </c>
      <c r="D91" s="2">
        <v>0</v>
      </c>
      <c r="E91" s="63" t="str">
        <f>IFERROR(MIN(B91,(C91/VLOOKUP(A91,'Product overview (old)'!$A$7:$I$157,9, FALSE))),"")</f>
        <v/>
      </c>
      <c r="F91" s="64" t="str">
        <f>IFERROR((D91*VLOOKUP(A91,'Product overview (old)'!$A$7:$I$157,4, FALSE)),"")</f>
        <v/>
      </c>
      <c r="G91" s="64" t="str">
        <f>IFERROR((E91*VLOOKUP(A91,'Product overview (old)'!$A$7:$I$157,4, FALSE)),"")</f>
        <v/>
      </c>
      <c r="H91" s="64" t="e">
        <f t="shared" si="12"/>
        <v>#VALUE!</v>
      </c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</row>
    <row r="92" spans="1:27" ht="18">
      <c r="A92" s="46">
        <f>'Product overview (old)'!A163</f>
        <v>0</v>
      </c>
      <c r="B92" s="2">
        <v>3</v>
      </c>
      <c r="C92" s="2">
        <f t="shared" si="11"/>
        <v>4</v>
      </c>
      <c r="D92" s="2">
        <v>0</v>
      </c>
      <c r="E92" s="63" t="str">
        <f>IFERROR(MIN(B92,(C92/VLOOKUP(A92,'Product overview (old)'!$A$7:$I$157,9, FALSE))),"")</f>
        <v/>
      </c>
      <c r="F92" s="64" t="str">
        <f>IFERROR((D92*VLOOKUP(A92,'Product overview (old)'!$A$7:$I$157,4, FALSE)),"")</f>
        <v/>
      </c>
      <c r="G92" s="64" t="str">
        <f>IFERROR((E92*VLOOKUP(A92,'Product overview (old)'!$A$7:$I$157,4, FALSE)),"")</f>
        <v/>
      </c>
      <c r="H92" s="64" t="e">
        <f t="shared" si="12"/>
        <v>#VALUE!</v>
      </c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</row>
    <row r="93" spans="1:27" ht="18">
      <c r="A93" s="46">
        <f>'Product overview (old)'!A164</f>
        <v>0</v>
      </c>
      <c r="B93" s="2">
        <v>3</v>
      </c>
      <c r="C93" s="2">
        <f t="shared" si="11"/>
        <v>4</v>
      </c>
      <c r="D93" s="2">
        <v>0</v>
      </c>
      <c r="E93" s="63" t="str">
        <f>IFERROR(MIN(B93,(C93/VLOOKUP(A93,'Product overview (old)'!$A$7:$I$157,9, FALSE))),"")</f>
        <v/>
      </c>
      <c r="F93" s="64" t="str">
        <f>IFERROR((D93*VLOOKUP(A93,'Product overview (old)'!$A$7:$I$157,4, FALSE)),"")</f>
        <v/>
      </c>
      <c r="G93" s="64" t="str">
        <f>IFERROR((E93*VLOOKUP(A93,'Product overview (old)'!$A$7:$I$157,4, FALSE)),"")</f>
        <v/>
      </c>
      <c r="H93" s="64" t="e">
        <f t="shared" si="12"/>
        <v>#VALUE!</v>
      </c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</row>
    <row r="94" spans="1:27" ht="18">
      <c r="A94" s="46">
        <f>'Product overview (old)'!A165</f>
        <v>0</v>
      </c>
      <c r="B94" s="2">
        <v>3</v>
      </c>
      <c r="C94" s="2">
        <f t="shared" si="11"/>
        <v>4</v>
      </c>
      <c r="D94" s="2">
        <v>0</v>
      </c>
      <c r="E94" s="63" t="str">
        <f>IFERROR(MIN(B94,(C94/VLOOKUP(A94,'Product overview (old)'!$A$7:$I$157,9, FALSE))),"")</f>
        <v/>
      </c>
      <c r="F94" s="64" t="str">
        <f>IFERROR((D94*VLOOKUP(A94,'Product overview (old)'!$A$7:$I$157,4, FALSE)),"")</f>
        <v/>
      </c>
      <c r="G94" s="64" t="str">
        <f>IFERROR((E94*VLOOKUP(A94,'Product overview (old)'!$A$7:$I$157,4, FALSE)),"")</f>
        <v/>
      </c>
      <c r="H94" s="64" t="e">
        <f t="shared" si="12"/>
        <v>#VALUE!</v>
      </c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</row>
    <row r="95" spans="1:27" ht="18">
      <c r="A95" s="46">
        <f>'Product overview (old)'!A166</f>
        <v>0</v>
      </c>
      <c r="B95" s="2">
        <v>3</v>
      </c>
      <c r="C95" s="2">
        <f t="shared" si="11"/>
        <v>4</v>
      </c>
      <c r="D95" s="2">
        <v>0</v>
      </c>
      <c r="E95" s="63" t="str">
        <f>IFERROR(MIN(B95,(C95/VLOOKUP(A95,'Product overview (old)'!$A$7:$I$157,9, FALSE))),"")</f>
        <v/>
      </c>
      <c r="F95" s="64" t="str">
        <f>IFERROR((D95*VLOOKUP(A95,'Product overview (old)'!$A$7:$I$157,4, FALSE)),"")</f>
        <v/>
      </c>
      <c r="G95" s="64" t="str">
        <f>IFERROR((E95*VLOOKUP(A95,'Product overview (old)'!$A$7:$I$157,4, FALSE)),"")</f>
        <v/>
      </c>
      <c r="H95" s="64" t="e">
        <f t="shared" si="12"/>
        <v>#VALUE!</v>
      </c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</row>
    <row r="96" spans="1:27" ht="18">
      <c r="A96" s="46">
        <f>'Product overview (old)'!A167</f>
        <v>0</v>
      </c>
      <c r="B96" s="2">
        <v>3</v>
      </c>
      <c r="C96" s="2">
        <f t="shared" si="11"/>
        <v>4</v>
      </c>
      <c r="D96" s="2">
        <v>0</v>
      </c>
      <c r="E96" s="63" t="str">
        <f>IFERROR(MIN(B96,(C96/VLOOKUP(A96,'Product overview (old)'!$A$7:$I$157,9, FALSE))),"")</f>
        <v/>
      </c>
      <c r="F96" s="64" t="str">
        <f>IFERROR((D96*VLOOKUP(A96,'Product overview (old)'!$A$7:$I$157,4, FALSE)),"")</f>
        <v/>
      </c>
      <c r="G96" s="64" t="str">
        <f>IFERROR((E96*VLOOKUP(A96,'Product overview (old)'!$A$7:$I$157,4, FALSE)),"")</f>
        <v/>
      </c>
      <c r="H96" s="64" t="e">
        <f t="shared" si="12"/>
        <v>#VALUE!</v>
      </c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</row>
    <row r="97" spans="1:27" ht="18">
      <c r="A97" s="46">
        <f>'Product overview (old)'!A168</f>
        <v>0</v>
      </c>
      <c r="B97" s="2">
        <v>3</v>
      </c>
      <c r="C97" s="2">
        <f t="shared" si="11"/>
        <v>4</v>
      </c>
      <c r="D97" s="2">
        <v>0</v>
      </c>
      <c r="E97" s="63" t="str">
        <f>IFERROR(MIN(B97,(C97/VLOOKUP(A97,'Product overview (old)'!$A$7:$I$157,9, FALSE))),"")</f>
        <v/>
      </c>
      <c r="F97" s="64" t="str">
        <f>IFERROR((D97*VLOOKUP(A97,'Product overview (old)'!$A$7:$I$157,4, FALSE)),"")</f>
        <v/>
      </c>
      <c r="G97" s="64" t="str">
        <f>IFERROR((E97*VLOOKUP(A97,'Product overview (old)'!$A$7:$I$157,4, FALSE)),"")</f>
        <v/>
      </c>
      <c r="H97" s="64" t="e">
        <f t="shared" si="12"/>
        <v>#VALUE!</v>
      </c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</row>
    <row r="98" spans="1:27" ht="18">
      <c r="A98" s="46">
        <f>'Product overview (old)'!A169</f>
        <v>0</v>
      </c>
      <c r="B98" s="2">
        <v>3</v>
      </c>
      <c r="C98" s="2">
        <f t="shared" si="11"/>
        <v>4</v>
      </c>
      <c r="D98" s="2">
        <v>0</v>
      </c>
      <c r="E98" s="63" t="str">
        <f>IFERROR(MIN(B98,(C98/VLOOKUP(A98,'Product overview (old)'!$A$7:$I$157,9, FALSE))),"")</f>
        <v/>
      </c>
      <c r="F98" s="64" t="str">
        <f>IFERROR((D98*VLOOKUP(A98,'Product overview (old)'!$A$7:$I$157,4, FALSE)),"")</f>
        <v/>
      </c>
      <c r="G98" s="64" t="str">
        <f>IFERROR((E98*VLOOKUP(A98,'Product overview (old)'!$A$7:$I$157,4, FALSE)),"")</f>
        <v/>
      </c>
      <c r="H98" s="64" t="e">
        <f t="shared" si="12"/>
        <v>#VALUE!</v>
      </c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</row>
    <row r="99" spans="1:27" ht="18">
      <c r="A99" s="46">
        <f>'Product overview (old)'!A170</f>
        <v>0</v>
      </c>
      <c r="B99" s="2">
        <v>3</v>
      </c>
      <c r="C99" s="2">
        <f t="shared" si="11"/>
        <v>4</v>
      </c>
      <c r="D99" s="2">
        <v>0</v>
      </c>
      <c r="E99" s="63" t="str">
        <f>IFERROR(MIN(B99,(C99/VLOOKUP(A99,'Product overview (old)'!$A$7:$I$157,9, FALSE))),"")</f>
        <v/>
      </c>
      <c r="F99" s="64" t="str">
        <f>IFERROR((D99*VLOOKUP(A99,'Product overview (old)'!$A$7:$I$157,4, FALSE)),"")</f>
        <v/>
      </c>
      <c r="G99" s="64" t="str">
        <f>IFERROR((E99*VLOOKUP(A99,'Product overview (old)'!$A$7:$I$157,4, FALSE)),"")</f>
        <v/>
      </c>
      <c r="H99" s="64" t="e">
        <f t="shared" si="12"/>
        <v>#VALUE!</v>
      </c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</row>
    <row r="100" spans="1:27" ht="18">
      <c r="A100" s="46">
        <f>'Product overview (old)'!A171</f>
        <v>0</v>
      </c>
      <c r="B100" s="2">
        <v>3</v>
      </c>
      <c r="C100" s="2">
        <f t="shared" si="11"/>
        <v>4</v>
      </c>
      <c r="D100" s="2">
        <v>0</v>
      </c>
      <c r="E100" s="63" t="str">
        <f>IFERROR(MIN(B100,(C100/VLOOKUP(A100,'Product overview (old)'!$A$7:$I$157,9, FALSE))),"")</f>
        <v/>
      </c>
      <c r="F100" s="64" t="str">
        <f>IFERROR((D100*VLOOKUP(A100,'Product overview (old)'!$A$7:$I$157,4, FALSE)),"")</f>
        <v/>
      </c>
      <c r="G100" s="64" t="str">
        <f>IFERROR((E100*VLOOKUP(A100,'Product overview (old)'!$A$7:$I$157,4, FALSE)),"")</f>
        <v/>
      </c>
      <c r="H100" s="64" t="e">
        <f t="shared" si="12"/>
        <v>#VALUE!</v>
      </c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</row>
    <row r="101" spans="1:27" ht="18">
      <c r="A101" s="46">
        <f>'Product overview (old)'!A172</f>
        <v>0</v>
      </c>
      <c r="B101" s="2">
        <v>3</v>
      </c>
      <c r="C101" s="2">
        <f t="shared" si="11"/>
        <v>4</v>
      </c>
      <c r="D101" s="2">
        <v>0</v>
      </c>
      <c r="E101" s="63" t="str">
        <f>IFERROR(MIN(B101,(C101/VLOOKUP(A101,'Product overview (old)'!$A$7:$I$157,9, FALSE))),"")</f>
        <v/>
      </c>
      <c r="F101" s="64" t="str">
        <f>IFERROR((D101*VLOOKUP(A101,'Product overview (old)'!$A$7:$I$157,4, FALSE)),"")</f>
        <v/>
      </c>
      <c r="G101" s="64" t="str">
        <f>IFERROR((E101*VLOOKUP(A101,'Product overview (old)'!$A$7:$I$157,4, FALSE)),"")</f>
        <v/>
      </c>
      <c r="H101" s="64" t="e">
        <f t="shared" si="12"/>
        <v>#VALUE!</v>
      </c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</row>
    <row r="102" spans="1:27" ht="18">
      <c r="A102" s="46">
        <f>'Product overview (old)'!A173</f>
        <v>0</v>
      </c>
      <c r="B102" s="2">
        <v>3</v>
      </c>
      <c r="C102" s="2">
        <f t="shared" si="11"/>
        <v>4</v>
      </c>
      <c r="D102" s="2">
        <v>0</v>
      </c>
      <c r="E102" s="63" t="str">
        <f>IFERROR(MIN(B102,(C102/VLOOKUP(A102,'Product overview (old)'!$A$7:$I$157,9, FALSE))),"")</f>
        <v/>
      </c>
      <c r="F102" s="64" t="str">
        <f>IFERROR((D102*VLOOKUP(A102,'Product overview (old)'!$A$7:$I$157,4, FALSE)),"")</f>
        <v/>
      </c>
      <c r="G102" s="64" t="str">
        <f>IFERROR((E102*VLOOKUP(A102,'Product overview (old)'!$A$7:$I$157,4, FALSE)),"")</f>
        <v/>
      </c>
      <c r="H102" s="64" t="e">
        <f t="shared" si="12"/>
        <v>#VALUE!</v>
      </c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</row>
    <row r="103" spans="1:27" ht="18">
      <c r="A103" s="46">
        <f>'Product overview (old)'!A174</f>
        <v>0</v>
      </c>
      <c r="B103" s="2">
        <v>3</v>
      </c>
      <c r="C103" s="2">
        <f t="shared" si="11"/>
        <v>4</v>
      </c>
      <c r="D103" s="2">
        <v>0</v>
      </c>
      <c r="E103" s="63" t="str">
        <f>IFERROR(MIN(B103,(C103/VLOOKUP(A103,'Product overview (old)'!$A$7:$I$157,9, FALSE))),"")</f>
        <v/>
      </c>
      <c r="F103" s="64" t="str">
        <f>IFERROR((D103*VLOOKUP(A103,'Product overview (old)'!$A$7:$I$157,4, FALSE)),"")</f>
        <v/>
      </c>
      <c r="G103" s="64" t="str">
        <f>IFERROR((E103*VLOOKUP(A103,'Product overview (old)'!$A$7:$I$157,4, FALSE)),"")</f>
        <v/>
      </c>
      <c r="H103" s="64" t="e">
        <f t="shared" si="12"/>
        <v>#VALUE!</v>
      </c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</row>
    <row r="104" spans="1:27" ht="18">
      <c r="A104" s="46">
        <f>'Product overview (old)'!A175</f>
        <v>0</v>
      </c>
      <c r="B104" s="2">
        <v>3</v>
      </c>
      <c r="C104" s="2">
        <f t="shared" si="11"/>
        <v>4</v>
      </c>
      <c r="D104" s="2">
        <v>0</v>
      </c>
      <c r="E104" s="63" t="str">
        <f>IFERROR(MIN(B104,(C104/VLOOKUP(A104,'Product overview (old)'!$A$7:$I$157,9, FALSE))),"")</f>
        <v/>
      </c>
      <c r="F104" s="64" t="str">
        <f>IFERROR((D104*VLOOKUP(A104,'Product overview (old)'!$A$7:$I$157,4, FALSE)),"")</f>
        <v/>
      </c>
      <c r="G104" s="64" t="str">
        <f>IFERROR((E104*VLOOKUP(A104,'Product overview (old)'!$A$7:$I$157,4, FALSE)),"")</f>
        <v/>
      </c>
      <c r="H104" s="64" t="e">
        <f t="shared" si="12"/>
        <v>#VALUE!</v>
      </c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</row>
    <row r="105" spans="1:27" ht="18">
      <c r="A105" s="46">
        <f>'Product overview (old)'!A176</f>
        <v>0</v>
      </c>
      <c r="B105" s="2">
        <v>3</v>
      </c>
      <c r="C105" s="2">
        <f t="shared" si="11"/>
        <v>4</v>
      </c>
      <c r="D105" s="2">
        <v>0</v>
      </c>
      <c r="E105" s="63" t="str">
        <f>IFERROR(MIN(B105,(C105/VLOOKUP(A105,'Product overview (old)'!$A$7:$I$157,9, FALSE))),"")</f>
        <v/>
      </c>
      <c r="F105" s="64" t="str">
        <f>IFERROR((D105*VLOOKUP(A105,'Product overview (old)'!$A$7:$I$157,4, FALSE)),"")</f>
        <v/>
      </c>
      <c r="G105" s="64" t="str">
        <f>IFERROR((E105*VLOOKUP(A105,'Product overview (old)'!$A$7:$I$157,4, FALSE)),"")</f>
        <v/>
      </c>
      <c r="H105" s="64" t="e">
        <f t="shared" si="12"/>
        <v>#VALUE!</v>
      </c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</row>
    <row r="106" spans="1:27" ht="18">
      <c r="A106" s="46">
        <f>'Product overview (old)'!A177</f>
        <v>0</v>
      </c>
      <c r="B106" s="2">
        <v>3</v>
      </c>
      <c r="C106" s="2">
        <f t="shared" si="11"/>
        <v>4</v>
      </c>
      <c r="D106" s="2">
        <v>0</v>
      </c>
      <c r="E106" s="63" t="str">
        <f>IFERROR(MIN(B106,(C106/VLOOKUP(A106,'Product overview (old)'!$A$7:$I$157,9, FALSE))),"")</f>
        <v/>
      </c>
      <c r="F106" s="64" t="str">
        <f>IFERROR((D106*VLOOKUP(A106,'Product overview (old)'!$A$7:$I$157,4, FALSE)),"")</f>
        <v/>
      </c>
      <c r="G106" s="64" t="str">
        <f>IFERROR((E106*VLOOKUP(A106,'Product overview (old)'!$A$7:$I$157,4, FALSE)),"")</f>
        <v/>
      </c>
      <c r="H106" s="64" t="e">
        <f t="shared" si="12"/>
        <v>#VALUE!</v>
      </c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</row>
    <row r="107" spans="1:27" ht="18">
      <c r="A107" s="46">
        <f>'Product overview (old)'!A178</f>
        <v>0</v>
      </c>
      <c r="B107" s="2">
        <v>3</v>
      </c>
      <c r="C107" s="2">
        <f t="shared" si="11"/>
        <v>4</v>
      </c>
      <c r="D107" s="2">
        <v>0</v>
      </c>
      <c r="E107" s="63" t="str">
        <f>IFERROR(MIN(B107,(C107/VLOOKUP(A107,'Product overview (old)'!$A$7:$I$157,9, FALSE))),"")</f>
        <v/>
      </c>
      <c r="F107" s="64" t="str">
        <f>IFERROR((D107*VLOOKUP(A107,'Product overview (old)'!$A$7:$I$157,4, FALSE)),"")</f>
        <v/>
      </c>
      <c r="G107" s="64" t="str">
        <f>IFERROR((E107*VLOOKUP(A107,'Product overview (old)'!$A$7:$I$157,4, FALSE)),"")</f>
        <v/>
      </c>
      <c r="H107" s="64" t="e">
        <f t="shared" si="12"/>
        <v>#VALUE!</v>
      </c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</row>
    <row r="108" spans="1:27" ht="18">
      <c r="A108" s="46">
        <f>'Product overview (old)'!A179</f>
        <v>0</v>
      </c>
      <c r="B108" s="2">
        <v>3</v>
      </c>
      <c r="C108" s="2">
        <f t="shared" si="11"/>
        <v>4</v>
      </c>
      <c r="D108" s="2">
        <v>0</v>
      </c>
      <c r="E108" s="63" t="str">
        <f>IFERROR(MIN(B108,(C108/VLOOKUP(A108,'Product overview (old)'!$A$7:$I$157,9, FALSE))),"")</f>
        <v/>
      </c>
      <c r="F108" s="64" t="str">
        <f>IFERROR((D108*VLOOKUP(A108,'Product overview (old)'!$A$7:$I$157,4, FALSE)),"")</f>
        <v/>
      </c>
      <c r="G108" s="64" t="str">
        <f>IFERROR((E108*VLOOKUP(A108,'Product overview (old)'!$A$7:$I$157,4, FALSE)),"")</f>
        <v/>
      </c>
      <c r="H108" s="64" t="e">
        <f t="shared" si="12"/>
        <v>#VALUE!</v>
      </c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</row>
    <row r="109" spans="1:27" ht="18">
      <c r="A109" s="46">
        <f>'Product overview (old)'!A180</f>
        <v>0</v>
      </c>
      <c r="B109" s="2">
        <v>3</v>
      </c>
      <c r="C109" s="2">
        <f t="shared" si="11"/>
        <v>4</v>
      </c>
      <c r="D109" s="2">
        <v>0</v>
      </c>
      <c r="E109" s="63" t="str">
        <f>IFERROR(MIN(B109,(C109/VLOOKUP(A109,'Product overview (old)'!$A$7:$I$157,9, FALSE))),"")</f>
        <v/>
      </c>
      <c r="F109" s="64" t="str">
        <f>IFERROR((D109*VLOOKUP(A109,'Product overview (old)'!$A$7:$I$157,4, FALSE)),"")</f>
        <v/>
      </c>
      <c r="G109" s="64" t="str">
        <f>IFERROR((E109*VLOOKUP(A109,'Product overview (old)'!$A$7:$I$157,4, FALSE)),"")</f>
        <v/>
      </c>
      <c r="H109" s="64" t="e">
        <f t="shared" si="12"/>
        <v>#VALUE!</v>
      </c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</row>
    <row r="110" spans="1:27" ht="18">
      <c r="A110" s="46">
        <f>'Product overview (old)'!A181</f>
        <v>0</v>
      </c>
      <c r="B110" s="2">
        <v>3</v>
      </c>
      <c r="C110" s="2">
        <f t="shared" si="11"/>
        <v>4</v>
      </c>
      <c r="D110" s="2">
        <v>0</v>
      </c>
      <c r="E110" s="63" t="str">
        <f>IFERROR(MIN(B110,(C110/VLOOKUP(A110,'Product overview (old)'!$A$7:$I$157,9, FALSE))),"")</f>
        <v/>
      </c>
      <c r="F110" s="64" t="str">
        <f>IFERROR((D110*VLOOKUP(A110,'Product overview (old)'!$A$7:$I$157,4, FALSE)),"")</f>
        <v/>
      </c>
      <c r="G110" s="64" t="str">
        <f>IFERROR((E110*VLOOKUP(A110,'Product overview (old)'!$A$7:$I$157,4, FALSE)),"")</f>
        <v/>
      </c>
      <c r="H110" s="64" t="e">
        <f t="shared" si="12"/>
        <v>#VALUE!</v>
      </c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</row>
    <row r="111" spans="1:27" ht="18">
      <c r="A111" s="46">
        <f>'Product overview (old)'!A182</f>
        <v>0</v>
      </c>
      <c r="B111" s="2">
        <v>3</v>
      </c>
      <c r="C111" s="2">
        <f t="shared" si="11"/>
        <v>4</v>
      </c>
      <c r="D111" s="2">
        <v>0</v>
      </c>
      <c r="E111" s="63" t="str">
        <f>IFERROR(MIN(B111,(C111/VLOOKUP(A111,'Product overview (old)'!$A$7:$I$157,9, FALSE))),"")</f>
        <v/>
      </c>
      <c r="F111" s="64" t="str">
        <f>IFERROR((D111*VLOOKUP(A111,'Product overview (old)'!$A$7:$I$157,4, FALSE)),"")</f>
        <v/>
      </c>
      <c r="G111" s="64" t="str">
        <f>IFERROR((E111*VLOOKUP(A111,'Product overview (old)'!$A$7:$I$157,4, FALSE)),"")</f>
        <v/>
      </c>
      <c r="H111" s="64" t="e">
        <f t="shared" si="12"/>
        <v>#VALUE!</v>
      </c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</row>
    <row r="112" spans="1:27" ht="18">
      <c r="A112" s="46">
        <f>'Product overview (old)'!A183</f>
        <v>0</v>
      </c>
      <c r="B112" s="2">
        <v>3</v>
      </c>
      <c r="C112" s="2">
        <f t="shared" si="11"/>
        <v>4</v>
      </c>
      <c r="D112" s="2">
        <v>0</v>
      </c>
      <c r="E112" s="63" t="str">
        <f>IFERROR(MIN(B112,(C112/VLOOKUP(A112,'Product overview (old)'!$A$7:$I$157,9, FALSE))),"")</f>
        <v/>
      </c>
      <c r="F112" s="64" t="str">
        <f>IFERROR((D112*VLOOKUP(A112,'Product overview (old)'!$A$7:$I$157,4, FALSE)),"")</f>
        <v/>
      </c>
      <c r="G112" s="64" t="str">
        <f>IFERROR((E112*VLOOKUP(A112,'Product overview (old)'!$A$7:$I$157,4, FALSE)),"")</f>
        <v/>
      </c>
      <c r="H112" s="64" t="e">
        <f t="shared" si="12"/>
        <v>#VALUE!</v>
      </c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</row>
    <row r="113" spans="1:27" ht="18">
      <c r="A113" s="46">
        <f>'Product overview (old)'!A184</f>
        <v>0</v>
      </c>
      <c r="B113" s="2">
        <v>3</v>
      </c>
      <c r="C113" s="2">
        <f t="shared" si="11"/>
        <v>4</v>
      </c>
      <c r="D113" s="2">
        <v>0</v>
      </c>
      <c r="E113" s="63" t="str">
        <f>IFERROR(MIN(B113,(C113/VLOOKUP(A113,'Product overview (old)'!$A$7:$I$157,9, FALSE))),"")</f>
        <v/>
      </c>
      <c r="F113" s="64" t="str">
        <f>IFERROR((D113*VLOOKUP(A113,'Product overview (old)'!$A$7:$I$157,4, FALSE)),"")</f>
        <v/>
      </c>
      <c r="G113" s="64" t="str">
        <f>IFERROR((E113*VLOOKUP(A113,'Product overview (old)'!$A$7:$I$157,4, FALSE)),"")</f>
        <v/>
      </c>
      <c r="H113" s="64" t="e">
        <f t="shared" si="12"/>
        <v>#VALUE!</v>
      </c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</row>
    <row r="114" spans="1:27" ht="18">
      <c r="A114" s="46">
        <f>'Product overview (old)'!A185</f>
        <v>0</v>
      </c>
      <c r="B114" s="2">
        <v>3</v>
      </c>
      <c r="C114" s="2">
        <f t="shared" si="11"/>
        <v>4</v>
      </c>
      <c r="D114" s="2">
        <v>0</v>
      </c>
      <c r="E114" s="63" t="str">
        <f>IFERROR(MIN(B114,(C114/VLOOKUP(A114,'Product overview (old)'!$A$7:$I$157,9, FALSE))),"")</f>
        <v/>
      </c>
      <c r="F114" s="64" t="str">
        <f>IFERROR((D114*VLOOKUP(A114,'Product overview (old)'!$A$7:$I$157,4, FALSE)),"")</f>
        <v/>
      </c>
      <c r="G114" s="64" t="str">
        <f>IFERROR((E114*VLOOKUP(A114,'Product overview (old)'!$A$7:$I$157,4, FALSE)),"")</f>
        <v/>
      </c>
      <c r="H114" s="64" t="e">
        <f t="shared" si="12"/>
        <v>#VALUE!</v>
      </c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</row>
    <row r="115" spans="1:27" ht="18">
      <c r="A115" s="46">
        <f>'Product overview (old)'!A186</f>
        <v>0</v>
      </c>
      <c r="B115" s="2">
        <v>3</v>
      </c>
      <c r="C115" s="2">
        <f t="shared" si="11"/>
        <v>4</v>
      </c>
      <c r="D115" s="2">
        <v>0</v>
      </c>
      <c r="E115" s="63" t="str">
        <f>IFERROR(MIN(B115,(C115/VLOOKUP(A115,'Product overview (old)'!$A$7:$I$157,9, FALSE))),"")</f>
        <v/>
      </c>
      <c r="F115" s="64" t="str">
        <f>IFERROR((D115*VLOOKUP(A115,'Product overview (old)'!$A$7:$I$157,4, FALSE)),"")</f>
        <v/>
      </c>
      <c r="G115" s="64" t="str">
        <f>IFERROR((E115*VLOOKUP(A115,'Product overview (old)'!$A$7:$I$157,4, FALSE)),"")</f>
        <v/>
      </c>
      <c r="H115" s="64" t="e">
        <f t="shared" si="12"/>
        <v>#VALUE!</v>
      </c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</row>
    <row r="116" spans="1:27" ht="18">
      <c r="A116" s="46">
        <f>'Product overview (old)'!A187</f>
        <v>0</v>
      </c>
      <c r="B116" s="2">
        <v>3</v>
      </c>
      <c r="C116" s="2">
        <f t="shared" si="11"/>
        <v>4</v>
      </c>
      <c r="D116" s="2">
        <v>0</v>
      </c>
      <c r="E116" s="63" t="str">
        <f>IFERROR(MIN(B116,(C116/VLOOKUP(A116,'Product overview (old)'!$A$7:$I$157,9, FALSE))),"")</f>
        <v/>
      </c>
      <c r="F116" s="64" t="str">
        <f>IFERROR((D116*VLOOKUP(A116,'Product overview (old)'!$A$7:$I$157,4, FALSE)),"")</f>
        <v/>
      </c>
      <c r="G116" s="64" t="str">
        <f>IFERROR((E116*VLOOKUP(A116,'Product overview (old)'!$A$7:$I$157,4, FALSE)),"")</f>
        <v/>
      </c>
      <c r="H116" s="64" t="e">
        <f t="shared" si="12"/>
        <v>#VALUE!</v>
      </c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</row>
    <row r="117" spans="1:27" ht="18">
      <c r="A117" s="46">
        <f>'Product overview (old)'!A188</f>
        <v>0</v>
      </c>
      <c r="B117" s="2">
        <v>3</v>
      </c>
      <c r="C117" s="2">
        <f t="shared" si="11"/>
        <v>4</v>
      </c>
      <c r="D117" s="2">
        <v>0</v>
      </c>
      <c r="E117" s="63" t="str">
        <f>IFERROR(MIN(B117,(C117/VLOOKUP(A117,'Product overview (old)'!$A$7:$I$157,9, FALSE))),"")</f>
        <v/>
      </c>
      <c r="F117" s="64" t="str">
        <f>IFERROR((D117*VLOOKUP(A117,'Product overview (old)'!$A$7:$I$157,4, FALSE)),"")</f>
        <v/>
      </c>
      <c r="G117" s="64" t="str">
        <f>IFERROR((E117*VLOOKUP(A117,'Product overview (old)'!$A$7:$I$157,4, FALSE)),"")</f>
        <v/>
      </c>
      <c r="H117" s="64" t="e">
        <f t="shared" si="12"/>
        <v>#VALUE!</v>
      </c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</row>
    <row r="118" spans="1:27" ht="18">
      <c r="A118" s="46">
        <f>'Product overview (old)'!A189</f>
        <v>0</v>
      </c>
      <c r="B118" s="2">
        <v>3</v>
      </c>
      <c r="C118" s="2">
        <f t="shared" si="11"/>
        <v>4</v>
      </c>
      <c r="D118" s="2">
        <v>0</v>
      </c>
      <c r="E118" s="63" t="str">
        <f>IFERROR(MIN(B118,(C118/VLOOKUP(A118,'Product overview (old)'!$A$7:$I$157,9, FALSE))),"")</f>
        <v/>
      </c>
      <c r="F118" s="64" t="str">
        <f>IFERROR((D118*VLOOKUP(A118,'Product overview (old)'!$A$7:$I$157,4, FALSE)),"")</f>
        <v/>
      </c>
      <c r="G118" s="64" t="str">
        <f>IFERROR((E118*VLOOKUP(A118,'Product overview (old)'!$A$7:$I$157,4, FALSE)),"")</f>
        <v/>
      </c>
      <c r="H118" s="64" t="e">
        <f t="shared" si="12"/>
        <v>#VALUE!</v>
      </c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</row>
    <row r="119" spans="1:27" ht="18">
      <c r="A119" s="46">
        <f>'Product overview (old)'!A190</f>
        <v>0</v>
      </c>
      <c r="B119" s="2">
        <v>3</v>
      </c>
      <c r="C119" s="2">
        <f t="shared" si="11"/>
        <v>4</v>
      </c>
      <c r="D119" s="2">
        <v>0</v>
      </c>
      <c r="E119" s="63" t="str">
        <f>IFERROR(MIN(B119,(C119/VLOOKUP(A119,'Product overview (old)'!$A$7:$I$157,9, FALSE))),"")</f>
        <v/>
      </c>
      <c r="F119" s="64" t="str">
        <f>IFERROR((D119*VLOOKUP(A119,'Product overview (old)'!$A$7:$I$157,4, FALSE)),"")</f>
        <v/>
      </c>
      <c r="G119" s="64" t="str">
        <f>IFERROR((E119*VLOOKUP(A119,'Product overview (old)'!$A$7:$I$157,4, FALSE)),"")</f>
        <v/>
      </c>
      <c r="H119" s="64" t="e">
        <f t="shared" si="12"/>
        <v>#VALUE!</v>
      </c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</row>
    <row r="120" spans="1:27" ht="18">
      <c r="A120" s="46">
        <f>'Product overview (old)'!A191</f>
        <v>0</v>
      </c>
      <c r="B120" s="2">
        <v>3</v>
      </c>
      <c r="C120" s="2">
        <f t="shared" si="11"/>
        <v>4</v>
      </c>
      <c r="D120" s="2">
        <v>0</v>
      </c>
      <c r="E120" s="63" t="str">
        <f>IFERROR(MIN(B120,(C120/VLOOKUP(A120,'Product overview (old)'!$A$7:$I$157,9, FALSE))),"")</f>
        <v/>
      </c>
      <c r="F120" s="64" t="str">
        <f>IFERROR((D120*VLOOKUP(A120,'Product overview (old)'!$A$7:$I$157,4, FALSE)),"")</f>
        <v/>
      </c>
      <c r="G120" s="64" t="str">
        <f>IFERROR((E120*VLOOKUP(A120,'Product overview (old)'!$A$7:$I$157,4, FALSE)),"")</f>
        <v/>
      </c>
      <c r="H120" s="64" t="e">
        <f t="shared" si="12"/>
        <v>#VALUE!</v>
      </c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</row>
    <row r="121" spans="1:27" ht="18">
      <c r="A121" s="46">
        <f>'Product overview (old)'!A192</f>
        <v>0</v>
      </c>
      <c r="B121" s="2">
        <v>3</v>
      </c>
      <c r="C121" s="2">
        <f t="shared" si="11"/>
        <v>4</v>
      </c>
      <c r="D121" s="2">
        <v>0</v>
      </c>
      <c r="E121" s="63" t="str">
        <f>IFERROR(MIN(B121,(C121/VLOOKUP(A121,'Product overview (old)'!$A$7:$I$157,9, FALSE))),"")</f>
        <v/>
      </c>
      <c r="F121" s="64" t="str">
        <f>IFERROR((D121*VLOOKUP(A121,'Product overview (old)'!$A$7:$I$157,4, FALSE)),"")</f>
        <v/>
      </c>
      <c r="G121" s="64" t="str">
        <f>IFERROR((E121*VLOOKUP(A121,'Product overview (old)'!$A$7:$I$157,4, FALSE)),"")</f>
        <v/>
      </c>
      <c r="H121" s="64" t="e">
        <f t="shared" si="12"/>
        <v>#VALUE!</v>
      </c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</row>
    <row r="122" spans="1:27" ht="18">
      <c r="A122" s="46">
        <f>'Product overview (old)'!A193</f>
        <v>0</v>
      </c>
      <c r="B122" s="2">
        <v>3</v>
      </c>
      <c r="C122" s="2">
        <f t="shared" si="11"/>
        <v>4</v>
      </c>
      <c r="D122" s="2">
        <v>0</v>
      </c>
      <c r="E122" s="63" t="str">
        <f>IFERROR(MIN(B122,(C122/VLOOKUP(A122,'Product overview (old)'!$A$7:$I$157,9, FALSE))),"")</f>
        <v/>
      </c>
      <c r="F122" s="64" t="str">
        <f>IFERROR((D122*VLOOKUP(A122,'Product overview (old)'!$A$7:$I$157,4, FALSE)),"")</f>
        <v/>
      </c>
      <c r="G122" s="64" t="str">
        <f>IFERROR((E122*VLOOKUP(A122,'Product overview (old)'!$A$7:$I$157,4, FALSE)),"")</f>
        <v/>
      </c>
      <c r="H122" s="64" t="e">
        <f t="shared" si="12"/>
        <v>#VALUE!</v>
      </c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</row>
    <row r="123" spans="1:27" ht="18">
      <c r="A123" s="46">
        <f>'Product overview (old)'!A194</f>
        <v>0</v>
      </c>
      <c r="B123" s="2">
        <v>3</v>
      </c>
      <c r="C123" s="2">
        <f t="shared" si="11"/>
        <v>4</v>
      </c>
      <c r="D123" s="2">
        <v>0</v>
      </c>
      <c r="E123" s="63" t="str">
        <f>IFERROR(MIN(B123,(C123/VLOOKUP(A123,'Product overview (old)'!$A$7:$I$157,9, FALSE))),"")</f>
        <v/>
      </c>
      <c r="F123" s="64" t="str">
        <f>IFERROR((D123*VLOOKUP(A123,'Product overview (old)'!$A$7:$I$157,4, FALSE)),"")</f>
        <v/>
      </c>
      <c r="G123" s="64" t="str">
        <f>IFERROR((E123*VLOOKUP(A123,'Product overview (old)'!$A$7:$I$157,4, FALSE)),"")</f>
        <v/>
      </c>
      <c r="H123" s="64" t="e">
        <f t="shared" si="12"/>
        <v>#VALUE!</v>
      </c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</row>
    <row r="124" spans="1:27" ht="18">
      <c r="A124" s="46">
        <f>'Product overview (old)'!A195</f>
        <v>0</v>
      </c>
      <c r="B124" s="2">
        <v>3</v>
      </c>
      <c r="C124" s="2">
        <f t="shared" si="11"/>
        <v>4</v>
      </c>
      <c r="D124" s="2">
        <v>0</v>
      </c>
      <c r="E124" s="63" t="str">
        <f>IFERROR(MIN(B124,(C124/VLOOKUP(A124,'Product overview (old)'!$A$7:$I$157,9, FALSE))),"")</f>
        <v/>
      </c>
      <c r="F124" s="64" t="str">
        <f>IFERROR((D124*VLOOKUP(A124,'Product overview (old)'!$A$7:$I$157,4, FALSE)),"")</f>
        <v/>
      </c>
      <c r="G124" s="64" t="str">
        <f>IFERROR((E124*VLOOKUP(A124,'Product overview (old)'!$A$7:$I$157,4, FALSE)),"")</f>
        <v/>
      </c>
      <c r="H124" s="64" t="e">
        <f t="shared" si="12"/>
        <v>#VALUE!</v>
      </c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</row>
    <row r="125" spans="1:27" ht="18">
      <c r="A125" s="46">
        <f>'Product overview (old)'!A196</f>
        <v>0</v>
      </c>
      <c r="B125" s="2">
        <v>3</v>
      </c>
      <c r="C125" s="2">
        <f t="shared" si="11"/>
        <v>4</v>
      </c>
      <c r="D125" s="2">
        <v>0</v>
      </c>
      <c r="E125" s="63" t="str">
        <f>IFERROR(MIN(B125,(C125/VLOOKUP(A125,'Product overview (old)'!$A$7:$I$157,9, FALSE))),"")</f>
        <v/>
      </c>
      <c r="F125" s="64" t="str">
        <f>IFERROR((D125*VLOOKUP(A125,'Product overview (old)'!$A$7:$I$157,4, FALSE)),"")</f>
        <v/>
      </c>
      <c r="G125" s="64" t="str">
        <f>IFERROR((E125*VLOOKUP(A125,'Product overview (old)'!$A$7:$I$157,4, FALSE)),"")</f>
        <v/>
      </c>
      <c r="H125" s="64" t="e">
        <f t="shared" si="12"/>
        <v>#VALUE!</v>
      </c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</row>
    <row r="126" spans="1:27" ht="18">
      <c r="A126" s="46">
        <f>'Product overview (old)'!A197</f>
        <v>0</v>
      </c>
      <c r="B126" s="2">
        <v>3</v>
      </c>
      <c r="C126" s="2">
        <f t="shared" si="11"/>
        <v>4</v>
      </c>
      <c r="D126" s="2">
        <v>0</v>
      </c>
      <c r="E126" s="63" t="str">
        <f>IFERROR(MIN(B126,(C126/VLOOKUP(A126,'Product overview (old)'!$A$7:$I$157,9, FALSE))),"")</f>
        <v/>
      </c>
      <c r="F126" s="64" t="str">
        <f>IFERROR((D126*VLOOKUP(A126,'Product overview (old)'!$A$7:$I$157,4, FALSE)),"")</f>
        <v/>
      </c>
      <c r="G126" s="64" t="str">
        <f>IFERROR((E126*VLOOKUP(A126,'Product overview (old)'!$A$7:$I$157,4, FALSE)),"")</f>
        <v/>
      </c>
      <c r="H126" s="64" t="e">
        <f t="shared" si="12"/>
        <v>#VALUE!</v>
      </c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</row>
    <row r="127" spans="1:27" ht="18">
      <c r="A127" s="46">
        <f>'Product overview (old)'!A198</f>
        <v>0</v>
      </c>
      <c r="B127" s="2">
        <v>3</v>
      </c>
      <c r="C127" s="2">
        <f t="shared" si="11"/>
        <v>4</v>
      </c>
      <c r="D127" s="2">
        <v>0</v>
      </c>
      <c r="E127" s="63" t="str">
        <f>IFERROR(MIN(B127,(C127/VLOOKUP(A127,'Product overview (old)'!$A$7:$I$157,9, FALSE))),"")</f>
        <v/>
      </c>
      <c r="F127" s="64" t="str">
        <f>IFERROR((D127*VLOOKUP(A127,'Product overview (old)'!$A$7:$I$157,4, FALSE)),"")</f>
        <v/>
      </c>
      <c r="G127" s="64" t="str">
        <f>IFERROR((E127*VLOOKUP(A127,'Product overview (old)'!$A$7:$I$157,4, FALSE)),"")</f>
        <v/>
      </c>
      <c r="H127" s="64" t="e">
        <f t="shared" si="12"/>
        <v>#VALUE!</v>
      </c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</row>
    <row r="128" spans="1:27" ht="18">
      <c r="A128" s="46">
        <f>'Product overview (old)'!A199</f>
        <v>0</v>
      </c>
      <c r="B128" s="2">
        <v>3</v>
      </c>
      <c r="C128" s="2">
        <f t="shared" si="11"/>
        <v>4</v>
      </c>
      <c r="D128" s="2">
        <v>0</v>
      </c>
      <c r="E128" s="63" t="str">
        <f>IFERROR(MIN(B128,(C128/VLOOKUP(A128,'Product overview (old)'!$A$7:$I$157,9, FALSE))),"")</f>
        <v/>
      </c>
      <c r="F128" s="64" t="str">
        <f>IFERROR((D128*VLOOKUP(A128,'Product overview (old)'!$A$7:$I$157,4, FALSE)),"")</f>
        <v/>
      </c>
      <c r="G128" s="64" t="str">
        <f>IFERROR((E128*VLOOKUP(A128,'Product overview (old)'!$A$7:$I$157,4, FALSE)),"")</f>
        <v/>
      </c>
      <c r="H128" s="64" t="e">
        <f t="shared" si="12"/>
        <v>#VALUE!</v>
      </c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</row>
    <row r="129" spans="1:27" ht="18">
      <c r="A129" s="46">
        <f>'Product overview (old)'!A200</f>
        <v>0</v>
      </c>
      <c r="B129" s="2">
        <v>3</v>
      </c>
      <c r="C129" s="2">
        <f t="shared" si="11"/>
        <v>4</v>
      </c>
      <c r="D129" s="2">
        <v>0</v>
      </c>
      <c r="E129" s="63" t="str">
        <f>IFERROR(MIN(B129,(C129/VLOOKUP(A129,'Product overview (old)'!$A$7:$I$157,9, FALSE))),"")</f>
        <v/>
      </c>
      <c r="F129" s="64" t="str">
        <f>IFERROR((D129*VLOOKUP(A129,'Product overview (old)'!$A$7:$I$157,4, FALSE)),"")</f>
        <v/>
      </c>
      <c r="G129" s="64" t="str">
        <f>IFERROR((E129*VLOOKUP(A129,'Product overview (old)'!$A$7:$I$157,4, FALSE)),"")</f>
        <v/>
      </c>
      <c r="H129" s="64" t="e">
        <f t="shared" si="12"/>
        <v>#VALUE!</v>
      </c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</row>
    <row r="130" spans="1:27" ht="18">
      <c r="A130" s="46">
        <f>'Product overview (old)'!A201</f>
        <v>0</v>
      </c>
      <c r="B130" s="2">
        <v>3</v>
      </c>
      <c r="C130" s="2">
        <f t="shared" si="11"/>
        <v>4</v>
      </c>
      <c r="D130" s="2">
        <v>0</v>
      </c>
      <c r="E130" s="63" t="str">
        <f>IFERROR(MIN(B130,(C130/VLOOKUP(A130,'Product overview (old)'!$A$7:$I$157,9, FALSE))),"")</f>
        <v/>
      </c>
      <c r="F130" s="64" t="str">
        <f>IFERROR((D130*VLOOKUP(A130,'Product overview (old)'!$A$7:$I$157,4, FALSE)),"")</f>
        <v/>
      </c>
      <c r="G130" s="64" t="str">
        <f>IFERROR((E130*VLOOKUP(A130,'Product overview (old)'!$A$7:$I$157,4, FALSE)),"")</f>
        <v/>
      </c>
      <c r="H130" s="64" t="e">
        <f t="shared" si="12"/>
        <v>#VALUE!</v>
      </c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</row>
    <row r="131" spans="1:27" ht="18">
      <c r="A131" s="46">
        <f>'Product overview (old)'!A202</f>
        <v>0</v>
      </c>
      <c r="B131" s="2">
        <v>3</v>
      </c>
      <c r="C131" s="2">
        <f t="shared" si="11"/>
        <v>4</v>
      </c>
      <c r="D131" s="2">
        <v>0</v>
      </c>
      <c r="E131" s="63" t="str">
        <f>IFERROR(MIN(B131,(C131/VLOOKUP(A131,'Product overview (old)'!$A$7:$I$157,9, FALSE))),"")</f>
        <v/>
      </c>
      <c r="F131" s="64" t="str">
        <f>IFERROR((D131*VLOOKUP(A131,'Product overview (old)'!$A$7:$I$157,4, FALSE)),"")</f>
        <v/>
      </c>
      <c r="G131" s="64" t="str">
        <f>IFERROR((E131*VLOOKUP(A131,'Product overview (old)'!$A$7:$I$157,4, FALSE)),"")</f>
        <v/>
      </c>
      <c r="H131" s="64" t="e">
        <f t="shared" si="12"/>
        <v>#VALUE!</v>
      </c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</row>
    <row r="132" spans="1:27" ht="18">
      <c r="A132" s="46">
        <f>'Product overview (old)'!A203</f>
        <v>0</v>
      </c>
      <c r="B132" s="2">
        <v>3</v>
      </c>
      <c r="C132" s="2">
        <f t="shared" si="11"/>
        <v>4</v>
      </c>
      <c r="D132" s="2">
        <v>0</v>
      </c>
      <c r="E132" s="63" t="str">
        <f>IFERROR(MIN(B132,(C132/VLOOKUP(A132,'Product overview (old)'!$A$7:$I$157,9, FALSE))),"")</f>
        <v/>
      </c>
      <c r="F132" s="64" t="str">
        <f>IFERROR((D132*VLOOKUP(A132,'Product overview (old)'!$A$7:$I$157,4, FALSE)),"")</f>
        <v/>
      </c>
      <c r="G132" s="64" t="str">
        <f>IFERROR((E132*VLOOKUP(A132,'Product overview (old)'!$A$7:$I$157,4, FALSE)),"")</f>
        <v/>
      </c>
      <c r="H132" s="64" t="e">
        <f t="shared" si="12"/>
        <v>#VALUE!</v>
      </c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</row>
    <row r="133" spans="1:27" ht="18">
      <c r="A133" s="46">
        <f>'Product overview (old)'!A204</f>
        <v>0</v>
      </c>
      <c r="B133" s="2">
        <v>3</v>
      </c>
      <c r="C133" s="2">
        <f t="shared" si="11"/>
        <v>4</v>
      </c>
      <c r="D133" s="2">
        <v>0</v>
      </c>
      <c r="E133" s="63" t="str">
        <f>IFERROR(MIN(B133,(C133/VLOOKUP(A133,'Product overview (old)'!$A$7:$I$157,9, FALSE))),"")</f>
        <v/>
      </c>
      <c r="F133" s="64" t="str">
        <f>IFERROR((D133*VLOOKUP(A133,'Product overview (old)'!$A$7:$I$157,4, FALSE)),"")</f>
        <v/>
      </c>
      <c r="G133" s="64" t="str">
        <f>IFERROR((E133*VLOOKUP(A133,'Product overview (old)'!$A$7:$I$157,4, FALSE)),"")</f>
        <v/>
      </c>
      <c r="H133" s="64" t="e">
        <f t="shared" si="12"/>
        <v>#VALUE!</v>
      </c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</row>
    <row r="134" spans="1:27" ht="18">
      <c r="A134" s="46">
        <f>'Product overview (old)'!A205</f>
        <v>0</v>
      </c>
      <c r="B134" s="2">
        <v>3</v>
      </c>
      <c r="C134" s="2">
        <f t="shared" si="11"/>
        <v>4</v>
      </c>
      <c r="D134" s="2">
        <v>0</v>
      </c>
      <c r="E134" s="63" t="str">
        <f>IFERROR(MIN(B134,(C134/VLOOKUP(A134,'Product overview (old)'!$A$7:$I$157,9, FALSE))),"")</f>
        <v/>
      </c>
      <c r="F134" s="64" t="str">
        <f>IFERROR((D134*VLOOKUP(A134,'Product overview (old)'!$A$7:$I$157,4, FALSE)),"")</f>
        <v/>
      </c>
      <c r="G134" s="64" t="str">
        <f>IFERROR((E134*VLOOKUP(A134,'Product overview (old)'!$A$7:$I$157,4, FALSE)),"")</f>
        <v/>
      </c>
      <c r="H134" s="64" t="e">
        <f t="shared" si="12"/>
        <v>#VALUE!</v>
      </c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</row>
    <row r="135" spans="1:27" ht="18">
      <c r="A135" s="46">
        <f>'Product overview (old)'!A206</f>
        <v>0</v>
      </c>
      <c r="B135" s="2">
        <v>3</v>
      </c>
      <c r="C135" s="2">
        <f t="shared" si="11"/>
        <v>4</v>
      </c>
      <c r="D135" s="2">
        <v>0</v>
      </c>
      <c r="E135" s="63" t="str">
        <f>IFERROR(MIN(B135,(C135/VLOOKUP(A135,'Product overview (old)'!$A$7:$I$157,9, FALSE))),"")</f>
        <v/>
      </c>
      <c r="F135" s="64" t="str">
        <f>IFERROR((D135*VLOOKUP(A135,'Product overview (old)'!$A$7:$I$157,4, FALSE)),"")</f>
        <v/>
      </c>
      <c r="G135" s="64" t="str">
        <f>IFERROR((E135*VLOOKUP(A135,'Product overview (old)'!$A$7:$I$157,4, FALSE)),"")</f>
        <v/>
      </c>
      <c r="H135" s="64" t="e">
        <f t="shared" si="12"/>
        <v>#VALUE!</v>
      </c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</row>
    <row r="136" spans="1:27" ht="18">
      <c r="A136" s="46">
        <f>'Product overview (old)'!A207</f>
        <v>0</v>
      </c>
      <c r="B136" s="2">
        <v>3</v>
      </c>
      <c r="C136" s="2">
        <f t="shared" si="11"/>
        <v>4</v>
      </c>
      <c r="D136" s="2">
        <v>0</v>
      </c>
      <c r="E136" s="63" t="str">
        <f>IFERROR(MIN(B136,(C136/VLOOKUP(A136,'Product overview (old)'!$A$7:$I$157,9, FALSE))),"")</f>
        <v/>
      </c>
      <c r="F136" s="64" t="str">
        <f>IFERROR((D136*VLOOKUP(A136,'Product overview (old)'!$A$7:$I$157,4, FALSE)),"")</f>
        <v/>
      </c>
      <c r="G136" s="64" t="str">
        <f>IFERROR((E136*VLOOKUP(A136,'Product overview (old)'!$A$7:$I$157,4, FALSE)),"")</f>
        <v/>
      </c>
      <c r="H136" s="64" t="e">
        <f t="shared" si="12"/>
        <v>#VALUE!</v>
      </c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</row>
    <row r="137" spans="1:27" ht="18">
      <c r="A137" s="46">
        <f>'Product overview (old)'!A208</f>
        <v>0</v>
      </c>
      <c r="B137" s="2">
        <v>3</v>
      </c>
      <c r="C137" s="2">
        <f t="shared" si="11"/>
        <v>4</v>
      </c>
      <c r="D137" s="2">
        <v>0</v>
      </c>
      <c r="E137" s="63" t="str">
        <f>IFERROR(MIN(B137,(C137/VLOOKUP(A137,'Product overview (old)'!$A$7:$I$157,9, FALSE))),"")</f>
        <v/>
      </c>
      <c r="F137" s="64" t="str">
        <f>IFERROR((D137*VLOOKUP(A137,'Product overview (old)'!$A$7:$I$157,4, FALSE)),"")</f>
        <v/>
      </c>
      <c r="G137" s="64" t="str">
        <f>IFERROR((E137*VLOOKUP(A137,'Product overview (old)'!$A$7:$I$157,4, FALSE)),"")</f>
        <v/>
      </c>
      <c r="H137" s="64" t="e">
        <f t="shared" si="12"/>
        <v>#VALUE!</v>
      </c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</row>
    <row r="138" spans="1:27" ht="18">
      <c r="A138" s="46">
        <f>'Product overview (old)'!A209</f>
        <v>0</v>
      </c>
      <c r="B138" s="2">
        <v>3</v>
      </c>
      <c r="C138" s="2">
        <f t="shared" si="11"/>
        <v>4</v>
      </c>
      <c r="D138" s="2">
        <v>0</v>
      </c>
      <c r="E138" s="63" t="str">
        <f>IFERROR(MIN(B138,(C138/VLOOKUP(A138,'Product overview (old)'!$A$7:$I$157,9, FALSE))),"")</f>
        <v/>
      </c>
      <c r="F138" s="64" t="str">
        <f>IFERROR((D138*VLOOKUP(A138,'Product overview (old)'!$A$7:$I$157,4, FALSE)),"")</f>
        <v/>
      </c>
      <c r="G138" s="64" t="str">
        <f>IFERROR((E138*VLOOKUP(A138,'Product overview (old)'!$A$7:$I$157,4, FALSE)),"")</f>
        <v/>
      </c>
      <c r="H138" s="64" t="e">
        <f t="shared" si="12"/>
        <v>#VALUE!</v>
      </c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</row>
    <row r="139" spans="1:27" ht="18">
      <c r="A139" s="46">
        <f>'Product overview (old)'!A210</f>
        <v>0</v>
      </c>
      <c r="B139" s="2">
        <v>3</v>
      </c>
      <c r="C139" s="2">
        <f t="shared" si="11"/>
        <v>4</v>
      </c>
      <c r="D139" s="2">
        <v>0</v>
      </c>
      <c r="E139" s="63" t="str">
        <f>IFERROR(MIN(B139,(C139/VLOOKUP(A139,'Product overview (old)'!$A$7:$I$157,9, FALSE))),"")</f>
        <v/>
      </c>
      <c r="F139" s="64" t="str">
        <f>IFERROR((D139*VLOOKUP(A139,'Product overview (old)'!$A$7:$I$157,4, FALSE)),"")</f>
        <v/>
      </c>
      <c r="G139" s="64" t="str">
        <f>IFERROR((E139*VLOOKUP(A139,'Product overview (old)'!$A$7:$I$157,4, FALSE)),"")</f>
        <v/>
      </c>
      <c r="H139" s="64" t="e">
        <f t="shared" si="12"/>
        <v>#VALUE!</v>
      </c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</row>
    <row r="140" spans="1:27" ht="18">
      <c r="A140" s="46">
        <f>'Product overview (old)'!A211</f>
        <v>0</v>
      </c>
      <c r="B140" s="2">
        <v>3</v>
      </c>
      <c r="C140" s="2">
        <f t="shared" si="11"/>
        <v>4</v>
      </c>
      <c r="D140" s="2">
        <v>0</v>
      </c>
      <c r="E140" s="63" t="str">
        <f>IFERROR(MIN(B140,(C140/VLOOKUP(A140,'Product overview (old)'!$A$7:$I$157,9, FALSE))),"")</f>
        <v/>
      </c>
      <c r="F140" s="64" t="str">
        <f>IFERROR((D140*VLOOKUP(A140,'Product overview (old)'!$A$7:$I$157,4, FALSE)),"")</f>
        <v/>
      </c>
      <c r="G140" s="64" t="str">
        <f>IFERROR((E140*VLOOKUP(A140,'Product overview (old)'!$A$7:$I$157,4, FALSE)),"")</f>
        <v/>
      </c>
      <c r="H140" s="64" t="e">
        <f t="shared" si="12"/>
        <v>#VALUE!</v>
      </c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</row>
    <row r="141" spans="1:27" ht="18">
      <c r="A141" s="46">
        <f>'Product overview (old)'!A212</f>
        <v>0</v>
      </c>
      <c r="B141" s="2">
        <v>3</v>
      </c>
      <c r="C141" s="2">
        <f t="shared" si="11"/>
        <v>4</v>
      </c>
      <c r="D141" s="2">
        <v>0</v>
      </c>
      <c r="E141" s="63" t="str">
        <f>IFERROR(MIN(B141,(C141/VLOOKUP(A141,'Product overview (old)'!$A$7:$I$157,9, FALSE))),"")</f>
        <v/>
      </c>
      <c r="F141" s="64" t="str">
        <f>IFERROR((D141*VLOOKUP(A141,'Product overview (old)'!$A$7:$I$157,4, FALSE)),"")</f>
        <v/>
      </c>
      <c r="G141" s="64" t="str">
        <f>IFERROR((E141*VLOOKUP(A141,'Product overview (old)'!$A$7:$I$157,4, FALSE)),"")</f>
        <v/>
      </c>
      <c r="H141" s="64" t="e">
        <f t="shared" si="12"/>
        <v>#VALUE!</v>
      </c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</row>
    <row r="142" spans="1:27" ht="18">
      <c r="A142" s="46">
        <f>'Product overview (old)'!A213</f>
        <v>0</v>
      </c>
      <c r="B142" s="2">
        <v>3</v>
      </c>
      <c r="C142" s="2">
        <f t="shared" si="11"/>
        <v>4</v>
      </c>
      <c r="D142" s="2">
        <v>0</v>
      </c>
      <c r="E142" s="63" t="str">
        <f>IFERROR(MIN(B142,(C142/VLOOKUP(A142,'Product overview (old)'!$A$7:$I$157,9, FALSE))),"")</f>
        <v/>
      </c>
      <c r="F142" s="64" t="str">
        <f>IFERROR((D142*VLOOKUP(A142,'Product overview (old)'!$A$7:$I$157,4, FALSE)),"")</f>
        <v/>
      </c>
      <c r="G142" s="64" t="str">
        <f>IFERROR((E142*VLOOKUP(A142,'Product overview (old)'!$A$7:$I$157,4, FALSE)),"")</f>
        <v/>
      </c>
      <c r="H142" s="64" t="e">
        <f t="shared" si="12"/>
        <v>#VALUE!</v>
      </c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</row>
    <row r="143" spans="1:27" ht="18">
      <c r="A143" s="46">
        <f>'Product overview (old)'!A214</f>
        <v>0</v>
      </c>
      <c r="B143" s="2">
        <v>3</v>
      </c>
      <c r="C143" s="2">
        <f t="shared" si="11"/>
        <v>4</v>
      </c>
      <c r="D143" s="2">
        <v>0</v>
      </c>
      <c r="E143" s="63" t="str">
        <f>IFERROR(MIN(B143,(C143/VLOOKUP(A143,'Product overview (old)'!$A$7:$I$157,9, FALSE))),"")</f>
        <v/>
      </c>
      <c r="F143" s="64" t="str">
        <f>IFERROR((D143*VLOOKUP(A143,'Product overview (old)'!$A$7:$I$157,4, FALSE)),"")</f>
        <v/>
      </c>
      <c r="G143" s="64" t="str">
        <f>IFERROR((E143*VLOOKUP(A143,'Product overview (old)'!$A$7:$I$157,4, FALSE)),"")</f>
        <v/>
      </c>
      <c r="H143" s="64" t="e">
        <f t="shared" si="12"/>
        <v>#VALUE!</v>
      </c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</row>
    <row r="144" spans="1:27" ht="18">
      <c r="A144" s="46">
        <f>'Product overview (old)'!A215</f>
        <v>0</v>
      </c>
      <c r="B144" s="2">
        <v>3</v>
      </c>
      <c r="C144" s="2">
        <f t="shared" si="11"/>
        <v>4</v>
      </c>
      <c r="D144" s="2">
        <v>0</v>
      </c>
      <c r="E144" s="63" t="str">
        <f>IFERROR(MIN(B144,(C144/VLOOKUP(A144,'Product overview (old)'!$A$7:$I$157,9, FALSE))),"")</f>
        <v/>
      </c>
      <c r="F144" s="64" t="str">
        <f>IFERROR((D144*VLOOKUP(A144,'Product overview (old)'!$A$7:$I$157,4, FALSE)),"")</f>
        <v/>
      </c>
      <c r="G144" s="64" t="str">
        <f>IFERROR((E144*VLOOKUP(A144,'Product overview (old)'!$A$7:$I$157,4, FALSE)),"")</f>
        <v/>
      </c>
      <c r="H144" s="64" t="e">
        <f t="shared" si="12"/>
        <v>#VALUE!</v>
      </c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</row>
    <row r="145" spans="1:27" ht="18">
      <c r="A145" s="46">
        <f>'Product overview (old)'!A216</f>
        <v>0</v>
      </c>
      <c r="B145" s="2">
        <v>3</v>
      </c>
      <c r="C145" s="2">
        <f t="shared" si="11"/>
        <v>4</v>
      </c>
      <c r="D145" s="2">
        <v>0</v>
      </c>
      <c r="E145" s="63" t="str">
        <f>IFERROR(MIN(B145,(C145/VLOOKUP(A145,'Product overview (old)'!$A$7:$I$157,9, FALSE))),"")</f>
        <v/>
      </c>
      <c r="F145" s="64" t="str">
        <f>IFERROR((D145*VLOOKUP(A145,'Product overview (old)'!$A$7:$I$157,4, FALSE)),"")</f>
        <v/>
      </c>
      <c r="G145" s="64" t="str">
        <f>IFERROR((E145*VLOOKUP(A145,'Product overview (old)'!$A$7:$I$157,4, FALSE)),"")</f>
        <v/>
      </c>
      <c r="H145" s="64" t="e">
        <f t="shared" si="12"/>
        <v>#VALUE!</v>
      </c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</row>
    <row r="146" spans="1:27" ht="18">
      <c r="A146" s="46">
        <f>'Product overview (old)'!A217</f>
        <v>0</v>
      </c>
      <c r="B146" s="2">
        <v>3</v>
      </c>
      <c r="C146" s="2">
        <f t="shared" si="11"/>
        <v>4</v>
      </c>
      <c r="D146" s="2">
        <v>0</v>
      </c>
      <c r="E146" s="63" t="str">
        <f>IFERROR(MIN(B146,(C146/VLOOKUP(A146,'Product overview (old)'!$A$7:$I$157,9, FALSE))),"")</f>
        <v/>
      </c>
      <c r="F146" s="64" t="str">
        <f>IFERROR((D146*VLOOKUP(A146,'Product overview (old)'!$A$7:$I$157,4, FALSE)),"")</f>
        <v/>
      </c>
      <c r="G146" s="64" t="str">
        <f>IFERROR((E146*VLOOKUP(A146,'Product overview (old)'!$A$7:$I$157,4, FALSE)),"")</f>
        <v/>
      </c>
      <c r="H146" s="64" t="e">
        <f t="shared" si="12"/>
        <v>#VALUE!</v>
      </c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</row>
    <row r="147" spans="1:27" ht="18">
      <c r="A147" s="46">
        <f>'Product overview (old)'!A218</f>
        <v>0</v>
      </c>
      <c r="B147" s="2">
        <v>3</v>
      </c>
      <c r="C147" s="2">
        <f t="shared" si="11"/>
        <v>4</v>
      </c>
      <c r="D147" s="2">
        <v>0</v>
      </c>
      <c r="E147" s="63" t="str">
        <f>IFERROR(MIN(B147,(C147/VLOOKUP(A147,'Product overview (old)'!$A$7:$I$157,9, FALSE))),"")</f>
        <v/>
      </c>
      <c r="F147" s="64" t="str">
        <f>IFERROR((D147*VLOOKUP(A147,'Product overview (old)'!$A$7:$I$157,4, FALSE)),"")</f>
        <v/>
      </c>
      <c r="G147" s="64" t="str">
        <f>IFERROR((E147*VLOOKUP(A147,'Product overview (old)'!$A$7:$I$157,4, FALSE)),"")</f>
        <v/>
      </c>
      <c r="H147" s="64" t="e">
        <f t="shared" si="12"/>
        <v>#VALUE!</v>
      </c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</row>
    <row r="148" spans="1:27" ht="18">
      <c r="A148" s="46">
        <f>'Product overview (old)'!A219</f>
        <v>0</v>
      </c>
      <c r="B148" s="2">
        <v>3</v>
      </c>
      <c r="C148" s="2">
        <f t="shared" si="11"/>
        <v>4</v>
      </c>
      <c r="D148" s="2">
        <v>0</v>
      </c>
      <c r="E148" s="63" t="str">
        <f>IFERROR(MIN(B148,(C148/VLOOKUP(A148,'Product overview (old)'!$A$7:$I$157,9, FALSE))),"")</f>
        <v/>
      </c>
      <c r="F148" s="64" t="str">
        <f>IFERROR((D148*VLOOKUP(A148,'Product overview (old)'!$A$7:$I$157,4, FALSE)),"")</f>
        <v/>
      </c>
      <c r="G148" s="64" t="str">
        <f>IFERROR((E148*VLOOKUP(A148,'Product overview (old)'!$A$7:$I$157,4, FALSE)),"")</f>
        <v/>
      </c>
      <c r="H148" s="64" t="e">
        <f t="shared" si="12"/>
        <v>#VALUE!</v>
      </c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</row>
    <row r="149" spans="1:27" ht="18">
      <c r="A149" s="46">
        <f>'Product overview (old)'!A220</f>
        <v>0</v>
      </c>
      <c r="B149" s="2">
        <v>3</v>
      </c>
      <c r="C149" s="2">
        <f t="shared" si="11"/>
        <v>4</v>
      </c>
      <c r="D149" s="2">
        <v>0</v>
      </c>
      <c r="E149" s="63" t="str">
        <f>IFERROR(MIN(B149,(C149/VLOOKUP(A149,'Product overview (old)'!$A$7:$I$157,9, FALSE))),"")</f>
        <v/>
      </c>
      <c r="F149" s="64" t="str">
        <f>IFERROR((D149*VLOOKUP(A149,'Product overview (old)'!$A$7:$I$157,4, FALSE)),"")</f>
        <v/>
      </c>
      <c r="G149" s="64" t="str">
        <f>IFERROR((E149*VLOOKUP(A149,'Product overview (old)'!$A$7:$I$157,4, FALSE)),"")</f>
        <v/>
      </c>
      <c r="H149" s="64" t="e">
        <f t="shared" si="12"/>
        <v>#VALUE!</v>
      </c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</row>
    <row r="150" spans="1:27" ht="18">
      <c r="A150" s="46">
        <f>'Product overview (old)'!A221</f>
        <v>0</v>
      </c>
      <c r="B150" s="2">
        <v>3</v>
      </c>
      <c r="C150" s="2">
        <f t="shared" si="11"/>
        <v>4</v>
      </c>
      <c r="D150" s="2">
        <v>0</v>
      </c>
      <c r="E150" s="63" t="str">
        <f>IFERROR(MIN(B150,(C150/VLOOKUP(A150,'Product overview (old)'!$A$7:$I$157,9, FALSE))),"")</f>
        <v/>
      </c>
      <c r="F150" s="64" t="str">
        <f>IFERROR((D150*VLOOKUP(A150,'Product overview (old)'!$A$7:$I$157,4, FALSE)),"")</f>
        <v/>
      </c>
      <c r="G150" s="64" t="str">
        <f>IFERROR((E150*VLOOKUP(A150,'Product overview (old)'!$A$7:$I$157,4, FALSE)),"")</f>
        <v/>
      </c>
      <c r="H150" s="64" t="e">
        <f t="shared" si="12"/>
        <v>#VALUE!</v>
      </c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</row>
    <row r="151" spans="1:27" ht="18">
      <c r="A151" s="46">
        <f>'Product overview (old)'!A222</f>
        <v>0</v>
      </c>
      <c r="B151" s="2">
        <v>3</v>
      </c>
      <c r="C151" s="2">
        <f t="shared" si="11"/>
        <v>4</v>
      </c>
      <c r="D151" s="2">
        <v>0</v>
      </c>
      <c r="E151" s="63" t="str">
        <f>IFERROR(MIN(B151,(C151/VLOOKUP(A151,'Product overview (old)'!$A$7:$I$157,9, FALSE))),"")</f>
        <v/>
      </c>
      <c r="F151" s="64" t="str">
        <f>IFERROR((D151*VLOOKUP(A151,'Product overview (old)'!$A$7:$I$157,4, FALSE)),"")</f>
        <v/>
      </c>
      <c r="G151" s="64" t="str">
        <f>IFERROR((E151*VLOOKUP(A151,'Product overview (old)'!$A$7:$I$157,4, FALSE)),"")</f>
        <v/>
      </c>
      <c r="H151" s="64" t="e">
        <f t="shared" si="12"/>
        <v>#VALUE!</v>
      </c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</row>
    <row r="152" spans="1:27" ht="18">
      <c r="A152" s="46">
        <f>'Product overview (old)'!A223</f>
        <v>0</v>
      </c>
      <c r="B152" s="2">
        <v>3</v>
      </c>
      <c r="C152" s="2">
        <f t="shared" si="11"/>
        <v>4</v>
      </c>
      <c r="D152" s="2">
        <v>0</v>
      </c>
      <c r="E152" s="63" t="str">
        <f>IFERROR(MIN(B152,(C152/VLOOKUP(A152,'Product overview (old)'!$A$7:$I$157,9, FALSE))),"")</f>
        <v/>
      </c>
      <c r="F152" s="64" t="str">
        <f>IFERROR((D152*VLOOKUP(A152,'Product overview (old)'!$A$7:$I$157,4, FALSE)),"")</f>
        <v/>
      </c>
      <c r="G152" s="64" t="str">
        <f>IFERROR((E152*VLOOKUP(A152,'Product overview (old)'!$A$7:$I$157,4, FALSE)),"")</f>
        <v/>
      </c>
      <c r="H152" s="64" t="e">
        <f t="shared" si="12"/>
        <v>#VALUE!</v>
      </c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</row>
    <row r="153" spans="1:27" ht="18">
      <c r="A153" s="46">
        <f>'Product overview (old)'!A224</f>
        <v>0</v>
      </c>
      <c r="B153" s="2">
        <v>3</v>
      </c>
      <c r="C153" s="2">
        <f t="shared" si="11"/>
        <v>4</v>
      </c>
      <c r="D153" s="2">
        <v>0</v>
      </c>
      <c r="E153" s="63" t="str">
        <f>IFERROR(MIN(B153,(C153/VLOOKUP(A153,'Product overview (old)'!$A$7:$I$157,9, FALSE))),"")</f>
        <v/>
      </c>
      <c r="F153" s="64" t="str">
        <f>IFERROR((D153*VLOOKUP(A153,'Product overview (old)'!$A$7:$I$157,4, FALSE)),"")</f>
        <v/>
      </c>
      <c r="G153" s="64" t="str">
        <f>IFERROR((E153*VLOOKUP(A153,'Product overview (old)'!$A$7:$I$157,4, FALSE)),"")</f>
        <v/>
      </c>
      <c r="H153" s="64" t="e">
        <f t="shared" si="12"/>
        <v>#VALUE!</v>
      </c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</row>
    <row r="154" spans="1:27" ht="18">
      <c r="A154" s="46">
        <f>'Product overview (old)'!A225</f>
        <v>0</v>
      </c>
      <c r="B154" s="2">
        <v>3</v>
      </c>
      <c r="C154" s="2">
        <f t="shared" si="11"/>
        <v>4</v>
      </c>
      <c r="D154" s="2">
        <v>0</v>
      </c>
      <c r="E154" s="63" t="str">
        <f>IFERROR(MIN(B154,(C154/VLOOKUP(A154,'Product overview (old)'!$A$7:$I$157,9, FALSE))),"")</f>
        <v/>
      </c>
      <c r="F154" s="64" t="str">
        <f>IFERROR((D154*VLOOKUP(A154,'Product overview (old)'!$A$7:$I$157,4, FALSE)),"")</f>
        <v/>
      </c>
      <c r="G154" s="64" t="str">
        <f>IFERROR((E154*VLOOKUP(A154,'Product overview (old)'!$A$7:$I$157,4, FALSE)),"")</f>
        <v/>
      </c>
      <c r="H154" s="64" t="e">
        <f t="shared" si="12"/>
        <v>#VALUE!</v>
      </c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</row>
    <row r="155" spans="1:27" ht="18">
      <c r="A155" s="46">
        <f>'Product overview (old)'!A226</f>
        <v>0</v>
      </c>
      <c r="B155" s="2">
        <v>3</v>
      </c>
      <c r="C155" s="2">
        <f t="shared" si="11"/>
        <v>4</v>
      </c>
      <c r="D155" s="2">
        <v>0</v>
      </c>
      <c r="E155" s="63" t="str">
        <f>IFERROR(MIN(B155,(C155/VLOOKUP(A155,'Product overview (old)'!$A$7:$I$157,9, FALSE))),"")</f>
        <v/>
      </c>
      <c r="F155" s="64" t="str">
        <f>IFERROR((D155*VLOOKUP(A155,'Product overview (old)'!$A$7:$I$157,4, FALSE)),"")</f>
        <v/>
      </c>
      <c r="G155" s="64" t="str">
        <f>IFERROR((E155*VLOOKUP(A155,'Product overview (old)'!$A$7:$I$157,4, FALSE)),"")</f>
        <v/>
      </c>
      <c r="H155" s="64" t="e">
        <f t="shared" si="12"/>
        <v>#VALUE!</v>
      </c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</row>
    <row r="156" spans="1:27" ht="18">
      <c r="A156" s="46">
        <f>'Product overview (old)'!A227</f>
        <v>0</v>
      </c>
      <c r="B156" s="2">
        <v>3</v>
      </c>
      <c r="C156" s="2">
        <f t="shared" si="11"/>
        <v>4</v>
      </c>
      <c r="D156" s="2">
        <v>0</v>
      </c>
      <c r="E156" s="63" t="str">
        <f>IFERROR(MIN(B156,(C156/VLOOKUP(A156,'Product overview (old)'!$A$7:$I$157,9, FALSE))),"")</f>
        <v/>
      </c>
      <c r="F156" s="64" t="str">
        <f>IFERROR((D156*VLOOKUP(A156,'Product overview (old)'!$A$7:$I$157,4, FALSE)),"")</f>
        <v/>
      </c>
      <c r="G156" s="64" t="str">
        <f>IFERROR((E156*VLOOKUP(A156,'Product overview (old)'!$A$7:$I$157,4, FALSE)),"")</f>
        <v/>
      </c>
      <c r="H156" s="64" t="e">
        <f t="shared" si="12"/>
        <v>#VALUE!</v>
      </c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</row>
    <row r="157" spans="1:27" ht="18">
      <c r="A157" s="46">
        <f>'Product overview (old)'!A228</f>
        <v>0</v>
      </c>
      <c r="B157" s="2">
        <v>3</v>
      </c>
      <c r="C157" s="2">
        <f t="shared" si="11"/>
        <v>4</v>
      </c>
      <c r="D157" s="2">
        <v>0</v>
      </c>
      <c r="E157" s="63" t="str">
        <f>IFERROR(MIN(B157,(C157/VLOOKUP(A157,'Product overview (old)'!$A$7:$I$157,9, FALSE))),"")</f>
        <v/>
      </c>
      <c r="F157" s="64" t="str">
        <f>IFERROR((D157*VLOOKUP(A157,'Product overview (old)'!$A$7:$I$157,4, FALSE)),"")</f>
        <v/>
      </c>
      <c r="G157" s="64" t="str">
        <f>IFERROR((E157*VLOOKUP(A157,'Product overview (old)'!$A$7:$I$157,4, FALSE)),"")</f>
        <v/>
      </c>
      <c r="H157" s="64" t="e">
        <f t="shared" si="12"/>
        <v>#VALUE!</v>
      </c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</row>
    <row r="158" spans="1:27" ht="18">
      <c r="A158" s="46">
        <f>'Product overview (old)'!A229</f>
        <v>0</v>
      </c>
      <c r="B158" s="2">
        <v>3</v>
      </c>
      <c r="C158" s="2">
        <f t="shared" si="11"/>
        <v>4</v>
      </c>
      <c r="D158" s="2">
        <v>0</v>
      </c>
      <c r="E158" s="63" t="str">
        <f>IFERROR(MIN(B158,(C158/VLOOKUP(A158,'Product overview (old)'!$A$7:$I$157,9, FALSE))),"")</f>
        <v/>
      </c>
      <c r="F158" s="64" t="str">
        <f>IFERROR((D158*VLOOKUP(A158,'Product overview (old)'!$A$7:$I$157,4, FALSE)),"")</f>
        <v/>
      </c>
      <c r="G158" s="64" t="str">
        <f>IFERROR((E158*VLOOKUP(A158,'Product overview (old)'!$A$7:$I$157,4, FALSE)),"")</f>
        <v/>
      </c>
      <c r="H158" s="64" t="e">
        <f t="shared" si="12"/>
        <v>#VALUE!</v>
      </c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</row>
    <row r="159" spans="1:27" ht="18">
      <c r="A159" s="46">
        <f>'Product overview (old)'!A230</f>
        <v>0</v>
      </c>
      <c r="B159" s="2">
        <v>3</v>
      </c>
      <c r="C159" s="2">
        <f t="shared" si="11"/>
        <v>4</v>
      </c>
      <c r="D159" s="2">
        <v>0</v>
      </c>
      <c r="E159" s="63" t="str">
        <f>IFERROR(MIN(B159,(C159/VLOOKUP(A159,'Product overview (old)'!$A$7:$I$157,9, FALSE))),"")</f>
        <v/>
      </c>
      <c r="F159" s="64" t="str">
        <f>IFERROR((D159*VLOOKUP(A159,'Product overview (old)'!$A$7:$I$157,4, FALSE)),"")</f>
        <v/>
      </c>
      <c r="G159" s="64" t="str">
        <f>IFERROR((E159*VLOOKUP(A159,'Product overview (old)'!$A$7:$I$157,4, FALSE)),"")</f>
        <v/>
      </c>
      <c r="H159" s="64" t="e">
        <f t="shared" si="12"/>
        <v>#VALUE!</v>
      </c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</row>
    <row r="160" spans="1:27" ht="18">
      <c r="A160" s="46">
        <f>'Product overview (old)'!A231</f>
        <v>0</v>
      </c>
      <c r="B160" s="2">
        <v>3</v>
      </c>
      <c r="C160" s="2">
        <f t="shared" si="11"/>
        <v>4</v>
      </c>
      <c r="D160" s="2">
        <v>0</v>
      </c>
      <c r="E160" s="63" t="str">
        <f>IFERROR(MIN(B160,(C160/VLOOKUP(A160,'Product overview (old)'!$A$7:$I$157,9, FALSE))),"")</f>
        <v/>
      </c>
      <c r="F160" s="64" t="str">
        <f>IFERROR((D160*VLOOKUP(A160,'Product overview (old)'!$A$7:$I$157,4, FALSE)),"")</f>
        <v/>
      </c>
      <c r="G160" s="64" t="str">
        <f>IFERROR((E160*VLOOKUP(A160,'Product overview (old)'!$A$7:$I$157,4, FALSE)),"")</f>
        <v/>
      </c>
      <c r="H160" s="64" t="e">
        <f t="shared" si="12"/>
        <v>#VALUE!</v>
      </c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</row>
    <row r="161" spans="1:27" ht="18">
      <c r="A161" s="46">
        <f>'Product overview (old)'!A232</f>
        <v>0</v>
      </c>
      <c r="B161" s="2">
        <v>3</v>
      </c>
      <c r="C161" s="2">
        <f t="shared" si="11"/>
        <v>4</v>
      </c>
      <c r="D161" s="2">
        <v>0</v>
      </c>
      <c r="E161" s="63" t="str">
        <f>IFERROR(MIN(B161,(C161/VLOOKUP(A161,'Product overview (old)'!$A$7:$I$157,9, FALSE))),"")</f>
        <v/>
      </c>
      <c r="F161" s="64" t="str">
        <f>IFERROR((D161*VLOOKUP(A161,'Product overview (old)'!$A$7:$I$157,4, FALSE)),"")</f>
        <v/>
      </c>
      <c r="G161" s="64" t="str">
        <f>IFERROR((E161*VLOOKUP(A161,'Product overview (old)'!$A$7:$I$157,4, FALSE)),"")</f>
        <v/>
      </c>
      <c r="H161" s="64" t="e">
        <f t="shared" si="12"/>
        <v>#VALUE!</v>
      </c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</row>
    <row r="162" spans="1:27" ht="18">
      <c r="A162" s="46">
        <f>'Product overview (old)'!A233</f>
        <v>0</v>
      </c>
      <c r="B162" s="2">
        <v>3</v>
      </c>
      <c r="C162" s="2">
        <f t="shared" si="11"/>
        <v>4</v>
      </c>
      <c r="D162" s="2">
        <v>0</v>
      </c>
      <c r="E162" s="63" t="str">
        <f>IFERROR(MIN(B162,(C162/VLOOKUP(A162,'Product overview (old)'!$A$7:$I$157,9, FALSE))),"")</f>
        <v/>
      </c>
      <c r="F162" s="64" t="str">
        <f>IFERROR((D162*VLOOKUP(A162,'Product overview (old)'!$A$7:$I$157,4, FALSE)),"")</f>
        <v/>
      </c>
      <c r="G162" s="64" t="str">
        <f>IFERROR((E162*VLOOKUP(A162,'Product overview (old)'!$A$7:$I$157,4, FALSE)),"")</f>
        <v/>
      </c>
      <c r="H162" s="64" t="e">
        <f t="shared" si="12"/>
        <v>#VALUE!</v>
      </c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</row>
    <row r="163" spans="1:27" ht="18">
      <c r="A163" s="46">
        <f>'Product overview (old)'!A234</f>
        <v>0</v>
      </c>
      <c r="B163" s="2">
        <v>3</v>
      </c>
      <c r="C163" s="2">
        <f t="shared" si="11"/>
        <v>4</v>
      </c>
      <c r="D163" s="2">
        <v>0</v>
      </c>
      <c r="E163" s="63" t="str">
        <f>IFERROR(MIN(B163,(C163/VLOOKUP(A163,'Product overview (old)'!$A$7:$I$157,9, FALSE))),"")</f>
        <v/>
      </c>
      <c r="F163" s="64" t="str">
        <f>IFERROR((D163*VLOOKUP(A163,'Product overview (old)'!$A$7:$I$157,4, FALSE)),"")</f>
        <v/>
      </c>
      <c r="G163" s="64" t="str">
        <f>IFERROR((E163*VLOOKUP(A163,'Product overview (old)'!$A$7:$I$157,4, FALSE)),"")</f>
        <v/>
      </c>
      <c r="H163" s="64" t="e">
        <f t="shared" si="12"/>
        <v>#VALUE!</v>
      </c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</row>
    <row r="164" spans="1:27" ht="18">
      <c r="A164" s="46">
        <f>'Product overview (old)'!A235</f>
        <v>0</v>
      </c>
      <c r="B164" s="2">
        <v>3</v>
      </c>
      <c r="C164" s="2">
        <f t="shared" si="11"/>
        <v>4</v>
      </c>
      <c r="D164" s="2">
        <v>0</v>
      </c>
      <c r="E164" s="63" t="str">
        <f>IFERROR(MIN(B164,(C164/VLOOKUP(A164,'Product overview (old)'!$A$7:$I$157,9, FALSE))),"")</f>
        <v/>
      </c>
      <c r="F164" s="64" t="str">
        <f>IFERROR((D164*VLOOKUP(A164,'Product overview (old)'!$A$7:$I$157,4, FALSE)),"")</f>
        <v/>
      </c>
      <c r="G164" s="64" t="str">
        <f>IFERROR((E164*VLOOKUP(A164,'Product overview (old)'!$A$7:$I$157,4, FALSE)),"")</f>
        <v/>
      </c>
      <c r="H164" s="64" t="e">
        <f t="shared" si="12"/>
        <v>#VALUE!</v>
      </c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spans="1:27" ht="18">
      <c r="A165" s="46">
        <f>'Product overview (old)'!A236</f>
        <v>0</v>
      </c>
      <c r="B165" s="61"/>
      <c r="C165" s="61"/>
      <c r="D165" s="61"/>
      <c r="E165" s="65"/>
      <c r="F165" s="61"/>
      <c r="G165" s="66"/>
      <c r="H165" s="66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spans="1:27" ht="18">
      <c r="A166" s="46">
        <f>'Product overview (old)'!A237</f>
        <v>0</v>
      </c>
      <c r="B166" s="61"/>
      <c r="C166" s="61"/>
      <c r="D166" s="61"/>
      <c r="E166" s="65"/>
      <c r="F166" s="61"/>
      <c r="G166" s="66"/>
      <c r="H166" s="66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spans="1:27" ht="18">
      <c r="A167" s="46">
        <f>'Product overview (old)'!A238</f>
        <v>0</v>
      </c>
      <c r="B167" s="61"/>
      <c r="C167" s="61"/>
      <c r="D167" s="61"/>
      <c r="E167" s="65"/>
      <c r="F167" s="61"/>
      <c r="G167" s="66"/>
      <c r="H167" s="66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spans="1:27" ht="18">
      <c r="A168" s="46">
        <f>'Product overview (old)'!A239</f>
        <v>0</v>
      </c>
      <c r="B168" s="61"/>
      <c r="C168" s="61"/>
      <c r="D168" s="61"/>
      <c r="E168" s="65"/>
      <c r="F168" s="61"/>
      <c r="G168" s="66"/>
      <c r="H168" s="66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spans="1:27" ht="18">
      <c r="A169" s="46">
        <f>'Product overview (old)'!A240</f>
        <v>0</v>
      </c>
      <c r="B169" s="61"/>
      <c r="C169" s="61"/>
      <c r="D169" s="61"/>
      <c r="E169" s="65"/>
      <c r="F169" s="61"/>
      <c r="G169" s="66"/>
      <c r="H169" s="66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spans="1:27" ht="18">
      <c r="A170" s="46">
        <f>'Product overview (old)'!A241</f>
        <v>0</v>
      </c>
      <c r="B170" s="61"/>
      <c r="C170" s="61"/>
      <c r="D170" s="61"/>
      <c r="E170" s="65"/>
      <c r="F170" s="61"/>
      <c r="G170" s="66"/>
      <c r="H170" s="66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spans="1:27" ht="18">
      <c r="A171" s="46">
        <f>'Product overview (old)'!A242</f>
        <v>0</v>
      </c>
      <c r="B171" s="61"/>
      <c r="C171" s="61"/>
      <c r="D171" s="61"/>
      <c r="E171" s="65"/>
      <c r="F171" s="61"/>
      <c r="G171" s="66"/>
      <c r="H171" s="66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spans="1:27" ht="18">
      <c r="A172" s="46">
        <f>'Product overview (old)'!A243</f>
        <v>0</v>
      </c>
      <c r="B172" s="61"/>
      <c r="C172" s="61"/>
      <c r="D172" s="61"/>
      <c r="E172" s="65"/>
      <c r="F172" s="61"/>
      <c r="G172" s="66"/>
      <c r="H172" s="66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spans="1:27" ht="18">
      <c r="A173" s="46">
        <f>'Product overview (old)'!A244</f>
        <v>0</v>
      </c>
      <c r="B173" s="61"/>
      <c r="C173" s="61"/>
      <c r="D173" s="61"/>
      <c r="E173" s="65"/>
      <c r="F173" s="61"/>
      <c r="G173" s="66"/>
      <c r="H173" s="66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spans="1:27" ht="18">
      <c r="A174" s="46">
        <f>'Product overview (old)'!A245</f>
        <v>0</v>
      </c>
      <c r="B174" s="61"/>
      <c r="C174" s="61"/>
      <c r="D174" s="61"/>
      <c r="E174" s="65"/>
      <c r="F174" s="61"/>
      <c r="G174" s="66"/>
      <c r="H174" s="66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</row>
    <row r="175" spans="1:27" ht="18">
      <c r="A175" s="46">
        <f>'Product overview (old)'!A246</f>
        <v>0</v>
      </c>
      <c r="B175" s="61"/>
      <c r="C175" s="61"/>
      <c r="D175" s="61"/>
      <c r="E175" s="65"/>
      <c r="F175" s="61"/>
      <c r="G175" s="66"/>
      <c r="H175" s="66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spans="1:27" ht="18">
      <c r="A176" s="46">
        <f>'Product overview (old)'!A247</f>
        <v>0</v>
      </c>
      <c r="B176" s="61"/>
      <c r="C176" s="61"/>
      <c r="D176" s="61"/>
      <c r="E176" s="65"/>
      <c r="F176" s="61"/>
      <c r="G176" s="66"/>
      <c r="H176" s="66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spans="1:27" ht="18">
      <c r="A177" s="46">
        <f>'Product overview (old)'!A248</f>
        <v>0</v>
      </c>
      <c r="B177" s="61"/>
      <c r="C177" s="61"/>
      <c r="D177" s="61"/>
      <c r="E177" s="65"/>
      <c r="F177" s="61"/>
      <c r="G177" s="66"/>
      <c r="H177" s="66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spans="1:27" ht="18">
      <c r="A178" s="46">
        <f>'Product overview (old)'!A249</f>
        <v>0</v>
      </c>
      <c r="B178" s="61"/>
      <c r="C178" s="61"/>
      <c r="D178" s="61"/>
      <c r="E178" s="65"/>
      <c r="F178" s="61"/>
      <c r="G178" s="66"/>
      <c r="H178" s="66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spans="1:27" ht="18">
      <c r="A179" s="46">
        <f>'Product overview (old)'!A250</f>
        <v>0</v>
      </c>
      <c r="B179" s="61"/>
      <c r="C179" s="61"/>
      <c r="D179" s="61"/>
      <c r="E179" s="65"/>
      <c r="F179" s="61"/>
      <c r="G179" s="66"/>
      <c r="H179" s="66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spans="1:27" ht="18">
      <c r="A180" s="46">
        <f>'Product overview (old)'!A251</f>
        <v>0</v>
      </c>
      <c r="B180" s="61"/>
      <c r="C180" s="61"/>
      <c r="D180" s="61"/>
      <c r="E180" s="65"/>
      <c r="F180" s="61"/>
      <c r="G180" s="66"/>
      <c r="H180" s="66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spans="1:27" ht="18">
      <c r="A181" s="46">
        <f>'Product overview (old)'!A252</f>
        <v>0</v>
      </c>
      <c r="B181" s="61"/>
      <c r="C181" s="61"/>
      <c r="D181" s="61"/>
      <c r="E181" s="65"/>
      <c r="F181" s="61"/>
      <c r="G181" s="66"/>
      <c r="H181" s="66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spans="1:27" ht="18">
      <c r="A182" s="46">
        <f>'Product overview (old)'!A253</f>
        <v>0</v>
      </c>
      <c r="B182" s="61"/>
      <c r="C182" s="61"/>
      <c r="D182" s="61"/>
      <c r="E182" s="65"/>
      <c r="F182" s="61"/>
      <c r="G182" s="66"/>
      <c r="H182" s="66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spans="1:27" ht="18">
      <c r="A183" s="46">
        <f>'Product overview (old)'!A254</f>
        <v>0</v>
      </c>
      <c r="B183" s="61"/>
      <c r="C183" s="61"/>
      <c r="D183" s="61"/>
      <c r="E183" s="65"/>
      <c r="F183" s="61"/>
      <c r="G183" s="66"/>
      <c r="H183" s="66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spans="1:27" ht="18">
      <c r="A184" s="46">
        <f>'Product overview (old)'!A255</f>
        <v>0</v>
      </c>
      <c r="B184" s="61"/>
      <c r="C184" s="61"/>
      <c r="D184" s="61"/>
      <c r="E184" s="65"/>
      <c r="F184" s="61"/>
      <c r="G184" s="66"/>
      <c r="H184" s="66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spans="1:27" ht="18">
      <c r="A185" s="46">
        <f>'Product overview (old)'!A256</f>
        <v>0</v>
      </c>
      <c r="B185" s="61"/>
      <c r="C185" s="61"/>
      <c r="D185" s="61"/>
      <c r="E185" s="65"/>
      <c r="F185" s="61"/>
      <c r="G185" s="66"/>
      <c r="H185" s="66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</row>
    <row r="186" spans="1:27" ht="18">
      <c r="A186" s="46">
        <f>'Product overview (old)'!A257</f>
        <v>0</v>
      </c>
      <c r="B186" s="61"/>
      <c r="C186" s="61"/>
      <c r="D186" s="61"/>
      <c r="E186" s="65"/>
      <c r="F186" s="61"/>
      <c r="G186" s="66"/>
      <c r="H186" s="66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</row>
    <row r="187" spans="1:27" ht="18">
      <c r="A187" s="46">
        <f>'Product overview (old)'!A258</f>
        <v>0</v>
      </c>
      <c r="B187" s="61"/>
      <c r="C187" s="61"/>
      <c r="D187" s="61"/>
      <c r="E187" s="65"/>
      <c r="F187" s="61"/>
      <c r="G187" s="66"/>
      <c r="H187" s="66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</row>
    <row r="188" spans="1:27" ht="18">
      <c r="A188" s="46">
        <f>'Product overview (old)'!A259</f>
        <v>0</v>
      </c>
      <c r="B188" s="61"/>
      <c r="C188" s="61"/>
      <c r="D188" s="61"/>
      <c r="E188" s="65"/>
      <c r="F188" s="61"/>
      <c r="G188" s="66"/>
      <c r="H188" s="66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</row>
    <row r="189" spans="1:27" ht="18">
      <c r="A189" s="46">
        <f>'Product overview (old)'!A260</f>
        <v>0</v>
      </c>
      <c r="B189" s="61"/>
      <c r="C189" s="61"/>
      <c r="D189" s="61"/>
      <c r="E189" s="65"/>
      <c r="F189" s="61"/>
      <c r="G189" s="66"/>
      <c r="H189" s="66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</row>
    <row r="190" spans="1:27" ht="18">
      <c r="A190" s="46">
        <f>'Product overview (old)'!A261</f>
        <v>0</v>
      </c>
      <c r="B190" s="61"/>
      <c r="C190" s="61"/>
      <c r="D190" s="61"/>
      <c r="E190" s="65"/>
      <c r="F190" s="61"/>
      <c r="G190" s="66"/>
      <c r="H190" s="66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</row>
    <row r="191" spans="1:27" ht="18">
      <c r="A191" s="46">
        <f>'Product overview (old)'!A262</f>
        <v>0</v>
      </c>
      <c r="B191" s="61"/>
      <c r="C191" s="61"/>
      <c r="D191" s="61"/>
      <c r="E191" s="65"/>
      <c r="F191" s="61"/>
      <c r="G191" s="66"/>
      <c r="H191" s="66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</row>
    <row r="192" spans="1:27" ht="18">
      <c r="A192" s="46">
        <f>'Product overview (old)'!A263</f>
        <v>0</v>
      </c>
      <c r="B192" s="61"/>
      <c r="C192" s="61"/>
      <c r="D192" s="61"/>
      <c r="E192" s="65"/>
      <c r="F192" s="61"/>
      <c r="G192" s="66"/>
      <c r="H192" s="66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</row>
    <row r="193" spans="1:27" ht="18">
      <c r="A193" s="46">
        <f>'Product overview (old)'!A264</f>
        <v>0</v>
      </c>
      <c r="B193" s="61"/>
      <c r="C193" s="61"/>
      <c r="D193" s="61"/>
      <c r="E193" s="65"/>
      <c r="F193" s="61"/>
      <c r="G193" s="66"/>
      <c r="H193" s="66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</row>
    <row r="194" spans="1:27" ht="18">
      <c r="A194" s="46">
        <f>'Product overview (old)'!A265</f>
        <v>0</v>
      </c>
      <c r="B194" s="61"/>
      <c r="C194" s="61"/>
      <c r="D194" s="61"/>
      <c r="E194" s="65"/>
      <c r="F194" s="61"/>
      <c r="G194" s="66"/>
      <c r="H194" s="66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</row>
    <row r="195" spans="1:27" ht="18">
      <c r="A195" s="46">
        <f>'Product overview (old)'!A266</f>
        <v>0</v>
      </c>
      <c r="B195" s="61"/>
      <c r="C195" s="61"/>
      <c r="D195" s="61"/>
      <c r="E195" s="65"/>
      <c r="F195" s="61"/>
      <c r="G195" s="66"/>
      <c r="H195" s="66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</row>
    <row r="196" spans="1:27" ht="18">
      <c r="A196" s="46">
        <f>'Product overview (old)'!A267</f>
        <v>0</v>
      </c>
      <c r="B196" s="61"/>
      <c r="C196" s="61"/>
      <c r="D196" s="61"/>
      <c r="E196" s="65"/>
      <c r="F196" s="61"/>
      <c r="G196" s="66"/>
      <c r="H196" s="66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</row>
    <row r="197" spans="1:27" ht="18">
      <c r="A197" s="46">
        <f>'Product overview (old)'!A268</f>
        <v>0</v>
      </c>
      <c r="B197" s="61"/>
      <c r="C197" s="61"/>
      <c r="D197" s="61"/>
      <c r="E197" s="65"/>
      <c r="F197" s="61"/>
      <c r="G197" s="66"/>
      <c r="H197" s="66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</row>
    <row r="198" spans="1:27" ht="18">
      <c r="A198" s="46">
        <f>'Product overview (old)'!A269</f>
        <v>0</v>
      </c>
      <c r="B198" s="61"/>
      <c r="C198" s="61"/>
      <c r="D198" s="61"/>
      <c r="E198" s="65"/>
      <c r="F198" s="61"/>
      <c r="G198" s="66"/>
      <c r="H198" s="66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</row>
    <row r="199" spans="1:27" ht="18">
      <c r="A199" s="46">
        <f>'Product overview (old)'!A270</f>
        <v>0</v>
      </c>
      <c r="B199" s="61"/>
      <c r="C199" s="61"/>
      <c r="D199" s="61"/>
      <c r="E199" s="65"/>
      <c r="F199" s="61"/>
      <c r="G199" s="66"/>
      <c r="H199" s="66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</row>
    <row r="200" spans="1:27" ht="18">
      <c r="A200" s="46">
        <f>'Product overview (old)'!A271</f>
        <v>0</v>
      </c>
      <c r="B200" s="61"/>
      <c r="C200" s="61"/>
      <c r="D200" s="61"/>
      <c r="E200" s="65"/>
      <c r="F200" s="61"/>
      <c r="G200" s="66"/>
      <c r="H200" s="66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</row>
    <row r="201" spans="1:27" ht="18">
      <c r="A201" s="46">
        <f>'Product overview (old)'!A272</f>
        <v>0</v>
      </c>
      <c r="B201" s="61"/>
      <c r="C201" s="61"/>
      <c r="D201" s="61"/>
      <c r="E201" s="65"/>
      <c r="F201" s="61"/>
      <c r="G201" s="66"/>
      <c r="H201" s="66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</row>
    <row r="202" spans="1:27" ht="18">
      <c r="A202" s="46">
        <f>'Product overview (old)'!A273</f>
        <v>0</v>
      </c>
      <c r="B202" s="61"/>
      <c r="C202" s="61"/>
      <c r="D202" s="61"/>
      <c r="E202" s="65"/>
      <c r="F202" s="61"/>
      <c r="G202" s="66"/>
      <c r="H202" s="66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</row>
    <row r="203" spans="1:27" ht="18">
      <c r="A203" s="46">
        <f>'Product overview (old)'!A274</f>
        <v>0</v>
      </c>
      <c r="B203" s="61"/>
      <c r="C203" s="61"/>
      <c r="D203" s="61"/>
      <c r="E203" s="65"/>
      <c r="F203" s="61"/>
      <c r="G203" s="66"/>
      <c r="H203" s="66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</row>
    <row r="204" spans="1:27" ht="18">
      <c r="A204" s="46">
        <f>'Product overview (old)'!A275</f>
        <v>0</v>
      </c>
      <c r="B204" s="61"/>
      <c r="C204" s="61"/>
      <c r="D204" s="61"/>
      <c r="E204" s="65"/>
      <c r="F204" s="61"/>
      <c r="G204" s="66"/>
      <c r="H204" s="66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</row>
    <row r="205" spans="1:27" ht="18">
      <c r="A205" s="46">
        <f>'Product overview (old)'!A276</f>
        <v>0</v>
      </c>
      <c r="B205" s="61"/>
      <c r="C205" s="61"/>
      <c r="D205" s="61"/>
      <c r="E205" s="65"/>
      <c r="F205" s="61"/>
      <c r="G205" s="66"/>
      <c r="H205" s="66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</row>
    <row r="206" spans="1:27" ht="18">
      <c r="A206" s="46">
        <f>'Product overview (old)'!A277</f>
        <v>0</v>
      </c>
      <c r="B206" s="61"/>
      <c r="C206" s="61"/>
      <c r="D206" s="61"/>
      <c r="E206" s="65"/>
      <c r="F206" s="61"/>
      <c r="G206" s="66"/>
      <c r="H206" s="66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</row>
    <row r="207" spans="1:27" ht="18">
      <c r="A207" s="46">
        <f>'Product overview (old)'!A278</f>
        <v>0</v>
      </c>
      <c r="B207" s="61"/>
      <c r="C207" s="61"/>
      <c r="D207" s="61"/>
      <c r="E207" s="65"/>
      <c r="F207" s="61"/>
      <c r="G207" s="66"/>
      <c r="H207" s="66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</row>
    <row r="208" spans="1:27" ht="18">
      <c r="A208" s="46">
        <f>'Product overview (old)'!A279</f>
        <v>0</v>
      </c>
      <c r="B208" s="61"/>
      <c r="C208" s="61"/>
      <c r="D208" s="61"/>
      <c r="E208" s="65"/>
      <c r="F208" s="61"/>
      <c r="G208" s="66"/>
      <c r="H208" s="66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</row>
    <row r="209" spans="1:27" ht="18">
      <c r="A209" s="46">
        <f>'Product overview (old)'!A280</f>
        <v>0</v>
      </c>
      <c r="B209" s="61"/>
      <c r="C209" s="61"/>
      <c r="D209" s="61"/>
      <c r="E209" s="65"/>
      <c r="F209" s="61"/>
      <c r="G209" s="66"/>
      <c r="H209" s="66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</row>
    <row r="210" spans="1:27" ht="18">
      <c r="A210" s="46">
        <f>'Product overview (old)'!A281</f>
        <v>0</v>
      </c>
      <c r="B210" s="61"/>
      <c r="C210" s="61"/>
      <c r="D210" s="61"/>
      <c r="E210" s="65"/>
      <c r="F210" s="61"/>
      <c r="G210" s="66"/>
      <c r="H210" s="66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</row>
    <row r="211" spans="1:27" ht="18">
      <c r="A211" s="46">
        <f>'Product overview (old)'!A282</f>
        <v>0</v>
      </c>
      <c r="B211" s="61"/>
      <c r="C211" s="61"/>
      <c r="D211" s="61"/>
      <c r="E211" s="65"/>
      <c r="F211" s="61"/>
      <c r="G211" s="66"/>
      <c r="H211" s="66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</row>
    <row r="212" spans="1:27" ht="18">
      <c r="A212" s="46">
        <f>'Product overview (old)'!A283</f>
        <v>0</v>
      </c>
      <c r="B212" s="61"/>
      <c r="C212" s="61"/>
      <c r="D212" s="61"/>
      <c r="E212" s="65"/>
      <c r="F212" s="61"/>
      <c r="G212" s="66"/>
      <c r="H212" s="66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</row>
    <row r="213" spans="1:27" ht="18">
      <c r="A213" s="46">
        <f>'Product overview (old)'!A284</f>
        <v>0</v>
      </c>
      <c r="B213" s="61"/>
      <c r="C213" s="61"/>
      <c r="D213" s="61"/>
      <c r="E213" s="65"/>
      <c r="F213" s="61"/>
      <c r="G213" s="66"/>
      <c r="H213" s="66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</row>
    <row r="214" spans="1:27" ht="18">
      <c r="A214" s="46">
        <f>'Product overview (old)'!A285</f>
        <v>0</v>
      </c>
      <c r="B214" s="61"/>
      <c r="C214" s="61"/>
      <c r="D214" s="61"/>
      <c r="E214" s="65"/>
      <c r="F214" s="61"/>
      <c r="G214" s="66"/>
      <c r="H214" s="66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</row>
    <row r="215" spans="1:27" ht="18">
      <c r="A215" s="46">
        <f>'Product overview (old)'!A286</f>
        <v>0</v>
      </c>
      <c r="B215" s="61"/>
      <c r="C215" s="61"/>
      <c r="D215" s="61"/>
      <c r="E215" s="65"/>
      <c r="F215" s="61"/>
      <c r="G215" s="66"/>
      <c r="H215" s="66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</row>
    <row r="216" spans="1:27" ht="18">
      <c r="A216" s="46">
        <f>'Product overview (old)'!A287</f>
        <v>0</v>
      </c>
      <c r="B216" s="61"/>
      <c r="C216" s="61"/>
      <c r="D216" s="61"/>
      <c r="E216" s="65"/>
      <c r="F216" s="61"/>
      <c r="G216" s="66"/>
      <c r="H216" s="66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</row>
    <row r="217" spans="1:27" ht="18">
      <c r="A217" s="46">
        <f>'Product overview (old)'!A288</f>
        <v>0</v>
      </c>
      <c r="B217" s="61"/>
      <c r="C217" s="61"/>
      <c r="D217" s="61"/>
      <c r="E217" s="65"/>
      <c r="F217" s="61"/>
      <c r="G217" s="66"/>
      <c r="H217" s="66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</row>
    <row r="218" spans="1:27" ht="18">
      <c r="A218" s="46">
        <f>'Product overview (old)'!A289</f>
        <v>0</v>
      </c>
      <c r="B218" s="61"/>
      <c r="C218" s="61"/>
      <c r="D218" s="61"/>
      <c r="E218" s="65"/>
      <c r="F218" s="61"/>
      <c r="G218" s="66"/>
      <c r="H218" s="66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</row>
    <row r="219" spans="1:27" ht="18">
      <c r="A219" s="46">
        <f>'Product overview (old)'!A290</f>
        <v>0</v>
      </c>
      <c r="B219" s="61"/>
      <c r="C219" s="61"/>
      <c r="D219" s="61"/>
      <c r="E219" s="65"/>
      <c r="F219" s="61"/>
      <c r="G219" s="66"/>
      <c r="H219" s="66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</row>
    <row r="220" spans="1:27" ht="18">
      <c r="A220" s="46">
        <f>'Product overview (old)'!A291</f>
        <v>0</v>
      </c>
      <c r="B220" s="61"/>
      <c r="C220" s="61"/>
      <c r="D220" s="61"/>
      <c r="E220" s="65"/>
      <c r="F220" s="61"/>
      <c r="G220" s="66"/>
      <c r="H220" s="66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</row>
    <row r="221" spans="1:27" ht="15">
      <c r="A221" s="61"/>
      <c r="B221" s="61"/>
      <c r="C221" s="61"/>
      <c r="D221" s="61"/>
      <c r="E221" s="65"/>
      <c r="F221" s="61"/>
      <c r="G221" s="66"/>
      <c r="H221" s="66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</row>
    <row r="222" spans="1:27" ht="15">
      <c r="A222" s="61"/>
      <c r="B222" s="61"/>
      <c r="C222" s="61"/>
      <c r="D222" s="61"/>
      <c r="E222" s="65"/>
      <c r="F222" s="61"/>
      <c r="G222" s="66"/>
      <c r="H222" s="66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</row>
    <row r="223" spans="1:27" ht="15">
      <c r="A223" s="61"/>
      <c r="B223" s="61"/>
      <c r="C223" s="61"/>
      <c r="D223" s="61"/>
      <c r="E223" s="65"/>
      <c r="F223" s="61"/>
      <c r="G223" s="66"/>
      <c r="H223" s="66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</row>
    <row r="224" spans="1:27" ht="15">
      <c r="A224" s="61"/>
      <c r="B224" s="61"/>
      <c r="C224" s="61"/>
      <c r="D224" s="61"/>
      <c r="E224" s="65"/>
      <c r="F224" s="61"/>
      <c r="G224" s="66"/>
      <c r="H224" s="66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</row>
    <row r="225" spans="1:27" ht="15">
      <c r="A225" s="61"/>
      <c r="B225" s="61"/>
      <c r="C225" s="61"/>
      <c r="D225" s="61"/>
      <c r="E225" s="65"/>
      <c r="F225" s="61"/>
      <c r="G225" s="66"/>
      <c r="H225" s="66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</row>
    <row r="226" spans="1:27" ht="15">
      <c r="A226" s="61"/>
      <c r="B226" s="61"/>
      <c r="C226" s="61"/>
      <c r="D226" s="61"/>
      <c r="E226" s="65"/>
      <c r="F226" s="61"/>
      <c r="G226" s="66"/>
      <c r="H226" s="66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</row>
    <row r="227" spans="1:27" ht="15">
      <c r="A227" s="61"/>
      <c r="B227" s="61"/>
      <c r="C227" s="61"/>
      <c r="D227" s="61"/>
      <c r="E227" s="65"/>
      <c r="F227" s="61"/>
      <c r="G227" s="66"/>
      <c r="H227" s="66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</row>
    <row r="228" spans="1:27" ht="15">
      <c r="A228" s="61"/>
      <c r="B228" s="61"/>
      <c r="C228" s="61"/>
      <c r="D228" s="61"/>
      <c r="E228" s="65"/>
      <c r="F228" s="61"/>
      <c r="G228" s="66"/>
      <c r="H228" s="66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</row>
    <row r="229" spans="1:27" ht="15">
      <c r="A229" s="61"/>
      <c r="B229" s="61"/>
      <c r="C229" s="61"/>
      <c r="D229" s="61"/>
      <c r="E229" s="65"/>
      <c r="F229" s="61"/>
      <c r="G229" s="66"/>
      <c r="H229" s="66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</row>
    <row r="230" spans="1:27" ht="15">
      <c r="A230" s="61"/>
      <c r="B230" s="61"/>
      <c r="C230" s="61"/>
      <c r="D230" s="61"/>
      <c r="E230" s="65"/>
      <c r="F230" s="61"/>
      <c r="G230" s="66"/>
      <c r="H230" s="66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</row>
    <row r="231" spans="1:27" ht="15">
      <c r="A231" s="61"/>
      <c r="B231" s="61"/>
      <c r="C231" s="61"/>
      <c r="D231" s="61"/>
      <c r="E231" s="65"/>
      <c r="F231" s="61"/>
      <c r="G231" s="66"/>
      <c r="H231" s="66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</row>
    <row r="232" spans="1:27" ht="15">
      <c r="A232" s="61"/>
      <c r="B232" s="61"/>
      <c r="C232" s="61"/>
      <c r="D232" s="61"/>
      <c r="E232" s="65"/>
      <c r="F232" s="61"/>
      <c r="G232" s="66"/>
      <c r="H232" s="66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</row>
    <row r="233" spans="1:27" ht="15">
      <c r="A233" s="61"/>
      <c r="B233" s="61"/>
      <c r="C233" s="61"/>
      <c r="D233" s="61"/>
      <c r="E233" s="65"/>
      <c r="F233" s="61"/>
      <c r="G233" s="66"/>
      <c r="H233" s="66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</row>
    <row r="234" spans="1:27" ht="15">
      <c r="A234" s="61"/>
      <c r="B234" s="61"/>
      <c r="C234" s="61"/>
      <c r="D234" s="61"/>
      <c r="E234" s="65"/>
      <c r="F234" s="61"/>
      <c r="G234" s="66"/>
      <c r="H234" s="66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</row>
    <row r="235" spans="1:27" ht="15">
      <c r="A235" s="61"/>
      <c r="B235" s="61"/>
      <c r="C235" s="61"/>
      <c r="D235" s="61"/>
      <c r="E235" s="65"/>
      <c r="F235" s="61"/>
      <c r="G235" s="66"/>
      <c r="H235" s="66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</row>
    <row r="236" spans="1:27" ht="15">
      <c r="A236" s="61"/>
      <c r="B236" s="61"/>
      <c r="C236" s="61"/>
      <c r="D236" s="61"/>
      <c r="E236" s="65"/>
      <c r="F236" s="61"/>
      <c r="G236" s="66"/>
      <c r="H236" s="66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</row>
    <row r="237" spans="1:27" ht="15">
      <c r="A237" s="61"/>
      <c r="B237" s="61"/>
      <c r="C237" s="61"/>
      <c r="D237" s="61"/>
      <c r="E237" s="65"/>
      <c r="F237" s="61"/>
      <c r="G237" s="66"/>
      <c r="H237" s="66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</row>
    <row r="238" spans="1:27" ht="15">
      <c r="A238" s="61"/>
      <c r="B238" s="61"/>
      <c r="C238" s="61"/>
      <c r="D238" s="61"/>
      <c r="E238" s="65"/>
      <c r="F238" s="61"/>
      <c r="G238" s="66"/>
      <c r="H238" s="66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</row>
    <row r="239" spans="1:27" ht="15">
      <c r="A239" s="61"/>
      <c r="B239" s="61"/>
      <c r="C239" s="61"/>
      <c r="D239" s="61"/>
      <c r="E239" s="65"/>
      <c r="F239" s="61"/>
      <c r="G239" s="66"/>
      <c r="H239" s="66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</row>
    <row r="240" spans="1:27" ht="15">
      <c r="A240" s="61"/>
      <c r="B240" s="61"/>
      <c r="C240" s="61"/>
      <c r="D240" s="61"/>
      <c r="E240" s="65"/>
      <c r="F240" s="61"/>
      <c r="G240" s="66"/>
      <c r="H240" s="66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</row>
    <row r="241" spans="1:27" ht="15">
      <c r="A241" s="61"/>
      <c r="B241" s="61"/>
      <c r="C241" s="61"/>
      <c r="D241" s="61"/>
      <c r="E241" s="65"/>
      <c r="F241" s="61"/>
      <c r="G241" s="66"/>
      <c r="H241" s="66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</row>
    <row r="242" spans="1:27" ht="15">
      <c r="A242" s="61"/>
      <c r="B242" s="61"/>
      <c r="C242" s="61"/>
      <c r="D242" s="61"/>
      <c r="E242" s="65"/>
      <c r="F242" s="61"/>
      <c r="G242" s="66"/>
      <c r="H242" s="66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</row>
    <row r="243" spans="1:27" ht="15">
      <c r="A243" s="61"/>
      <c r="B243" s="61"/>
      <c r="C243" s="61"/>
      <c r="D243" s="61"/>
      <c r="E243" s="65"/>
      <c r="F243" s="61"/>
      <c r="G243" s="66"/>
      <c r="H243" s="66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</row>
    <row r="244" spans="1:27" ht="15">
      <c r="A244" s="61"/>
      <c r="B244" s="61"/>
      <c r="C244" s="61"/>
      <c r="D244" s="61"/>
      <c r="E244" s="65"/>
      <c r="F244" s="61"/>
      <c r="G244" s="66"/>
      <c r="H244" s="66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</row>
    <row r="245" spans="1:27" ht="15">
      <c r="A245" s="61"/>
      <c r="B245" s="61"/>
      <c r="C245" s="61"/>
      <c r="D245" s="61"/>
      <c r="E245" s="65"/>
      <c r="F245" s="61"/>
      <c r="G245" s="66"/>
      <c r="H245" s="66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</row>
    <row r="246" spans="1:27" ht="15">
      <c r="A246" s="61"/>
      <c r="B246" s="61"/>
      <c r="C246" s="61"/>
      <c r="D246" s="61"/>
      <c r="E246" s="65"/>
      <c r="F246" s="61"/>
      <c r="G246" s="66"/>
      <c r="H246" s="66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</row>
    <row r="247" spans="1:27" ht="15">
      <c r="A247" s="61"/>
      <c r="B247" s="61"/>
      <c r="C247" s="61"/>
      <c r="D247" s="61"/>
      <c r="E247" s="65"/>
      <c r="F247" s="61"/>
      <c r="G247" s="66"/>
      <c r="H247" s="66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</row>
    <row r="248" spans="1:27" ht="15">
      <c r="A248" s="61"/>
      <c r="B248" s="61"/>
      <c r="C248" s="61"/>
      <c r="D248" s="61"/>
      <c r="E248" s="65"/>
      <c r="F248" s="61"/>
      <c r="G248" s="66"/>
      <c r="H248" s="66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</row>
    <row r="249" spans="1:27" ht="15">
      <c r="A249" s="61"/>
      <c r="B249" s="61"/>
      <c r="C249" s="61"/>
      <c r="D249" s="61"/>
      <c r="E249" s="65"/>
      <c r="F249" s="61"/>
      <c r="G249" s="66"/>
      <c r="H249" s="66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</row>
    <row r="250" spans="1:27" ht="15">
      <c r="A250" s="61"/>
      <c r="B250" s="61"/>
      <c r="C250" s="61"/>
      <c r="D250" s="61"/>
      <c r="E250" s="65"/>
      <c r="F250" s="61"/>
      <c r="G250" s="66"/>
      <c r="H250" s="66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</row>
    <row r="251" spans="1:27" ht="15">
      <c r="A251" s="61"/>
      <c r="B251" s="61"/>
      <c r="C251" s="61"/>
      <c r="D251" s="61"/>
      <c r="E251" s="65"/>
      <c r="F251" s="61"/>
      <c r="G251" s="66"/>
      <c r="H251" s="66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</row>
    <row r="252" spans="1:27" ht="15">
      <c r="A252" s="61"/>
      <c r="B252" s="61"/>
      <c r="C252" s="61"/>
      <c r="D252" s="61"/>
      <c r="E252" s="65"/>
      <c r="F252" s="61"/>
      <c r="G252" s="66"/>
      <c r="H252" s="66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</row>
    <row r="253" spans="1:27" ht="15">
      <c r="A253" s="61"/>
      <c r="B253" s="61"/>
      <c r="C253" s="61"/>
      <c r="D253" s="61"/>
      <c r="E253" s="65"/>
      <c r="F253" s="61"/>
      <c r="G253" s="66"/>
      <c r="H253" s="66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</row>
    <row r="254" spans="1:27" ht="15">
      <c r="A254" s="61"/>
      <c r="B254" s="61"/>
      <c r="C254" s="61"/>
      <c r="D254" s="61"/>
      <c r="E254" s="65"/>
      <c r="F254" s="61"/>
      <c r="G254" s="66"/>
      <c r="H254" s="66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</row>
    <row r="255" spans="1:27" ht="15">
      <c r="A255" s="61"/>
      <c r="B255" s="61"/>
      <c r="C255" s="61"/>
      <c r="D255" s="61"/>
      <c r="E255" s="65"/>
      <c r="F255" s="61"/>
      <c r="G255" s="66"/>
      <c r="H255" s="66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</row>
    <row r="256" spans="1:27" ht="15">
      <c r="A256" s="61"/>
      <c r="B256" s="61"/>
      <c r="C256" s="61"/>
      <c r="D256" s="61"/>
      <c r="E256" s="65"/>
      <c r="F256" s="61"/>
      <c r="G256" s="66"/>
      <c r="H256" s="66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</row>
    <row r="257" spans="1:27" ht="15">
      <c r="A257" s="61"/>
      <c r="B257" s="61"/>
      <c r="C257" s="61"/>
      <c r="D257" s="61"/>
      <c r="E257" s="65"/>
      <c r="F257" s="61"/>
      <c r="G257" s="66"/>
      <c r="H257" s="66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</row>
    <row r="258" spans="1:27" ht="15">
      <c r="A258" s="61"/>
      <c r="B258" s="61"/>
      <c r="C258" s="61"/>
      <c r="D258" s="61"/>
      <c r="E258" s="65"/>
      <c r="F258" s="61"/>
      <c r="G258" s="66"/>
      <c r="H258" s="66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</row>
    <row r="259" spans="1:27" ht="15">
      <c r="A259" s="61"/>
      <c r="B259" s="61"/>
      <c r="C259" s="61"/>
      <c r="D259" s="61"/>
      <c r="E259" s="65"/>
      <c r="F259" s="61"/>
      <c r="G259" s="66"/>
      <c r="H259" s="66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</row>
    <row r="260" spans="1:27" ht="15">
      <c r="A260" s="61"/>
      <c r="B260" s="61"/>
      <c r="C260" s="61"/>
      <c r="D260" s="61"/>
      <c r="E260" s="65"/>
      <c r="F260" s="61"/>
      <c r="G260" s="66"/>
      <c r="H260" s="66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</row>
    <row r="261" spans="1:27" ht="15">
      <c r="A261" s="61"/>
      <c r="B261" s="61"/>
      <c r="C261" s="61"/>
      <c r="D261" s="61"/>
      <c r="E261" s="65"/>
      <c r="F261" s="61"/>
      <c r="G261" s="66"/>
      <c r="H261" s="66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</row>
    <row r="262" spans="1:27" ht="15">
      <c r="A262" s="61"/>
      <c r="B262" s="61"/>
      <c r="C262" s="61"/>
      <c r="D262" s="61"/>
      <c r="E262" s="65"/>
      <c r="F262" s="61"/>
      <c r="G262" s="66"/>
      <c r="H262" s="66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</row>
    <row r="263" spans="1:27" ht="15">
      <c r="A263" s="61"/>
      <c r="B263" s="61"/>
      <c r="C263" s="61"/>
      <c r="D263" s="61"/>
      <c r="E263" s="65"/>
      <c r="F263" s="61"/>
      <c r="G263" s="66"/>
      <c r="H263" s="66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</row>
    <row r="264" spans="1:27" ht="15">
      <c r="A264" s="61"/>
      <c r="B264" s="61"/>
      <c r="C264" s="61"/>
      <c r="D264" s="61"/>
      <c r="E264" s="65"/>
      <c r="F264" s="61"/>
      <c r="G264" s="66"/>
      <c r="H264" s="66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</row>
    <row r="265" spans="1:27" ht="15">
      <c r="A265" s="61"/>
      <c r="B265" s="61"/>
      <c r="C265" s="61"/>
      <c r="D265" s="61"/>
      <c r="E265" s="65"/>
      <c r="F265" s="61"/>
      <c r="G265" s="66"/>
      <c r="H265" s="66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</row>
    <row r="266" spans="1:27" ht="15">
      <c r="A266" s="61"/>
      <c r="B266" s="61"/>
      <c r="C266" s="61"/>
      <c r="D266" s="61"/>
      <c r="E266" s="65"/>
      <c r="F266" s="61"/>
      <c r="G266" s="66"/>
      <c r="H266" s="66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</row>
    <row r="267" spans="1:27" ht="15">
      <c r="A267" s="61"/>
      <c r="B267" s="61"/>
      <c r="C267" s="61"/>
      <c r="D267" s="61"/>
      <c r="E267" s="65"/>
      <c r="F267" s="61"/>
      <c r="G267" s="66"/>
      <c r="H267" s="66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</row>
    <row r="268" spans="1:27" ht="15">
      <c r="A268" s="61"/>
      <c r="B268" s="61"/>
      <c r="C268" s="61"/>
      <c r="D268" s="61"/>
      <c r="E268" s="65"/>
      <c r="F268" s="61"/>
      <c r="G268" s="66"/>
      <c r="H268" s="66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</row>
    <row r="269" spans="1:27" ht="15">
      <c r="A269" s="61"/>
      <c r="B269" s="61"/>
      <c r="C269" s="61"/>
      <c r="D269" s="61"/>
      <c r="E269" s="65"/>
      <c r="F269" s="61"/>
      <c r="G269" s="66"/>
      <c r="H269" s="66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</row>
    <row r="270" spans="1:27" ht="15">
      <c r="A270" s="61"/>
      <c r="B270" s="61"/>
      <c r="C270" s="61"/>
      <c r="D270" s="61"/>
      <c r="E270" s="65"/>
      <c r="F270" s="61"/>
      <c r="G270" s="66"/>
      <c r="H270" s="66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</row>
    <row r="271" spans="1:27" ht="15">
      <c r="A271" s="61"/>
      <c r="B271" s="61"/>
      <c r="C271" s="61"/>
      <c r="D271" s="61"/>
      <c r="E271" s="65"/>
      <c r="F271" s="61"/>
      <c r="G271" s="66"/>
      <c r="H271" s="66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</row>
    <row r="272" spans="1:27" ht="15">
      <c r="A272" s="61"/>
      <c r="B272" s="61"/>
      <c r="C272" s="61"/>
      <c r="D272" s="61"/>
      <c r="E272" s="65"/>
      <c r="F272" s="61"/>
      <c r="G272" s="66"/>
      <c r="H272" s="66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</row>
    <row r="273" spans="1:27" ht="15">
      <c r="A273" s="61"/>
      <c r="B273" s="61"/>
      <c r="C273" s="61"/>
      <c r="D273" s="61"/>
      <c r="E273" s="65"/>
      <c r="F273" s="61"/>
      <c r="G273" s="66"/>
      <c r="H273" s="66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</row>
    <row r="274" spans="1:27" ht="15">
      <c r="A274" s="61"/>
      <c r="B274" s="61"/>
      <c r="C274" s="61"/>
      <c r="D274" s="61"/>
      <c r="E274" s="65"/>
      <c r="F274" s="61"/>
      <c r="G274" s="66"/>
      <c r="H274" s="66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</row>
    <row r="275" spans="1:27" ht="15">
      <c r="A275" s="61"/>
      <c r="B275" s="61"/>
      <c r="C275" s="61"/>
      <c r="D275" s="61"/>
      <c r="E275" s="65"/>
      <c r="F275" s="61"/>
      <c r="G275" s="66"/>
      <c r="H275" s="66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</row>
    <row r="276" spans="1:27" ht="15">
      <c r="A276" s="61"/>
      <c r="B276" s="61"/>
      <c r="C276" s="61"/>
      <c r="D276" s="61"/>
      <c r="E276" s="65"/>
      <c r="F276" s="61"/>
      <c r="G276" s="66"/>
      <c r="H276" s="66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</row>
    <row r="277" spans="1:27" ht="15">
      <c r="A277" s="61"/>
      <c r="B277" s="61"/>
      <c r="C277" s="61"/>
      <c r="D277" s="61"/>
      <c r="E277" s="65"/>
      <c r="F277" s="61"/>
      <c r="G277" s="66"/>
      <c r="H277" s="66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</row>
    <row r="278" spans="1:27" ht="15">
      <c r="A278" s="61"/>
      <c r="B278" s="61"/>
      <c r="C278" s="61"/>
      <c r="D278" s="61"/>
      <c r="E278" s="65"/>
      <c r="F278" s="61"/>
      <c r="G278" s="66"/>
      <c r="H278" s="66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</row>
    <row r="279" spans="1:27" ht="15">
      <c r="A279" s="61"/>
      <c r="B279" s="61"/>
      <c r="C279" s="61"/>
      <c r="D279" s="61"/>
      <c r="E279" s="65"/>
      <c r="F279" s="61"/>
      <c r="G279" s="66"/>
      <c r="H279" s="66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</row>
    <row r="280" spans="1:27" ht="15">
      <c r="A280" s="61"/>
      <c r="B280" s="61"/>
      <c r="C280" s="61"/>
      <c r="D280" s="61"/>
      <c r="E280" s="65"/>
      <c r="F280" s="61"/>
      <c r="G280" s="66"/>
      <c r="H280" s="66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</row>
    <row r="281" spans="1:27" ht="15">
      <c r="A281" s="61"/>
      <c r="B281" s="61"/>
      <c r="C281" s="61"/>
      <c r="D281" s="61"/>
      <c r="E281" s="65"/>
      <c r="F281" s="61"/>
      <c r="G281" s="66"/>
      <c r="H281" s="66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</row>
    <row r="282" spans="1:27" ht="15">
      <c r="A282" s="61"/>
      <c r="B282" s="61"/>
      <c r="C282" s="61"/>
      <c r="D282" s="61"/>
      <c r="E282" s="65"/>
      <c r="F282" s="61"/>
      <c r="G282" s="66"/>
      <c r="H282" s="66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</row>
    <row r="283" spans="1:27" ht="15">
      <c r="A283" s="61"/>
      <c r="B283" s="61"/>
      <c r="C283" s="61"/>
      <c r="D283" s="61"/>
      <c r="E283" s="65"/>
      <c r="F283" s="61"/>
      <c r="G283" s="66"/>
      <c r="H283" s="66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</row>
    <row r="284" spans="1:27" ht="15">
      <c r="A284" s="61"/>
      <c r="B284" s="61"/>
      <c r="C284" s="61"/>
      <c r="D284" s="61"/>
      <c r="E284" s="65"/>
      <c r="F284" s="61"/>
      <c r="G284" s="66"/>
      <c r="H284" s="66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</row>
    <row r="285" spans="1:27" ht="15">
      <c r="A285" s="61"/>
      <c r="B285" s="61"/>
      <c r="C285" s="61"/>
      <c r="D285" s="61"/>
      <c r="E285" s="65"/>
      <c r="F285" s="61"/>
      <c r="G285" s="66"/>
      <c r="H285" s="66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</row>
    <row r="286" spans="1:27" ht="15">
      <c r="A286" s="61"/>
      <c r="B286" s="61"/>
      <c r="C286" s="61"/>
      <c r="D286" s="61"/>
      <c r="E286" s="65"/>
      <c r="F286" s="61"/>
      <c r="G286" s="66"/>
      <c r="H286" s="66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</row>
    <row r="287" spans="1:27" ht="15">
      <c r="A287" s="61"/>
      <c r="B287" s="61"/>
      <c r="C287" s="61"/>
      <c r="D287" s="61"/>
      <c r="E287" s="65"/>
      <c r="F287" s="61"/>
      <c r="G287" s="66"/>
      <c r="H287" s="66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</row>
    <row r="288" spans="1:27" ht="15">
      <c r="A288" s="61"/>
      <c r="B288" s="61"/>
      <c r="C288" s="61"/>
      <c r="D288" s="61"/>
      <c r="E288" s="65"/>
      <c r="F288" s="61"/>
      <c r="G288" s="66"/>
      <c r="H288" s="66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</row>
    <row r="289" spans="1:27" ht="15">
      <c r="A289" s="61"/>
      <c r="B289" s="61"/>
      <c r="C289" s="61"/>
      <c r="D289" s="61"/>
      <c r="E289" s="65"/>
      <c r="F289" s="61"/>
      <c r="G289" s="66"/>
      <c r="H289" s="66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</row>
    <row r="290" spans="1:27" ht="15">
      <c r="A290" s="61"/>
      <c r="B290" s="61"/>
      <c r="C290" s="61"/>
      <c r="D290" s="61"/>
      <c r="E290" s="65"/>
      <c r="F290" s="61"/>
      <c r="G290" s="66"/>
      <c r="H290" s="66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</row>
    <row r="291" spans="1:27" ht="15">
      <c r="A291" s="61"/>
      <c r="B291" s="61"/>
      <c r="C291" s="61"/>
      <c r="D291" s="61"/>
      <c r="E291" s="65"/>
      <c r="F291" s="61"/>
      <c r="G291" s="66"/>
      <c r="H291" s="66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</row>
    <row r="292" spans="1:27" ht="15">
      <c r="A292" s="61"/>
      <c r="B292" s="61"/>
      <c r="C292" s="61"/>
      <c r="D292" s="61"/>
      <c r="E292" s="65"/>
      <c r="F292" s="61"/>
      <c r="G292" s="66"/>
      <c r="H292" s="66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</row>
    <row r="293" spans="1:27" ht="15">
      <c r="A293" s="61"/>
      <c r="B293" s="61"/>
      <c r="C293" s="61"/>
      <c r="D293" s="61"/>
      <c r="E293" s="65"/>
      <c r="F293" s="61"/>
      <c r="G293" s="66"/>
      <c r="H293" s="66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</row>
    <row r="294" spans="1:27" ht="15">
      <c r="A294" s="61"/>
      <c r="B294" s="61"/>
      <c r="C294" s="61"/>
      <c r="D294" s="61"/>
      <c r="E294" s="65"/>
      <c r="F294" s="61"/>
      <c r="G294" s="66"/>
      <c r="H294" s="66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</row>
    <row r="295" spans="1:27" ht="15">
      <c r="A295" s="61"/>
      <c r="B295" s="61"/>
      <c r="C295" s="61"/>
      <c r="D295" s="61"/>
      <c r="E295" s="65"/>
      <c r="F295" s="61"/>
      <c r="G295" s="66"/>
      <c r="H295" s="66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</row>
    <row r="296" spans="1:27" ht="15">
      <c r="A296" s="61"/>
      <c r="B296" s="61"/>
      <c r="C296" s="61"/>
      <c r="D296" s="61"/>
      <c r="E296" s="65"/>
      <c r="F296" s="61"/>
      <c r="G296" s="66"/>
      <c r="H296" s="66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</row>
    <row r="297" spans="1:27" ht="15">
      <c r="A297" s="61"/>
      <c r="B297" s="61"/>
      <c r="C297" s="61"/>
      <c r="D297" s="61"/>
      <c r="E297" s="65"/>
      <c r="F297" s="61"/>
      <c r="G297" s="66"/>
      <c r="H297" s="66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</row>
    <row r="298" spans="1:27" ht="15">
      <c r="A298" s="61"/>
      <c r="B298" s="61"/>
      <c r="C298" s="61"/>
      <c r="D298" s="61"/>
      <c r="E298" s="65"/>
      <c r="F298" s="61"/>
      <c r="G298" s="66"/>
      <c r="H298" s="66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</row>
    <row r="299" spans="1:27" ht="15">
      <c r="A299" s="61"/>
      <c r="B299" s="61"/>
      <c r="C299" s="61"/>
      <c r="D299" s="61"/>
      <c r="E299" s="65"/>
      <c r="F299" s="61"/>
      <c r="G299" s="66"/>
      <c r="H299" s="66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</row>
    <row r="300" spans="1:27" ht="15">
      <c r="A300" s="61"/>
      <c r="B300" s="61"/>
      <c r="C300" s="61"/>
      <c r="D300" s="61"/>
      <c r="E300" s="65"/>
      <c r="F300" s="61"/>
      <c r="G300" s="66"/>
      <c r="H300" s="66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</row>
    <row r="301" spans="1:27" ht="15">
      <c r="A301" s="61"/>
      <c r="B301" s="61"/>
      <c r="C301" s="61"/>
      <c r="D301" s="61"/>
      <c r="E301" s="65"/>
      <c r="F301" s="61"/>
      <c r="G301" s="66"/>
      <c r="H301" s="66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</row>
    <row r="302" spans="1:27" ht="15">
      <c r="A302" s="61"/>
      <c r="B302" s="61"/>
      <c r="C302" s="61"/>
      <c r="D302" s="61"/>
      <c r="E302" s="65"/>
      <c r="F302" s="61"/>
      <c r="G302" s="66"/>
      <c r="H302" s="66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">
      <c r="A303" s="61"/>
      <c r="B303" s="61"/>
      <c r="C303" s="61"/>
      <c r="D303" s="61"/>
      <c r="E303" s="65"/>
      <c r="F303" s="61"/>
      <c r="G303" s="66"/>
      <c r="H303" s="66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</row>
    <row r="304" spans="1:27" ht="15">
      <c r="A304" s="61"/>
      <c r="B304" s="61"/>
      <c r="C304" s="61"/>
      <c r="D304" s="61"/>
      <c r="E304" s="65"/>
      <c r="F304" s="61"/>
      <c r="G304" s="66"/>
      <c r="H304" s="66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</row>
    <row r="305" spans="1:27" ht="15">
      <c r="A305" s="61"/>
      <c r="B305" s="61"/>
      <c r="C305" s="61"/>
      <c r="D305" s="61"/>
      <c r="E305" s="65"/>
      <c r="F305" s="61"/>
      <c r="G305" s="66"/>
      <c r="H305" s="66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</row>
    <row r="306" spans="1:27" ht="15">
      <c r="A306" s="61"/>
      <c r="B306" s="61"/>
      <c r="C306" s="61"/>
      <c r="D306" s="61"/>
      <c r="E306" s="65"/>
      <c r="F306" s="61"/>
      <c r="G306" s="66"/>
      <c r="H306" s="66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</row>
    <row r="307" spans="1:27" ht="15">
      <c r="A307" s="61"/>
      <c r="B307" s="61"/>
      <c r="C307" s="61"/>
      <c r="D307" s="61"/>
      <c r="E307" s="65"/>
      <c r="F307" s="61"/>
      <c r="G307" s="66"/>
      <c r="H307" s="66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</row>
    <row r="308" spans="1:27" ht="15">
      <c r="A308" s="61"/>
      <c r="B308" s="61"/>
      <c r="C308" s="61"/>
      <c r="D308" s="61"/>
      <c r="E308" s="65"/>
      <c r="F308" s="61"/>
      <c r="G308" s="66"/>
      <c r="H308" s="66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</row>
    <row r="309" spans="1:27" ht="15">
      <c r="A309" s="61"/>
      <c r="B309" s="61"/>
      <c r="C309" s="61"/>
      <c r="D309" s="61"/>
      <c r="E309" s="65"/>
      <c r="F309" s="61"/>
      <c r="G309" s="66"/>
      <c r="H309" s="66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</row>
    <row r="310" spans="1:27" ht="15">
      <c r="A310" s="61"/>
      <c r="B310" s="61"/>
      <c r="C310" s="61"/>
      <c r="D310" s="61"/>
      <c r="E310" s="65"/>
      <c r="F310" s="61"/>
      <c r="G310" s="66"/>
      <c r="H310" s="66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</row>
    <row r="311" spans="1:27" ht="15">
      <c r="A311" s="61"/>
      <c r="B311" s="61"/>
      <c r="C311" s="61"/>
      <c r="D311" s="61"/>
      <c r="E311" s="65"/>
      <c r="F311" s="61"/>
      <c r="G311" s="66"/>
      <c r="H311" s="66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</row>
    <row r="312" spans="1:27" ht="15">
      <c r="A312" s="61"/>
      <c r="B312" s="61"/>
      <c r="C312" s="61"/>
      <c r="D312" s="61"/>
      <c r="E312" s="65"/>
      <c r="F312" s="61"/>
      <c r="G312" s="66"/>
      <c r="H312" s="66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</row>
    <row r="313" spans="1:27" ht="15">
      <c r="A313" s="61"/>
      <c r="B313" s="61"/>
      <c r="C313" s="61"/>
      <c r="D313" s="61"/>
      <c r="E313" s="65"/>
      <c r="F313" s="61"/>
      <c r="G313" s="66"/>
      <c r="H313" s="66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</row>
    <row r="314" spans="1:27" ht="15">
      <c r="A314" s="61"/>
      <c r="B314" s="61"/>
      <c r="C314" s="61"/>
      <c r="D314" s="61"/>
      <c r="E314" s="65"/>
      <c r="F314" s="61"/>
      <c r="G314" s="66"/>
      <c r="H314" s="66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</row>
    <row r="315" spans="1:27" ht="15">
      <c r="A315" s="61"/>
      <c r="B315" s="61"/>
      <c r="C315" s="61"/>
      <c r="D315" s="61"/>
      <c r="E315" s="65"/>
      <c r="F315" s="61"/>
      <c r="G315" s="66"/>
      <c r="H315" s="66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</row>
    <row r="316" spans="1:27" ht="15">
      <c r="A316" s="61"/>
      <c r="B316" s="61"/>
      <c r="C316" s="61"/>
      <c r="D316" s="61"/>
      <c r="E316" s="65"/>
      <c r="F316" s="61"/>
      <c r="G316" s="66"/>
      <c r="H316" s="66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</row>
    <row r="317" spans="1:27" ht="15">
      <c r="A317" s="61"/>
      <c r="B317" s="61"/>
      <c r="C317" s="61"/>
      <c r="D317" s="61"/>
      <c r="E317" s="65"/>
      <c r="F317" s="61"/>
      <c r="G317" s="66"/>
      <c r="H317" s="66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</row>
    <row r="318" spans="1:27" ht="15">
      <c r="A318" s="61"/>
      <c r="B318" s="61"/>
      <c r="C318" s="61"/>
      <c r="D318" s="61"/>
      <c r="E318" s="65"/>
      <c r="F318" s="61"/>
      <c r="G318" s="66"/>
      <c r="H318" s="66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</row>
    <row r="319" spans="1:27" ht="15">
      <c r="A319" s="61"/>
      <c r="B319" s="61"/>
      <c r="C319" s="61"/>
      <c r="D319" s="61"/>
      <c r="E319" s="65"/>
      <c r="F319" s="61"/>
      <c r="G319" s="66"/>
      <c r="H319" s="66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</row>
    <row r="320" spans="1:27" ht="15">
      <c r="A320" s="61"/>
      <c r="B320" s="61"/>
      <c r="C320" s="61"/>
      <c r="D320" s="61"/>
      <c r="E320" s="65"/>
      <c r="F320" s="61"/>
      <c r="G320" s="66"/>
      <c r="H320" s="66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</row>
    <row r="321" spans="1:27" ht="15">
      <c r="A321" s="61"/>
      <c r="B321" s="61"/>
      <c r="C321" s="61"/>
      <c r="D321" s="61"/>
      <c r="E321" s="65"/>
      <c r="F321" s="61"/>
      <c r="G321" s="66"/>
      <c r="H321" s="66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</row>
    <row r="322" spans="1:27" ht="15">
      <c r="A322" s="61"/>
      <c r="B322" s="61"/>
      <c r="C322" s="61"/>
      <c r="D322" s="61"/>
      <c r="E322" s="65"/>
      <c r="F322" s="61"/>
      <c r="G322" s="66"/>
      <c r="H322" s="66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</row>
    <row r="323" spans="1:27" ht="15">
      <c r="A323" s="61"/>
      <c r="B323" s="61"/>
      <c r="C323" s="61"/>
      <c r="D323" s="61"/>
      <c r="E323" s="65"/>
      <c r="F323" s="61"/>
      <c r="G323" s="66"/>
      <c r="H323" s="66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</row>
    <row r="324" spans="1:27" ht="15">
      <c r="A324" s="61"/>
      <c r="B324" s="61"/>
      <c r="C324" s="61"/>
      <c r="D324" s="61"/>
      <c r="E324" s="65"/>
      <c r="F324" s="61"/>
      <c r="G324" s="66"/>
      <c r="H324" s="66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</row>
    <row r="325" spans="1:27" ht="15">
      <c r="A325" s="61"/>
      <c r="B325" s="61"/>
      <c r="C325" s="61"/>
      <c r="D325" s="61"/>
      <c r="E325" s="65"/>
      <c r="F325" s="61"/>
      <c r="G325" s="66"/>
      <c r="H325" s="66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</row>
    <row r="326" spans="1:27" ht="15">
      <c r="A326" s="61"/>
      <c r="B326" s="61"/>
      <c r="C326" s="61"/>
      <c r="D326" s="61"/>
      <c r="E326" s="65"/>
      <c r="F326" s="61"/>
      <c r="G326" s="66"/>
      <c r="H326" s="66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</row>
    <row r="327" spans="1:27" ht="15">
      <c r="A327" s="61"/>
      <c r="B327" s="61"/>
      <c r="C327" s="61"/>
      <c r="D327" s="61"/>
      <c r="E327" s="65"/>
      <c r="F327" s="61"/>
      <c r="G327" s="66"/>
      <c r="H327" s="66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</row>
    <row r="328" spans="1:27" ht="15">
      <c r="A328" s="61"/>
      <c r="B328" s="61"/>
      <c r="C328" s="61"/>
      <c r="D328" s="61"/>
      <c r="E328" s="65"/>
      <c r="F328" s="61"/>
      <c r="G328" s="66"/>
      <c r="H328" s="66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</row>
    <row r="329" spans="1:27" ht="15">
      <c r="A329" s="61"/>
      <c r="B329" s="61"/>
      <c r="C329" s="61"/>
      <c r="D329" s="61"/>
      <c r="E329" s="65"/>
      <c r="F329" s="61"/>
      <c r="G329" s="66"/>
      <c r="H329" s="66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</row>
    <row r="330" spans="1:27" ht="15">
      <c r="A330" s="61"/>
      <c r="B330" s="61"/>
      <c r="C330" s="61"/>
      <c r="D330" s="61"/>
      <c r="E330" s="65"/>
      <c r="F330" s="61"/>
      <c r="G330" s="66"/>
      <c r="H330" s="66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</row>
    <row r="331" spans="1:27" ht="15">
      <c r="A331" s="61"/>
      <c r="B331" s="61"/>
      <c r="C331" s="61"/>
      <c r="D331" s="61"/>
      <c r="E331" s="65"/>
      <c r="F331" s="61"/>
      <c r="G331" s="66"/>
      <c r="H331" s="66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</row>
    <row r="332" spans="1:27" ht="15">
      <c r="A332" s="61"/>
      <c r="B332" s="61"/>
      <c r="C332" s="61"/>
      <c r="D332" s="61"/>
      <c r="E332" s="65"/>
      <c r="F332" s="61"/>
      <c r="G332" s="66"/>
      <c r="H332" s="66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</row>
    <row r="333" spans="1:27" ht="15">
      <c r="A333" s="61"/>
      <c r="B333" s="61"/>
      <c r="C333" s="61"/>
      <c r="D333" s="61"/>
      <c r="E333" s="65"/>
      <c r="F333" s="61"/>
      <c r="G333" s="66"/>
      <c r="H333" s="66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</row>
    <row r="334" spans="1:27" ht="15">
      <c r="A334" s="61"/>
      <c r="B334" s="61"/>
      <c r="C334" s="61"/>
      <c r="D334" s="61"/>
      <c r="E334" s="65"/>
      <c r="F334" s="61"/>
      <c r="G334" s="66"/>
      <c r="H334" s="66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</row>
    <row r="335" spans="1:27" ht="15">
      <c r="A335" s="61"/>
      <c r="B335" s="61"/>
      <c r="C335" s="61"/>
      <c r="D335" s="61"/>
      <c r="E335" s="65"/>
      <c r="F335" s="61"/>
      <c r="G335" s="66"/>
      <c r="H335" s="66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</row>
    <row r="336" spans="1:27" ht="15">
      <c r="A336" s="61"/>
      <c r="B336" s="61"/>
      <c r="C336" s="61"/>
      <c r="D336" s="61"/>
      <c r="E336" s="65"/>
      <c r="F336" s="61"/>
      <c r="G336" s="66"/>
      <c r="H336" s="66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</row>
    <row r="337" spans="1:27" ht="15">
      <c r="A337" s="61"/>
      <c r="B337" s="61"/>
      <c r="C337" s="61"/>
      <c r="D337" s="61"/>
      <c r="E337" s="65"/>
      <c r="F337" s="61"/>
      <c r="G337" s="66"/>
      <c r="H337" s="66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</row>
    <row r="338" spans="1:27" ht="15">
      <c r="A338" s="61"/>
      <c r="B338" s="61"/>
      <c r="C338" s="61"/>
      <c r="D338" s="61"/>
      <c r="E338" s="65"/>
      <c r="F338" s="61"/>
      <c r="G338" s="66"/>
      <c r="H338" s="66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</row>
    <row r="339" spans="1:27" ht="15">
      <c r="A339" s="61"/>
      <c r="B339" s="61"/>
      <c r="C339" s="61"/>
      <c r="D339" s="61"/>
      <c r="E339" s="65"/>
      <c r="F339" s="61"/>
      <c r="G339" s="66"/>
      <c r="H339" s="66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</row>
    <row r="340" spans="1:27" ht="15">
      <c r="A340" s="61"/>
      <c r="B340" s="61"/>
      <c r="C340" s="61"/>
      <c r="D340" s="61"/>
      <c r="E340" s="65"/>
      <c r="F340" s="61"/>
      <c r="G340" s="66"/>
      <c r="H340" s="66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</row>
    <row r="341" spans="1:27" ht="15">
      <c r="A341" s="61"/>
      <c r="B341" s="61"/>
      <c r="C341" s="61"/>
      <c r="D341" s="61"/>
      <c r="E341" s="65"/>
      <c r="F341" s="61"/>
      <c r="G341" s="66"/>
      <c r="H341" s="66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</row>
    <row r="342" spans="1:27" ht="15">
      <c r="A342" s="61"/>
      <c r="B342" s="61"/>
      <c r="C342" s="61"/>
      <c r="D342" s="61"/>
      <c r="E342" s="65"/>
      <c r="F342" s="61"/>
      <c r="G342" s="66"/>
      <c r="H342" s="66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</row>
    <row r="343" spans="1:27" ht="15">
      <c r="A343" s="61"/>
      <c r="B343" s="61"/>
      <c r="C343" s="61"/>
      <c r="D343" s="61"/>
      <c r="E343" s="65"/>
      <c r="F343" s="61"/>
      <c r="G343" s="66"/>
      <c r="H343" s="66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</row>
    <row r="344" spans="1:27" ht="15">
      <c r="A344" s="61"/>
      <c r="B344" s="61"/>
      <c r="C344" s="61"/>
      <c r="D344" s="61"/>
      <c r="E344" s="65"/>
      <c r="F344" s="61"/>
      <c r="G344" s="66"/>
      <c r="H344" s="66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</row>
    <row r="345" spans="1:27" ht="15">
      <c r="A345" s="61"/>
      <c r="B345" s="61"/>
      <c r="C345" s="61"/>
      <c r="D345" s="61"/>
      <c r="E345" s="65"/>
      <c r="F345" s="61"/>
      <c r="G345" s="66"/>
      <c r="H345" s="66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</row>
    <row r="346" spans="1:27" ht="15">
      <c r="A346" s="61"/>
      <c r="B346" s="61"/>
      <c r="C346" s="61"/>
      <c r="D346" s="61"/>
      <c r="E346" s="65"/>
      <c r="F346" s="61"/>
      <c r="G346" s="66"/>
      <c r="H346" s="66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</row>
    <row r="347" spans="1:27" ht="15">
      <c r="A347" s="61"/>
      <c r="B347" s="61"/>
      <c r="C347" s="61"/>
      <c r="D347" s="61"/>
      <c r="E347" s="65"/>
      <c r="F347" s="61"/>
      <c r="G347" s="66"/>
      <c r="H347" s="66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</row>
    <row r="348" spans="1:27" ht="15">
      <c r="A348" s="61"/>
      <c r="B348" s="61"/>
      <c r="C348" s="61"/>
      <c r="D348" s="61"/>
      <c r="E348" s="65"/>
      <c r="F348" s="61"/>
      <c r="G348" s="66"/>
      <c r="H348" s="66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</row>
    <row r="349" spans="1:27" ht="15">
      <c r="A349" s="61"/>
      <c r="B349" s="61"/>
      <c r="C349" s="61"/>
      <c r="D349" s="61"/>
      <c r="E349" s="65"/>
      <c r="F349" s="61"/>
      <c r="G349" s="66"/>
      <c r="H349" s="66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</row>
    <row r="350" spans="1:27" ht="15">
      <c r="A350" s="61"/>
      <c r="B350" s="61"/>
      <c r="C350" s="61"/>
      <c r="D350" s="61"/>
      <c r="E350" s="65"/>
      <c r="F350" s="61"/>
      <c r="G350" s="66"/>
      <c r="H350" s="66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</row>
    <row r="351" spans="1:27" ht="15">
      <c r="A351" s="61"/>
      <c r="B351" s="61"/>
      <c r="C351" s="61"/>
      <c r="D351" s="61"/>
      <c r="E351" s="65"/>
      <c r="F351" s="61"/>
      <c r="G351" s="66"/>
      <c r="H351" s="66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</row>
    <row r="352" spans="1:27" ht="15">
      <c r="A352" s="61"/>
      <c r="B352" s="61"/>
      <c r="C352" s="61"/>
      <c r="D352" s="61"/>
      <c r="E352" s="65"/>
      <c r="F352" s="61"/>
      <c r="G352" s="66"/>
      <c r="H352" s="66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</row>
    <row r="353" spans="1:27" ht="15">
      <c r="A353" s="61"/>
      <c r="B353" s="61"/>
      <c r="C353" s="61"/>
      <c r="D353" s="61"/>
      <c r="E353" s="65"/>
      <c r="F353" s="61"/>
      <c r="G353" s="66"/>
      <c r="H353" s="66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</row>
    <row r="354" spans="1:27" ht="15">
      <c r="A354" s="61"/>
      <c r="B354" s="61"/>
      <c r="C354" s="61"/>
      <c r="D354" s="61"/>
      <c r="E354" s="65"/>
      <c r="F354" s="61"/>
      <c r="G354" s="66"/>
      <c r="H354" s="66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</row>
    <row r="355" spans="1:27" ht="15">
      <c r="A355" s="61"/>
      <c r="B355" s="61"/>
      <c r="C355" s="61"/>
      <c r="D355" s="61"/>
      <c r="E355" s="65"/>
      <c r="F355" s="61"/>
      <c r="G355" s="66"/>
      <c r="H355" s="66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</row>
    <row r="356" spans="1:27" ht="15">
      <c r="A356" s="61"/>
      <c r="B356" s="61"/>
      <c r="C356" s="61"/>
      <c r="D356" s="61"/>
      <c r="E356" s="65"/>
      <c r="F356" s="61"/>
      <c r="G356" s="66"/>
      <c r="H356" s="66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</row>
    <row r="357" spans="1:27" ht="15">
      <c r="A357" s="61"/>
      <c r="B357" s="61"/>
      <c r="C357" s="61"/>
      <c r="D357" s="61"/>
      <c r="E357" s="65"/>
      <c r="F357" s="61"/>
      <c r="G357" s="66"/>
      <c r="H357" s="66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</row>
    <row r="358" spans="1:27" ht="15">
      <c r="A358" s="61"/>
      <c r="B358" s="61"/>
      <c r="C358" s="61"/>
      <c r="D358" s="61"/>
      <c r="E358" s="65"/>
      <c r="F358" s="61"/>
      <c r="G358" s="66"/>
      <c r="H358" s="66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</row>
    <row r="359" spans="1:27" ht="15">
      <c r="A359" s="61"/>
      <c r="B359" s="61"/>
      <c r="C359" s="61"/>
      <c r="D359" s="61"/>
      <c r="E359" s="65"/>
      <c r="F359" s="61"/>
      <c r="G359" s="66"/>
      <c r="H359" s="66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</row>
    <row r="360" spans="1:27" ht="15">
      <c r="A360" s="61"/>
      <c r="B360" s="61"/>
      <c r="C360" s="61"/>
      <c r="D360" s="61"/>
      <c r="E360" s="65"/>
      <c r="F360" s="61"/>
      <c r="G360" s="66"/>
      <c r="H360" s="66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</row>
    <row r="361" spans="1:27" ht="15">
      <c r="A361" s="61"/>
      <c r="B361" s="61"/>
      <c r="C361" s="61"/>
      <c r="D361" s="61"/>
      <c r="E361" s="65"/>
      <c r="F361" s="61"/>
      <c r="G361" s="66"/>
      <c r="H361" s="66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</row>
    <row r="362" spans="1:27" ht="15">
      <c r="A362" s="61"/>
      <c r="B362" s="61"/>
      <c r="C362" s="61"/>
      <c r="D362" s="61"/>
      <c r="E362" s="65"/>
      <c r="F362" s="61"/>
      <c r="G362" s="66"/>
      <c r="H362" s="66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</row>
    <row r="363" spans="1:27" ht="15">
      <c r="A363" s="61"/>
      <c r="B363" s="61"/>
      <c r="C363" s="61"/>
      <c r="D363" s="61"/>
      <c r="E363" s="65"/>
      <c r="F363" s="61"/>
      <c r="G363" s="66"/>
      <c r="H363" s="66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</row>
    <row r="364" spans="1:27" ht="15">
      <c r="A364" s="61"/>
      <c r="B364" s="61"/>
      <c r="C364" s="61"/>
      <c r="D364" s="61"/>
      <c r="E364" s="65"/>
      <c r="F364" s="61"/>
      <c r="G364" s="66"/>
      <c r="H364" s="66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</row>
    <row r="365" spans="1:27" ht="15">
      <c r="A365" s="61"/>
      <c r="B365" s="61"/>
      <c r="C365" s="61"/>
      <c r="D365" s="61"/>
      <c r="E365" s="65"/>
      <c r="F365" s="61"/>
      <c r="G365" s="66"/>
      <c r="H365" s="66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</row>
    <row r="366" spans="1:27" ht="15">
      <c r="A366" s="61"/>
      <c r="B366" s="61"/>
      <c r="C366" s="61"/>
      <c r="D366" s="61"/>
      <c r="E366" s="65"/>
      <c r="F366" s="61"/>
      <c r="G366" s="66"/>
      <c r="H366" s="66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</row>
    <row r="367" spans="1:27" ht="15">
      <c r="A367" s="61"/>
      <c r="B367" s="61"/>
      <c r="C367" s="61"/>
      <c r="D367" s="61"/>
      <c r="E367" s="65"/>
      <c r="F367" s="61"/>
      <c r="G367" s="66"/>
      <c r="H367" s="66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</row>
    <row r="368" spans="1:27" ht="15">
      <c r="A368" s="61"/>
      <c r="B368" s="61"/>
      <c r="C368" s="61"/>
      <c r="D368" s="61"/>
      <c r="E368" s="65"/>
      <c r="F368" s="61"/>
      <c r="G368" s="66"/>
      <c r="H368" s="66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</row>
    <row r="369" spans="1:27" ht="15">
      <c r="A369" s="61"/>
      <c r="B369" s="61"/>
      <c r="C369" s="61"/>
      <c r="D369" s="61"/>
      <c r="E369" s="65"/>
      <c r="F369" s="61"/>
      <c r="G369" s="66"/>
      <c r="H369" s="66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</row>
    <row r="370" spans="1:27" ht="15">
      <c r="A370" s="61"/>
      <c r="B370" s="61"/>
      <c r="C370" s="61"/>
      <c r="D370" s="61"/>
      <c r="E370" s="65"/>
      <c r="F370" s="61"/>
      <c r="G370" s="66"/>
      <c r="H370" s="66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</row>
    <row r="371" spans="1:27" ht="15">
      <c r="A371" s="61"/>
      <c r="B371" s="61"/>
      <c r="C371" s="61"/>
      <c r="D371" s="61"/>
      <c r="E371" s="65"/>
      <c r="F371" s="61"/>
      <c r="G371" s="66"/>
      <c r="H371" s="66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</row>
    <row r="372" spans="1:27" ht="15">
      <c r="A372" s="61"/>
      <c r="B372" s="61"/>
      <c r="C372" s="61"/>
      <c r="D372" s="61"/>
      <c r="E372" s="65"/>
      <c r="F372" s="61"/>
      <c r="G372" s="66"/>
      <c r="H372" s="66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</row>
    <row r="373" spans="1:27" ht="15">
      <c r="A373" s="61"/>
      <c r="B373" s="61"/>
      <c r="C373" s="61"/>
      <c r="D373" s="61"/>
      <c r="E373" s="65"/>
      <c r="F373" s="61"/>
      <c r="G373" s="66"/>
      <c r="H373" s="66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</row>
    <row r="374" spans="1:27" ht="15">
      <c r="A374" s="61"/>
      <c r="B374" s="61"/>
      <c r="C374" s="61"/>
      <c r="D374" s="61"/>
      <c r="E374" s="65"/>
      <c r="F374" s="61"/>
      <c r="G374" s="66"/>
      <c r="H374" s="66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</row>
    <row r="375" spans="1:27" ht="15">
      <c r="A375" s="61"/>
      <c r="B375" s="61"/>
      <c r="C375" s="61"/>
      <c r="D375" s="61"/>
      <c r="E375" s="65"/>
      <c r="F375" s="61"/>
      <c r="G375" s="66"/>
      <c r="H375" s="66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</row>
    <row r="376" spans="1:27" ht="15">
      <c r="A376" s="61"/>
      <c r="B376" s="61"/>
      <c r="C376" s="61"/>
      <c r="D376" s="61"/>
      <c r="E376" s="65"/>
      <c r="F376" s="61"/>
      <c r="G376" s="66"/>
      <c r="H376" s="66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</row>
    <row r="377" spans="1:27" ht="15">
      <c r="A377" s="61"/>
      <c r="B377" s="61"/>
      <c r="C377" s="61"/>
      <c r="D377" s="61"/>
      <c r="E377" s="65"/>
      <c r="F377" s="61"/>
      <c r="G377" s="66"/>
      <c r="H377" s="66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</row>
    <row r="378" spans="1:27" ht="15">
      <c r="A378" s="61"/>
      <c r="B378" s="61"/>
      <c r="C378" s="61"/>
      <c r="D378" s="61"/>
      <c r="E378" s="65"/>
      <c r="F378" s="61"/>
      <c r="G378" s="66"/>
      <c r="H378" s="66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</row>
    <row r="379" spans="1:27" ht="15">
      <c r="A379" s="61"/>
      <c r="B379" s="61"/>
      <c r="C379" s="61"/>
      <c r="D379" s="61"/>
      <c r="E379" s="65"/>
      <c r="F379" s="61"/>
      <c r="G379" s="66"/>
      <c r="H379" s="66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</row>
    <row r="380" spans="1:27" ht="15">
      <c r="A380" s="61"/>
      <c r="B380" s="61"/>
      <c r="C380" s="61"/>
      <c r="D380" s="61"/>
      <c r="E380" s="65"/>
      <c r="F380" s="61"/>
      <c r="G380" s="66"/>
      <c r="H380" s="66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</row>
    <row r="381" spans="1:27" ht="15">
      <c r="A381" s="61"/>
      <c r="B381" s="61"/>
      <c r="C381" s="61"/>
      <c r="D381" s="61"/>
      <c r="E381" s="65"/>
      <c r="F381" s="61"/>
      <c r="G381" s="66"/>
      <c r="H381" s="66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</row>
    <row r="382" spans="1:27" ht="15">
      <c r="A382" s="61"/>
      <c r="B382" s="61"/>
      <c r="C382" s="61"/>
      <c r="D382" s="61"/>
      <c r="E382" s="65"/>
      <c r="F382" s="61"/>
      <c r="G382" s="66"/>
      <c r="H382" s="66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</row>
    <row r="383" spans="1:27" ht="15">
      <c r="A383" s="61"/>
      <c r="B383" s="61"/>
      <c r="C383" s="61"/>
      <c r="D383" s="61"/>
      <c r="E383" s="65"/>
      <c r="F383" s="61"/>
      <c r="G383" s="66"/>
      <c r="H383" s="66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</row>
    <row r="384" spans="1:27" ht="15">
      <c r="A384" s="61"/>
      <c r="B384" s="61"/>
      <c r="C384" s="61"/>
      <c r="D384" s="61"/>
      <c r="E384" s="65"/>
      <c r="F384" s="61"/>
      <c r="G384" s="66"/>
      <c r="H384" s="66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</row>
    <row r="385" spans="1:27" ht="15">
      <c r="A385" s="61"/>
      <c r="B385" s="61"/>
      <c r="C385" s="61"/>
      <c r="D385" s="61"/>
      <c r="E385" s="65"/>
      <c r="F385" s="61"/>
      <c r="G385" s="66"/>
      <c r="H385" s="66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</row>
    <row r="386" spans="1:27" ht="15">
      <c r="A386" s="61"/>
      <c r="B386" s="61"/>
      <c r="C386" s="61"/>
      <c r="D386" s="61"/>
      <c r="E386" s="65"/>
      <c r="F386" s="61"/>
      <c r="G386" s="66"/>
      <c r="H386" s="66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</row>
    <row r="387" spans="1:27" ht="15">
      <c r="A387" s="61"/>
      <c r="B387" s="61"/>
      <c r="C387" s="61"/>
      <c r="D387" s="61"/>
      <c r="E387" s="65"/>
      <c r="F387" s="61"/>
      <c r="G387" s="66"/>
      <c r="H387" s="66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</row>
    <row r="388" spans="1:27" ht="15">
      <c r="A388" s="61"/>
      <c r="B388" s="61"/>
      <c r="C388" s="61"/>
      <c r="D388" s="61"/>
      <c r="E388" s="65"/>
      <c r="F388" s="61"/>
      <c r="G388" s="66"/>
      <c r="H388" s="66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</row>
    <row r="389" spans="1:27" ht="15">
      <c r="A389" s="61"/>
      <c r="B389" s="61"/>
      <c r="C389" s="61"/>
      <c r="D389" s="61"/>
      <c r="E389" s="65"/>
      <c r="F389" s="61"/>
      <c r="G389" s="66"/>
      <c r="H389" s="66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</row>
    <row r="390" spans="1:27" ht="15">
      <c r="A390" s="61"/>
      <c r="B390" s="61"/>
      <c r="C390" s="61"/>
      <c r="D390" s="61"/>
      <c r="E390" s="65"/>
      <c r="F390" s="61"/>
      <c r="G390" s="66"/>
      <c r="H390" s="66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</row>
    <row r="391" spans="1:27" ht="15">
      <c r="A391" s="61"/>
      <c r="B391" s="61"/>
      <c r="C391" s="61"/>
      <c r="D391" s="61"/>
      <c r="E391" s="65"/>
      <c r="F391" s="61"/>
      <c r="G391" s="66"/>
      <c r="H391" s="66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</row>
    <row r="392" spans="1:27" ht="15">
      <c r="A392" s="61"/>
      <c r="B392" s="61"/>
      <c r="C392" s="61"/>
      <c r="D392" s="61"/>
      <c r="E392" s="65"/>
      <c r="F392" s="61"/>
      <c r="G392" s="66"/>
      <c r="H392" s="66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</row>
    <row r="393" spans="1:27" ht="15">
      <c r="A393" s="61"/>
      <c r="B393" s="61"/>
      <c r="C393" s="61"/>
      <c r="D393" s="61"/>
      <c r="E393" s="65"/>
      <c r="F393" s="61"/>
      <c r="G393" s="66"/>
      <c r="H393" s="66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</row>
    <row r="394" spans="1:27" ht="15">
      <c r="A394" s="61"/>
      <c r="B394" s="61"/>
      <c r="C394" s="61"/>
      <c r="D394" s="61"/>
      <c r="E394" s="65"/>
      <c r="F394" s="61"/>
      <c r="G394" s="66"/>
      <c r="H394" s="66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</row>
    <row r="395" spans="1:27" ht="15">
      <c r="A395" s="61"/>
      <c r="B395" s="61"/>
      <c r="C395" s="61"/>
      <c r="D395" s="61"/>
      <c r="E395" s="65"/>
      <c r="F395" s="61"/>
      <c r="G395" s="66"/>
      <c r="H395" s="66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</row>
    <row r="396" spans="1:27" ht="15">
      <c r="A396" s="61"/>
      <c r="B396" s="61"/>
      <c r="C396" s="61"/>
      <c r="D396" s="61"/>
      <c r="E396" s="65"/>
      <c r="F396" s="61"/>
      <c r="G396" s="66"/>
      <c r="H396" s="66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</row>
    <row r="397" spans="1:27" ht="15">
      <c r="A397" s="61"/>
      <c r="B397" s="61"/>
      <c r="C397" s="61"/>
      <c r="D397" s="61"/>
      <c r="E397" s="65"/>
      <c r="F397" s="61"/>
      <c r="G397" s="66"/>
      <c r="H397" s="66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</row>
    <row r="398" spans="1:27" ht="15">
      <c r="A398" s="61"/>
      <c r="B398" s="61"/>
      <c r="C398" s="61"/>
      <c r="D398" s="61"/>
      <c r="E398" s="65"/>
      <c r="F398" s="61"/>
      <c r="G398" s="66"/>
      <c r="H398" s="66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</row>
    <row r="399" spans="1:27" ht="15">
      <c r="A399" s="61"/>
      <c r="B399" s="61"/>
      <c r="C399" s="61"/>
      <c r="D399" s="61"/>
      <c r="E399" s="65"/>
      <c r="F399" s="61"/>
      <c r="G399" s="66"/>
      <c r="H399" s="66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</row>
    <row r="400" spans="1:27" ht="15">
      <c r="A400" s="61"/>
      <c r="B400" s="61"/>
      <c r="C400" s="61"/>
      <c r="D400" s="61"/>
      <c r="E400" s="65"/>
      <c r="F400" s="61"/>
      <c r="G400" s="66"/>
      <c r="H400" s="66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</row>
    <row r="401" spans="1:27" ht="15">
      <c r="A401" s="61"/>
      <c r="B401" s="61"/>
      <c r="C401" s="61"/>
      <c r="D401" s="61"/>
      <c r="E401" s="65"/>
      <c r="F401" s="61"/>
      <c r="G401" s="66"/>
      <c r="H401" s="66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</row>
    <row r="402" spans="1:27" ht="15">
      <c r="A402" s="61"/>
      <c r="B402" s="61"/>
      <c r="C402" s="61"/>
      <c r="D402" s="61"/>
      <c r="E402" s="65"/>
      <c r="F402" s="61"/>
      <c r="G402" s="66"/>
      <c r="H402" s="66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</row>
    <row r="403" spans="1:27" ht="15">
      <c r="A403" s="61"/>
      <c r="B403" s="61"/>
      <c r="C403" s="61"/>
      <c r="D403" s="61"/>
      <c r="E403" s="65"/>
      <c r="F403" s="61"/>
      <c r="G403" s="66"/>
      <c r="H403" s="66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</row>
    <row r="404" spans="1:27" ht="15">
      <c r="A404" s="61"/>
      <c r="B404" s="61"/>
      <c r="C404" s="61"/>
      <c r="D404" s="61"/>
      <c r="E404" s="65"/>
      <c r="F404" s="61"/>
      <c r="G404" s="66"/>
      <c r="H404" s="66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</row>
    <row r="405" spans="1:27" ht="15">
      <c r="A405" s="61"/>
      <c r="B405" s="61"/>
      <c r="C405" s="61"/>
      <c r="D405" s="61"/>
      <c r="E405" s="65"/>
      <c r="F405" s="61"/>
      <c r="G405" s="66"/>
      <c r="H405" s="66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</row>
    <row r="406" spans="1:27" ht="15">
      <c r="A406" s="61"/>
      <c r="B406" s="61"/>
      <c r="C406" s="61"/>
      <c r="D406" s="61"/>
      <c r="E406" s="65"/>
      <c r="F406" s="61"/>
      <c r="G406" s="66"/>
      <c r="H406" s="66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</row>
    <row r="407" spans="1:27" ht="15">
      <c r="A407" s="61"/>
      <c r="B407" s="61"/>
      <c r="C407" s="61"/>
      <c r="D407" s="61"/>
      <c r="E407" s="65"/>
      <c r="F407" s="61"/>
      <c r="G407" s="66"/>
      <c r="H407" s="66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</row>
    <row r="408" spans="1:27" ht="15">
      <c r="A408" s="61"/>
      <c r="B408" s="61"/>
      <c r="C408" s="61"/>
      <c r="D408" s="61"/>
      <c r="E408" s="65"/>
      <c r="F408" s="61"/>
      <c r="G408" s="66"/>
      <c r="H408" s="66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</row>
    <row r="409" spans="1:27" ht="15">
      <c r="A409" s="61"/>
      <c r="B409" s="61"/>
      <c r="C409" s="61"/>
      <c r="D409" s="61"/>
      <c r="E409" s="65"/>
      <c r="F409" s="61"/>
      <c r="G409" s="66"/>
      <c r="H409" s="66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</row>
    <row r="410" spans="1:27" ht="15">
      <c r="A410" s="61"/>
      <c r="B410" s="61"/>
      <c r="C410" s="61"/>
      <c r="D410" s="61"/>
      <c r="E410" s="65"/>
      <c r="F410" s="61"/>
      <c r="G410" s="66"/>
      <c r="H410" s="66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</row>
    <row r="411" spans="1:27" ht="15">
      <c r="A411" s="61"/>
      <c r="B411" s="61"/>
      <c r="C411" s="61"/>
      <c r="D411" s="61"/>
      <c r="E411" s="65"/>
      <c r="F411" s="61"/>
      <c r="G411" s="66"/>
      <c r="H411" s="66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</row>
    <row r="412" spans="1:27" ht="15">
      <c r="A412" s="61"/>
      <c r="B412" s="61"/>
      <c r="C412" s="61"/>
      <c r="D412" s="61"/>
      <c r="E412" s="65"/>
      <c r="F412" s="61"/>
      <c r="G412" s="66"/>
      <c r="H412" s="66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</row>
    <row r="413" spans="1:27" ht="15">
      <c r="A413" s="61"/>
      <c r="B413" s="61"/>
      <c r="C413" s="61"/>
      <c r="D413" s="61"/>
      <c r="E413" s="65"/>
      <c r="F413" s="61"/>
      <c r="G413" s="66"/>
      <c r="H413" s="66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</row>
    <row r="414" spans="1:27" ht="15">
      <c r="A414" s="61"/>
      <c r="B414" s="61"/>
      <c r="C414" s="61"/>
      <c r="D414" s="61"/>
      <c r="E414" s="65"/>
      <c r="F414" s="61"/>
      <c r="G414" s="66"/>
      <c r="H414" s="66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</row>
    <row r="415" spans="1:27" ht="15">
      <c r="A415" s="61"/>
      <c r="B415" s="61"/>
      <c r="C415" s="61"/>
      <c r="D415" s="61"/>
      <c r="E415" s="65"/>
      <c r="F415" s="61"/>
      <c r="G415" s="66"/>
      <c r="H415" s="66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</row>
    <row r="416" spans="1:27" ht="15">
      <c r="A416" s="61"/>
      <c r="B416" s="61"/>
      <c r="C416" s="61"/>
      <c r="D416" s="61"/>
      <c r="E416" s="65"/>
      <c r="F416" s="61"/>
      <c r="G416" s="66"/>
      <c r="H416" s="66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</row>
    <row r="417" spans="1:27" ht="15">
      <c r="A417" s="61"/>
      <c r="B417" s="61"/>
      <c r="C417" s="61"/>
      <c r="D417" s="61"/>
      <c r="E417" s="65"/>
      <c r="F417" s="61"/>
      <c r="G417" s="66"/>
      <c r="H417" s="66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</row>
    <row r="418" spans="1:27" ht="15">
      <c r="A418" s="61"/>
      <c r="B418" s="61"/>
      <c r="C418" s="61"/>
      <c r="D418" s="61"/>
      <c r="E418" s="65"/>
      <c r="F418" s="61"/>
      <c r="G418" s="66"/>
      <c r="H418" s="66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</row>
    <row r="419" spans="1:27" ht="15">
      <c r="A419" s="61"/>
      <c r="B419" s="61"/>
      <c r="C419" s="61"/>
      <c r="D419" s="61"/>
      <c r="E419" s="65"/>
      <c r="F419" s="61"/>
      <c r="G419" s="66"/>
      <c r="H419" s="66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</row>
    <row r="420" spans="1:27" ht="15">
      <c r="A420" s="61"/>
      <c r="B420" s="61"/>
      <c r="C420" s="61"/>
      <c r="D420" s="61"/>
      <c r="E420" s="65"/>
      <c r="F420" s="61"/>
      <c r="G420" s="66"/>
      <c r="H420" s="66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</row>
    <row r="421" spans="1:27" ht="15">
      <c r="A421" s="61"/>
      <c r="B421" s="61"/>
      <c r="C421" s="61"/>
      <c r="D421" s="61"/>
      <c r="E421" s="65"/>
      <c r="F421" s="61"/>
      <c r="G421" s="66"/>
      <c r="H421" s="66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</row>
    <row r="422" spans="1:27" ht="15">
      <c r="A422" s="61"/>
      <c r="B422" s="61"/>
      <c r="C422" s="61"/>
      <c r="D422" s="61"/>
      <c r="E422" s="65"/>
      <c r="F422" s="61"/>
      <c r="G422" s="66"/>
      <c r="H422" s="66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</row>
    <row r="423" spans="1:27" ht="15">
      <c r="A423" s="61"/>
      <c r="B423" s="61"/>
      <c r="C423" s="61"/>
      <c r="D423" s="61"/>
      <c r="E423" s="65"/>
      <c r="F423" s="61"/>
      <c r="G423" s="66"/>
      <c r="H423" s="66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</row>
    <row r="424" spans="1:27" ht="15">
      <c r="A424" s="61"/>
      <c r="B424" s="61"/>
      <c r="C424" s="61"/>
      <c r="D424" s="61"/>
      <c r="E424" s="65"/>
      <c r="F424" s="61"/>
      <c r="G424" s="66"/>
      <c r="H424" s="66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</row>
    <row r="425" spans="1:27" ht="15">
      <c r="A425" s="61"/>
      <c r="B425" s="61"/>
      <c r="C425" s="61"/>
      <c r="D425" s="61"/>
      <c r="E425" s="65"/>
      <c r="F425" s="61"/>
      <c r="G425" s="66"/>
      <c r="H425" s="66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</row>
    <row r="426" spans="1:27" ht="15">
      <c r="A426" s="61"/>
      <c r="B426" s="61"/>
      <c r="C426" s="61"/>
      <c r="D426" s="61"/>
      <c r="E426" s="65"/>
      <c r="F426" s="61"/>
      <c r="G426" s="66"/>
      <c r="H426" s="66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</row>
    <row r="427" spans="1:27" ht="15">
      <c r="A427" s="61"/>
      <c r="B427" s="61"/>
      <c r="C427" s="61"/>
      <c r="D427" s="61"/>
      <c r="E427" s="65"/>
      <c r="F427" s="61"/>
      <c r="G427" s="66"/>
      <c r="H427" s="66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</row>
    <row r="428" spans="1:27" ht="15">
      <c r="A428" s="61"/>
      <c r="B428" s="61"/>
      <c r="C428" s="61"/>
      <c r="D428" s="61"/>
      <c r="E428" s="65"/>
      <c r="F428" s="61"/>
      <c r="G428" s="66"/>
      <c r="H428" s="66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</row>
    <row r="429" spans="1:27" ht="15">
      <c r="A429" s="61"/>
      <c r="B429" s="61"/>
      <c r="C429" s="61"/>
      <c r="D429" s="61"/>
      <c r="E429" s="65"/>
      <c r="F429" s="61"/>
      <c r="G429" s="66"/>
      <c r="H429" s="66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</row>
    <row r="430" spans="1:27" ht="15">
      <c r="A430" s="61"/>
      <c r="B430" s="61"/>
      <c r="C430" s="61"/>
      <c r="D430" s="61"/>
      <c r="E430" s="65"/>
      <c r="F430" s="61"/>
      <c r="G430" s="66"/>
      <c r="H430" s="66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</row>
    <row r="431" spans="1:27" ht="15">
      <c r="A431" s="61"/>
      <c r="B431" s="61"/>
      <c r="C431" s="61"/>
      <c r="D431" s="61"/>
      <c r="E431" s="65"/>
      <c r="F431" s="61"/>
      <c r="G431" s="66"/>
      <c r="H431" s="66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</row>
    <row r="432" spans="1:27" ht="15">
      <c r="A432" s="61"/>
      <c r="B432" s="61"/>
      <c r="C432" s="61"/>
      <c r="D432" s="61"/>
      <c r="E432" s="65"/>
      <c r="F432" s="61"/>
      <c r="G432" s="66"/>
      <c r="H432" s="66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</row>
    <row r="433" spans="1:27" ht="15">
      <c r="A433" s="61"/>
      <c r="B433" s="61"/>
      <c r="C433" s="61"/>
      <c r="D433" s="61"/>
      <c r="E433" s="65"/>
      <c r="F433" s="61"/>
      <c r="G433" s="66"/>
      <c r="H433" s="66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</row>
    <row r="434" spans="1:27" ht="15">
      <c r="A434" s="61"/>
      <c r="B434" s="61"/>
      <c r="C434" s="61"/>
      <c r="D434" s="61"/>
      <c r="E434" s="65"/>
      <c r="F434" s="61"/>
      <c r="G434" s="66"/>
      <c r="H434" s="66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</row>
    <row r="435" spans="1:27" ht="15">
      <c r="A435" s="61"/>
      <c r="B435" s="61"/>
      <c r="C435" s="61"/>
      <c r="D435" s="61"/>
      <c r="E435" s="65"/>
      <c r="F435" s="61"/>
      <c r="G435" s="66"/>
      <c r="H435" s="66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</row>
    <row r="436" spans="1:27" ht="15">
      <c r="A436" s="61"/>
      <c r="B436" s="61"/>
      <c r="C436" s="61"/>
      <c r="D436" s="61"/>
      <c r="E436" s="65"/>
      <c r="F436" s="61"/>
      <c r="G436" s="66"/>
      <c r="H436" s="66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</row>
    <row r="437" spans="1:27" ht="15">
      <c r="A437" s="61"/>
      <c r="B437" s="61"/>
      <c r="C437" s="61"/>
      <c r="D437" s="61"/>
      <c r="E437" s="65"/>
      <c r="F437" s="61"/>
      <c r="G437" s="66"/>
      <c r="H437" s="66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</row>
    <row r="438" spans="1:27" ht="15">
      <c r="A438" s="61"/>
      <c r="B438" s="61"/>
      <c r="C438" s="61"/>
      <c r="D438" s="61"/>
      <c r="E438" s="65"/>
      <c r="F438" s="61"/>
      <c r="G438" s="66"/>
      <c r="H438" s="66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</row>
    <row r="439" spans="1:27" ht="15">
      <c r="A439" s="61"/>
      <c r="B439" s="61"/>
      <c r="C439" s="61"/>
      <c r="D439" s="61"/>
      <c r="E439" s="65"/>
      <c r="F439" s="61"/>
      <c r="G439" s="66"/>
      <c r="H439" s="66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</row>
    <row r="440" spans="1:27" ht="15">
      <c r="A440" s="61"/>
      <c r="B440" s="61"/>
      <c r="C440" s="61"/>
      <c r="D440" s="61"/>
      <c r="E440" s="65"/>
      <c r="F440" s="61"/>
      <c r="G440" s="66"/>
      <c r="H440" s="66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</row>
    <row r="441" spans="1:27" ht="15">
      <c r="A441" s="61"/>
      <c r="B441" s="61"/>
      <c r="C441" s="61"/>
      <c r="D441" s="61"/>
      <c r="E441" s="65"/>
      <c r="F441" s="61"/>
      <c r="G441" s="66"/>
      <c r="H441" s="66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</row>
    <row r="442" spans="1:27" ht="15">
      <c r="A442" s="61"/>
      <c r="B442" s="61"/>
      <c r="C442" s="61"/>
      <c r="D442" s="61"/>
      <c r="E442" s="65"/>
      <c r="F442" s="61"/>
      <c r="G442" s="66"/>
      <c r="H442" s="66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</row>
    <row r="443" spans="1:27" ht="15">
      <c r="A443" s="61"/>
      <c r="B443" s="61"/>
      <c r="C443" s="61"/>
      <c r="D443" s="61"/>
      <c r="E443" s="65"/>
      <c r="F443" s="61"/>
      <c r="G443" s="66"/>
      <c r="H443" s="66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</row>
    <row r="444" spans="1:27" ht="15">
      <c r="A444" s="61"/>
      <c r="B444" s="61"/>
      <c r="C444" s="61"/>
      <c r="D444" s="61"/>
      <c r="E444" s="65"/>
      <c r="F444" s="61"/>
      <c r="G444" s="66"/>
      <c r="H444" s="66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</row>
    <row r="445" spans="1:27" ht="15">
      <c r="A445" s="61"/>
      <c r="B445" s="61"/>
      <c r="C445" s="61"/>
      <c r="D445" s="61"/>
      <c r="E445" s="65"/>
      <c r="F445" s="61"/>
      <c r="G445" s="66"/>
      <c r="H445" s="66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</row>
    <row r="446" spans="1:27" ht="15">
      <c r="A446" s="61"/>
      <c r="B446" s="61"/>
      <c r="C446" s="61"/>
      <c r="D446" s="61"/>
      <c r="E446" s="65"/>
      <c r="F446" s="61"/>
      <c r="G446" s="66"/>
      <c r="H446" s="66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</row>
    <row r="447" spans="1:27" ht="15">
      <c r="A447" s="61"/>
      <c r="B447" s="61"/>
      <c r="C447" s="61"/>
      <c r="D447" s="61"/>
      <c r="E447" s="65"/>
      <c r="F447" s="61"/>
      <c r="G447" s="66"/>
      <c r="H447" s="66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</row>
    <row r="448" spans="1:27" ht="15">
      <c r="A448" s="61"/>
      <c r="B448" s="61"/>
      <c r="C448" s="61"/>
      <c r="D448" s="61"/>
      <c r="E448" s="65"/>
      <c r="F448" s="61"/>
      <c r="G448" s="66"/>
      <c r="H448" s="66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</row>
    <row r="449" spans="1:27" ht="15">
      <c r="A449" s="61"/>
      <c r="B449" s="61"/>
      <c r="C449" s="61"/>
      <c r="D449" s="61"/>
      <c r="E449" s="65"/>
      <c r="F449" s="61"/>
      <c r="G449" s="66"/>
      <c r="H449" s="66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</row>
    <row r="450" spans="1:27" ht="15">
      <c r="A450" s="61"/>
      <c r="B450" s="61"/>
      <c r="C450" s="61"/>
      <c r="D450" s="61"/>
      <c r="E450" s="65"/>
      <c r="F450" s="61"/>
      <c r="G450" s="66"/>
      <c r="H450" s="66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</row>
    <row r="451" spans="1:27" ht="15">
      <c r="A451" s="61"/>
      <c r="B451" s="61"/>
      <c r="C451" s="61"/>
      <c r="D451" s="61"/>
      <c r="E451" s="65"/>
      <c r="F451" s="61"/>
      <c r="G451" s="66"/>
      <c r="H451" s="66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</row>
    <row r="452" spans="1:27" ht="15">
      <c r="A452" s="61"/>
      <c r="B452" s="61"/>
      <c r="C452" s="61"/>
      <c r="D452" s="61"/>
      <c r="E452" s="65"/>
      <c r="F452" s="61"/>
      <c r="G452" s="66"/>
      <c r="H452" s="66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</row>
    <row r="453" spans="1:27" ht="15">
      <c r="A453" s="61"/>
      <c r="B453" s="61"/>
      <c r="C453" s="61"/>
      <c r="D453" s="61"/>
      <c r="E453" s="65"/>
      <c r="F453" s="61"/>
      <c r="G453" s="66"/>
      <c r="H453" s="66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</row>
    <row r="454" spans="1:27" ht="15">
      <c r="A454" s="61"/>
      <c r="B454" s="61"/>
      <c r="C454" s="61"/>
      <c r="D454" s="61"/>
      <c r="E454" s="65"/>
      <c r="F454" s="61"/>
      <c r="G454" s="66"/>
      <c r="H454" s="66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</row>
    <row r="455" spans="1:27" ht="15">
      <c r="A455" s="61"/>
      <c r="B455" s="61"/>
      <c r="C455" s="61"/>
      <c r="D455" s="61"/>
      <c r="E455" s="65"/>
      <c r="F455" s="61"/>
      <c r="G455" s="66"/>
      <c r="H455" s="66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</row>
    <row r="456" spans="1:27" ht="15">
      <c r="A456" s="61"/>
      <c r="B456" s="61"/>
      <c r="C456" s="61"/>
      <c r="D456" s="61"/>
      <c r="E456" s="65"/>
      <c r="F456" s="61"/>
      <c r="G456" s="66"/>
      <c r="H456" s="66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</row>
    <row r="457" spans="1:27" ht="15">
      <c r="A457" s="61"/>
      <c r="B457" s="61"/>
      <c r="C457" s="61"/>
      <c r="D457" s="61"/>
      <c r="E457" s="65"/>
      <c r="F457" s="61"/>
      <c r="G457" s="66"/>
      <c r="H457" s="66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</row>
    <row r="458" spans="1:27" ht="15">
      <c r="A458" s="61"/>
      <c r="B458" s="61"/>
      <c r="C458" s="61"/>
      <c r="D458" s="61"/>
      <c r="E458" s="65"/>
      <c r="F458" s="61"/>
      <c r="G458" s="66"/>
      <c r="H458" s="66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</row>
    <row r="459" spans="1:27" ht="15">
      <c r="A459" s="61"/>
      <c r="B459" s="61"/>
      <c r="C459" s="61"/>
      <c r="D459" s="61"/>
      <c r="E459" s="65"/>
      <c r="F459" s="61"/>
      <c r="G459" s="66"/>
      <c r="H459" s="66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</row>
    <row r="460" spans="1:27" ht="15">
      <c r="A460" s="61"/>
      <c r="B460" s="61"/>
      <c r="C460" s="61"/>
      <c r="D460" s="61"/>
      <c r="E460" s="65"/>
      <c r="F460" s="61"/>
      <c r="G460" s="66"/>
      <c r="H460" s="66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</row>
    <row r="461" spans="1:27" ht="15">
      <c r="A461" s="61"/>
      <c r="B461" s="61"/>
      <c r="C461" s="61"/>
      <c r="D461" s="61"/>
      <c r="E461" s="65"/>
      <c r="F461" s="61"/>
      <c r="G461" s="66"/>
      <c r="H461" s="66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</row>
    <row r="462" spans="1:27" ht="15">
      <c r="A462" s="61"/>
      <c r="B462" s="61"/>
      <c r="C462" s="61"/>
      <c r="D462" s="61"/>
      <c r="E462" s="65"/>
      <c r="F462" s="61"/>
      <c r="G462" s="66"/>
      <c r="H462" s="66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</row>
    <row r="463" spans="1:27" ht="15">
      <c r="A463" s="61"/>
      <c r="B463" s="61"/>
      <c r="C463" s="61"/>
      <c r="D463" s="61"/>
      <c r="E463" s="65"/>
      <c r="F463" s="61"/>
      <c r="G463" s="66"/>
      <c r="H463" s="66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</row>
    <row r="464" spans="1:27" ht="15">
      <c r="A464" s="61"/>
      <c r="B464" s="61"/>
      <c r="C464" s="61"/>
      <c r="D464" s="61"/>
      <c r="E464" s="65"/>
      <c r="F464" s="61"/>
      <c r="G464" s="66"/>
      <c r="H464" s="66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</row>
    <row r="465" spans="1:27" ht="15">
      <c r="A465" s="61"/>
      <c r="B465" s="61"/>
      <c r="C465" s="61"/>
      <c r="D465" s="61"/>
      <c r="E465" s="65"/>
      <c r="F465" s="61"/>
      <c r="G465" s="66"/>
      <c r="H465" s="66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</row>
    <row r="466" spans="1:27" ht="15">
      <c r="A466" s="61"/>
      <c r="B466" s="61"/>
      <c r="C466" s="61"/>
      <c r="D466" s="61"/>
      <c r="E466" s="65"/>
      <c r="F466" s="61"/>
      <c r="G466" s="66"/>
      <c r="H466" s="66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</row>
    <row r="467" spans="1:27" ht="15">
      <c r="A467" s="61"/>
      <c r="B467" s="61"/>
      <c r="C467" s="61"/>
      <c r="D467" s="61"/>
      <c r="E467" s="65"/>
      <c r="F467" s="61"/>
      <c r="G467" s="66"/>
      <c r="H467" s="66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</row>
    <row r="468" spans="1:27" ht="15">
      <c r="A468" s="61"/>
      <c r="B468" s="61"/>
      <c r="C468" s="61"/>
      <c r="D468" s="61"/>
      <c r="E468" s="65"/>
      <c r="F468" s="61"/>
      <c r="G468" s="66"/>
      <c r="H468" s="66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</row>
    <row r="469" spans="1:27" ht="15">
      <c r="A469" s="61"/>
      <c r="B469" s="61"/>
      <c r="C469" s="61"/>
      <c r="D469" s="61"/>
      <c r="E469" s="65"/>
      <c r="F469" s="61"/>
      <c r="G469" s="66"/>
      <c r="H469" s="66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</row>
    <row r="470" spans="1:27" ht="15">
      <c r="A470" s="61"/>
      <c r="B470" s="61"/>
      <c r="C470" s="61"/>
      <c r="D470" s="61"/>
      <c r="E470" s="65"/>
      <c r="F470" s="61"/>
      <c r="G470" s="66"/>
      <c r="H470" s="66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</row>
    <row r="471" spans="1:27" ht="15">
      <c r="A471" s="61"/>
      <c r="B471" s="61"/>
      <c r="C471" s="61"/>
      <c r="D471" s="61"/>
      <c r="E471" s="65"/>
      <c r="F471" s="61"/>
      <c r="G471" s="66"/>
      <c r="H471" s="66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</row>
    <row r="472" spans="1:27" ht="15">
      <c r="A472" s="61"/>
      <c r="B472" s="61"/>
      <c r="C472" s="61"/>
      <c r="D472" s="61"/>
      <c r="E472" s="65"/>
      <c r="F472" s="61"/>
      <c r="G472" s="66"/>
      <c r="H472" s="66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</row>
    <row r="473" spans="1:27" ht="15">
      <c r="A473" s="61"/>
      <c r="B473" s="61"/>
      <c r="C473" s="61"/>
      <c r="D473" s="61"/>
      <c r="E473" s="65"/>
      <c r="F473" s="61"/>
      <c r="G473" s="66"/>
      <c r="H473" s="66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</row>
    <row r="474" spans="1:27" ht="15">
      <c r="A474" s="61"/>
      <c r="B474" s="61"/>
      <c r="C474" s="61"/>
      <c r="D474" s="61"/>
      <c r="E474" s="65"/>
      <c r="F474" s="61"/>
      <c r="G474" s="66"/>
      <c r="H474" s="66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</row>
    <row r="475" spans="1:27" ht="15">
      <c r="A475" s="61"/>
      <c r="B475" s="61"/>
      <c r="C475" s="61"/>
      <c r="D475" s="61"/>
      <c r="E475" s="65"/>
      <c r="F475" s="61"/>
      <c r="G475" s="66"/>
      <c r="H475" s="66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</row>
    <row r="476" spans="1:27" ht="15">
      <c r="A476" s="61"/>
      <c r="B476" s="61"/>
      <c r="C476" s="61"/>
      <c r="D476" s="61"/>
      <c r="E476" s="65"/>
      <c r="F476" s="61"/>
      <c r="G476" s="66"/>
      <c r="H476" s="66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</row>
    <row r="477" spans="1:27" ht="15">
      <c r="A477" s="61"/>
      <c r="B477" s="61"/>
      <c r="C477" s="61"/>
      <c r="D477" s="61"/>
      <c r="E477" s="65"/>
      <c r="F477" s="61"/>
      <c r="G477" s="66"/>
      <c r="H477" s="66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</row>
    <row r="478" spans="1:27" ht="15">
      <c r="A478" s="61"/>
      <c r="B478" s="61"/>
      <c r="C478" s="61"/>
      <c r="D478" s="61"/>
      <c r="E478" s="65"/>
      <c r="F478" s="61"/>
      <c r="G478" s="66"/>
      <c r="H478" s="66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</row>
    <row r="479" spans="1:27" ht="15">
      <c r="A479" s="61"/>
      <c r="B479" s="61"/>
      <c r="C479" s="61"/>
      <c r="D479" s="61"/>
      <c r="E479" s="65"/>
      <c r="F479" s="61"/>
      <c r="G479" s="66"/>
      <c r="H479" s="66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</row>
    <row r="480" spans="1:27" ht="15">
      <c r="A480" s="61"/>
      <c r="B480" s="61"/>
      <c r="C480" s="61"/>
      <c r="D480" s="61"/>
      <c r="E480" s="65"/>
      <c r="F480" s="61"/>
      <c r="G480" s="66"/>
      <c r="H480" s="66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</row>
    <row r="481" spans="1:27" ht="15">
      <c r="A481" s="61"/>
      <c r="B481" s="61"/>
      <c r="C481" s="61"/>
      <c r="D481" s="61"/>
      <c r="E481" s="65"/>
      <c r="F481" s="61"/>
      <c r="G481" s="66"/>
      <c r="H481" s="66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</row>
    <row r="482" spans="1:27" ht="15">
      <c r="A482" s="61"/>
      <c r="B482" s="61"/>
      <c r="C482" s="61"/>
      <c r="D482" s="61"/>
      <c r="E482" s="65"/>
      <c r="F482" s="61"/>
      <c r="G482" s="66"/>
      <c r="H482" s="66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</row>
    <row r="483" spans="1:27" ht="15">
      <c r="A483" s="61"/>
      <c r="B483" s="61"/>
      <c r="C483" s="61"/>
      <c r="D483" s="61"/>
      <c r="E483" s="65"/>
      <c r="F483" s="61"/>
      <c r="G483" s="66"/>
      <c r="H483" s="66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</row>
    <row r="484" spans="1:27" ht="15">
      <c r="A484" s="61"/>
      <c r="B484" s="61"/>
      <c r="C484" s="61"/>
      <c r="D484" s="61"/>
      <c r="E484" s="65"/>
      <c r="F484" s="61"/>
      <c r="G484" s="66"/>
      <c r="H484" s="66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</row>
    <row r="485" spans="1:27" ht="15">
      <c r="A485" s="61"/>
      <c r="B485" s="61"/>
      <c r="C485" s="61"/>
      <c r="D485" s="61"/>
      <c r="E485" s="65"/>
      <c r="F485" s="61"/>
      <c r="G485" s="66"/>
      <c r="H485" s="66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</row>
    <row r="486" spans="1:27" ht="15">
      <c r="A486" s="61"/>
      <c r="B486" s="61"/>
      <c r="C486" s="61"/>
      <c r="D486" s="61"/>
      <c r="E486" s="65"/>
      <c r="F486" s="61"/>
      <c r="G486" s="66"/>
      <c r="H486" s="66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</row>
    <row r="487" spans="1:27" ht="15">
      <c r="A487" s="61"/>
      <c r="B487" s="61"/>
      <c r="C487" s="61"/>
      <c r="D487" s="61"/>
      <c r="E487" s="65"/>
      <c r="F487" s="61"/>
      <c r="G487" s="66"/>
      <c r="H487" s="66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</row>
    <row r="488" spans="1:27" ht="15">
      <c r="A488" s="61"/>
      <c r="B488" s="61"/>
      <c r="C488" s="61"/>
      <c r="D488" s="61"/>
      <c r="E488" s="65"/>
      <c r="F488" s="61"/>
      <c r="G488" s="66"/>
      <c r="H488" s="66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</row>
    <row r="489" spans="1:27" ht="15">
      <c r="A489" s="61"/>
      <c r="B489" s="61"/>
      <c r="C489" s="61"/>
      <c r="D489" s="61"/>
      <c r="E489" s="65"/>
      <c r="F489" s="61"/>
      <c r="G489" s="66"/>
      <c r="H489" s="66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</row>
    <row r="490" spans="1:27" ht="15">
      <c r="A490" s="61"/>
      <c r="B490" s="61"/>
      <c r="C490" s="61"/>
      <c r="D490" s="61"/>
      <c r="E490" s="65"/>
      <c r="F490" s="61"/>
      <c r="G490" s="66"/>
      <c r="H490" s="66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</row>
    <row r="491" spans="1:27" ht="15">
      <c r="A491" s="61"/>
      <c r="B491" s="61"/>
      <c r="C491" s="61"/>
      <c r="D491" s="61"/>
      <c r="E491" s="65"/>
      <c r="F491" s="61"/>
      <c r="G491" s="66"/>
      <c r="H491" s="66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</row>
    <row r="492" spans="1:27" ht="15">
      <c r="A492" s="61"/>
      <c r="B492" s="61"/>
      <c r="C492" s="61"/>
      <c r="D492" s="61"/>
      <c r="E492" s="65"/>
      <c r="F492" s="61"/>
      <c r="G492" s="66"/>
      <c r="H492" s="66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</row>
    <row r="493" spans="1:27" ht="15">
      <c r="A493" s="61"/>
      <c r="B493" s="61"/>
      <c r="C493" s="61"/>
      <c r="D493" s="61"/>
      <c r="E493" s="65"/>
      <c r="F493" s="61"/>
      <c r="G493" s="66"/>
      <c r="H493" s="66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</row>
    <row r="494" spans="1:27" ht="15">
      <c r="A494" s="61"/>
      <c r="B494" s="61"/>
      <c r="C494" s="61"/>
      <c r="D494" s="61"/>
      <c r="E494" s="65"/>
      <c r="F494" s="61"/>
      <c r="G494" s="66"/>
      <c r="H494" s="66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</row>
    <row r="495" spans="1:27" ht="15">
      <c r="A495" s="61"/>
      <c r="B495" s="61"/>
      <c r="C495" s="61"/>
      <c r="D495" s="61"/>
      <c r="E495" s="65"/>
      <c r="F495" s="61"/>
      <c r="G495" s="66"/>
      <c r="H495" s="66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</row>
    <row r="496" spans="1:27" ht="15">
      <c r="A496" s="61"/>
      <c r="B496" s="61"/>
      <c r="C496" s="61"/>
      <c r="D496" s="61"/>
      <c r="E496" s="65"/>
      <c r="F496" s="61"/>
      <c r="G496" s="66"/>
      <c r="H496" s="66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</row>
    <row r="497" spans="1:27" ht="15">
      <c r="A497" s="61"/>
      <c r="B497" s="61"/>
      <c r="C497" s="61"/>
      <c r="D497" s="61"/>
      <c r="E497" s="65"/>
      <c r="F497" s="61"/>
      <c r="G497" s="66"/>
      <c r="H497" s="66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</row>
    <row r="498" spans="1:27" ht="15">
      <c r="A498" s="61"/>
      <c r="B498" s="61"/>
      <c r="C498" s="61"/>
      <c r="D498" s="61"/>
      <c r="E498" s="65"/>
      <c r="F498" s="61"/>
      <c r="G498" s="66"/>
      <c r="H498" s="66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</row>
    <row r="499" spans="1:27" ht="15">
      <c r="A499" s="61"/>
      <c r="B499" s="61"/>
      <c r="C499" s="61"/>
      <c r="D499" s="61"/>
      <c r="E499" s="65"/>
      <c r="F499" s="61"/>
      <c r="G499" s="66"/>
      <c r="H499" s="66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</row>
    <row r="500" spans="1:27" ht="15">
      <c r="A500" s="61"/>
      <c r="B500" s="61"/>
      <c r="C500" s="61"/>
      <c r="D500" s="61"/>
      <c r="E500" s="65"/>
      <c r="F500" s="61"/>
      <c r="G500" s="66"/>
      <c r="H500" s="66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</row>
    <row r="501" spans="1:27" ht="15">
      <c r="A501" s="61"/>
      <c r="B501" s="61"/>
      <c r="C501" s="61"/>
      <c r="D501" s="61"/>
      <c r="E501" s="65"/>
      <c r="F501" s="61"/>
      <c r="G501" s="66"/>
      <c r="H501" s="66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</row>
    <row r="502" spans="1:27" ht="15">
      <c r="A502" s="61"/>
      <c r="B502" s="61"/>
      <c r="C502" s="61"/>
      <c r="D502" s="61"/>
      <c r="E502" s="65"/>
      <c r="F502" s="61"/>
      <c r="G502" s="66"/>
      <c r="H502" s="66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</row>
    <row r="503" spans="1:27" ht="15">
      <c r="A503" s="61"/>
      <c r="B503" s="61"/>
      <c r="C503" s="61"/>
      <c r="D503" s="61"/>
      <c r="E503" s="65"/>
      <c r="F503" s="61"/>
      <c r="G503" s="66"/>
      <c r="H503" s="66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</row>
    <row r="504" spans="1:27" ht="15">
      <c r="A504" s="61"/>
      <c r="B504" s="61"/>
      <c r="C504" s="61"/>
      <c r="D504" s="61"/>
      <c r="E504" s="65"/>
      <c r="F504" s="61"/>
      <c r="G504" s="66"/>
      <c r="H504" s="66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</row>
    <row r="505" spans="1:27" ht="15">
      <c r="A505" s="61"/>
      <c r="B505" s="61"/>
      <c r="C505" s="61"/>
      <c r="D505" s="61"/>
      <c r="E505" s="65"/>
      <c r="F505" s="61"/>
      <c r="G505" s="66"/>
      <c r="H505" s="66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</row>
    <row r="506" spans="1:27" ht="15">
      <c r="A506" s="61"/>
      <c r="B506" s="61"/>
      <c r="C506" s="61"/>
      <c r="D506" s="61"/>
      <c r="E506" s="65"/>
      <c r="F506" s="61"/>
      <c r="G506" s="66"/>
      <c r="H506" s="66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</row>
    <row r="507" spans="1:27" ht="15">
      <c r="A507" s="61"/>
      <c r="B507" s="61"/>
      <c r="C507" s="61"/>
      <c r="D507" s="61"/>
      <c r="E507" s="65"/>
      <c r="F507" s="61"/>
      <c r="G507" s="66"/>
      <c r="H507" s="66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</row>
    <row r="508" spans="1:27" ht="15">
      <c r="A508" s="61"/>
      <c r="B508" s="61"/>
      <c r="C508" s="61"/>
      <c r="D508" s="61"/>
      <c r="E508" s="65"/>
      <c r="F508" s="61"/>
      <c r="G508" s="66"/>
      <c r="H508" s="66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</row>
    <row r="509" spans="1:27" ht="15">
      <c r="A509" s="61"/>
      <c r="B509" s="61"/>
      <c r="C509" s="61"/>
      <c r="D509" s="61"/>
      <c r="E509" s="65"/>
      <c r="F509" s="61"/>
      <c r="G509" s="66"/>
      <c r="H509" s="66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</row>
    <row r="510" spans="1:27" ht="15">
      <c r="A510" s="61"/>
      <c r="B510" s="61"/>
      <c r="C510" s="61"/>
      <c r="D510" s="61"/>
      <c r="E510" s="65"/>
      <c r="F510" s="61"/>
      <c r="G510" s="66"/>
      <c r="H510" s="66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</row>
    <row r="511" spans="1:27" ht="15">
      <c r="A511" s="61"/>
      <c r="B511" s="61"/>
      <c r="C511" s="61"/>
      <c r="D511" s="61"/>
      <c r="E511" s="65"/>
      <c r="F511" s="61"/>
      <c r="G511" s="66"/>
      <c r="H511" s="66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</row>
    <row r="512" spans="1:27" ht="15">
      <c r="A512" s="61"/>
      <c r="B512" s="61"/>
      <c r="C512" s="61"/>
      <c r="D512" s="61"/>
      <c r="E512" s="65"/>
      <c r="F512" s="61"/>
      <c r="G512" s="66"/>
      <c r="H512" s="66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</row>
    <row r="513" spans="1:27" ht="15">
      <c r="A513" s="61"/>
      <c r="B513" s="61"/>
      <c r="C513" s="61"/>
      <c r="D513" s="61"/>
      <c r="E513" s="65"/>
      <c r="F513" s="61"/>
      <c r="G513" s="66"/>
      <c r="H513" s="66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</row>
    <row r="514" spans="1:27" ht="15">
      <c r="A514" s="61"/>
      <c r="B514" s="61"/>
      <c r="C514" s="61"/>
      <c r="D514" s="61"/>
      <c r="E514" s="65"/>
      <c r="F514" s="61"/>
      <c r="G514" s="66"/>
      <c r="H514" s="66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</row>
    <row r="515" spans="1:27" ht="15">
      <c r="A515" s="61"/>
      <c r="B515" s="61"/>
      <c r="C515" s="61"/>
      <c r="D515" s="61"/>
      <c r="E515" s="65"/>
      <c r="F515" s="61"/>
      <c r="G515" s="66"/>
      <c r="H515" s="66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</row>
    <row r="516" spans="1:27" ht="15">
      <c r="A516" s="61"/>
      <c r="B516" s="61"/>
      <c r="C516" s="61"/>
      <c r="D516" s="61"/>
      <c r="E516" s="65"/>
      <c r="F516" s="61"/>
      <c r="G516" s="66"/>
      <c r="H516" s="66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</row>
    <row r="517" spans="1:27" ht="15">
      <c r="A517" s="61"/>
      <c r="B517" s="61"/>
      <c r="C517" s="61"/>
      <c r="D517" s="61"/>
      <c r="E517" s="65"/>
      <c r="F517" s="61"/>
      <c r="G517" s="66"/>
      <c r="H517" s="66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</row>
    <row r="518" spans="1:27" ht="15">
      <c r="A518" s="61"/>
      <c r="B518" s="61"/>
      <c r="C518" s="61"/>
      <c r="D518" s="61"/>
      <c r="E518" s="65"/>
      <c r="F518" s="61"/>
      <c r="G518" s="66"/>
      <c r="H518" s="66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</row>
    <row r="519" spans="1:27" ht="15">
      <c r="A519" s="61"/>
      <c r="B519" s="61"/>
      <c r="C519" s="61"/>
      <c r="D519" s="61"/>
      <c r="E519" s="65"/>
      <c r="F519" s="61"/>
      <c r="G519" s="66"/>
      <c r="H519" s="66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</row>
    <row r="520" spans="1:27" ht="15">
      <c r="A520" s="61"/>
      <c r="B520" s="61"/>
      <c r="C520" s="61"/>
      <c r="D520" s="61"/>
      <c r="E520" s="65"/>
      <c r="F520" s="61"/>
      <c r="G520" s="66"/>
      <c r="H520" s="66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</row>
    <row r="521" spans="1:27" ht="15">
      <c r="A521" s="61"/>
      <c r="B521" s="61"/>
      <c r="C521" s="61"/>
      <c r="D521" s="61"/>
      <c r="E521" s="65"/>
      <c r="F521" s="61"/>
      <c r="G521" s="66"/>
      <c r="H521" s="66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</row>
    <row r="522" spans="1:27" ht="15">
      <c r="A522" s="61"/>
      <c r="B522" s="61"/>
      <c r="C522" s="61"/>
      <c r="D522" s="61"/>
      <c r="E522" s="65"/>
      <c r="F522" s="61"/>
      <c r="G522" s="66"/>
      <c r="H522" s="66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</row>
    <row r="523" spans="1:27" ht="15">
      <c r="A523" s="61"/>
      <c r="B523" s="61"/>
      <c r="C523" s="61"/>
      <c r="D523" s="61"/>
      <c r="E523" s="65"/>
      <c r="F523" s="61"/>
      <c r="G523" s="66"/>
      <c r="H523" s="66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</row>
    <row r="524" spans="1:27" ht="15">
      <c r="A524" s="61"/>
      <c r="B524" s="61"/>
      <c r="C524" s="61"/>
      <c r="D524" s="61"/>
      <c r="E524" s="65"/>
      <c r="F524" s="61"/>
      <c r="G524" s="66"/>
      <c r="H524" s="66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</row>
    <row r="525" spans="1:27" ht="15">
      <c r="A525" s="61"/>
      <c r="B525" s="61"/>
      <c r="C525" s="61"/>
      <c r="D525" s="61"/>
      <c r="E525" s="65"/>
      <c r="F525" s="61"/>
      <c r="G525" s="66"/>
      <c r="H525" s="66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</row>
    <row r="526" spans="1:27" ht="15">
      <c r="A526" s="61"/>
      <c r="B526" s="61"/>
      <c r="C526" s="61"/>
      <c r="D526" s="61"/>
      <c r="E526" s="65"/>
      <c r="F526" s="61"/>
      <c r="G526" s="66"/>
      <c r="H526" s="66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</row>
    <row r="527" spans="1:27" ht="15">
      <c r="A527" s="61"/>
      <c r="B527" s="61"/>
      <c r="C527" s="61"/>
      <c r="D527" s="61"/>
      <c r="E527" s="65"/>
      <c r="F527" s="61"/>
      <c r="G527" s="66"/>
      <c r="H527" s="66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</row>
    <row r="528" spans="1:27" ht="15">
      <c r="A528" s="61"/>
      <c r="B528" s="61"/>
      <c r="C528" s="61"/>
      <c r="D528" s="61"/>
      <c r="E528" s="65"/>
      <c r="F528" s="61"/>
      <c r="G528" s="66"/>
      <c r="H528" s="66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</row>
    <row r="529" spans="1:27" ht="15">
      <c r="A529" s="61"/>
      <c r="B529" s="61"/>
      <c r="C529" s="61"/>
      <c r="D529" s="61"/>
      <c r="E529" s="65"/>
      <c r="F529" s="61"/>
      <c r="G529" s="66"/>
      <c r="H529" s="66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</row>
    <row r="530" spans="1:27" ht="15">
      <c r="A530" s="61"/>
      <c r="B530" s="61"/>
      <c r="C530" s="61"/>
      <c r="D530" s="61"/>
      <c r="E530" s="65"/>
      <c r="F530" s="61"/>
      <c r="G530" s="66"/>
      <c r="H530" s="66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</row>
    <row r="531" spans="1:27" ht="15">
      <c r="A531" s="61"/>
      <c r="B531" s="61"/>
      <c r="C531" s="61"/>
      <c r="D531" s="61"/>
      <c r="E531" s="65"/>
      <c r="F531" s="61"/>
      <c r="G531" s="66"/>
      <c r="H531" s="66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</row>
    <row r="532" spans="1:27" ht="15">
      <c r="A532" s="61"/>
      <c r="B532" s="61"/>
      <c r="C532" s="61"/>
      <c r="D532" s="61"/>
      <c r="E532" s="65"/>
      <c r="F532" s="61"/>
      <c r="G532" s="66"/>
      <c r="H532" s="66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</row>
    <row r="533" spans="1:27" ht="15">
      <c r="A533" s="61"/>
      <c r="B533" s="61"/>
      <c r="C533" s="61"/>
      <c r="D533" s="61"/>
      <c r="E533" s="65"/>
      <c r="F533" s="61"/>
      <c r="G533" s="66"/>
      <c r="H533" s="66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</row>
    <row r="534" spans="1:27" ht="15">
      <c r="A534" s="61"/>
      <c r="B534" s="61"/>
      <c r="C534" s="61"/>
      <c r="D534" s="61"/>
      <c r="E534" s="65"/>
      <c r="F534" s="61"/>
      <c r="G534" s="66"/>
      <c r="H534" s="66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</row>
    <row r="535" spans="1:27" ht="15">
      <c r="A535" s="61"/>
      <c r="B535" s="61"/>
      <c r="C535" s="61"/>
      <c r="D535" s="61"/>
      <c r="E535" s="65"/>
      <c r="F535" s="61"/>
      <c r="G535" s="66"/>
      <c r="H535" s="66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</row>
    <row r="536" spans="1:27" ht="15">
      <c r="A536" s="61"/>
      <c r="B536" s="61"/>
      <c r="C536" s="61"/>
      <c r="D536" s="61"/>
      <c r="E536" s="65"/>
      <c r="F536" s="61"/>
      <c r="G536" s="66"/>
      <c r="H536" s="66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</row>
    <row r="537" spans="1:27" ht="15">
      <c r="A537" s="61"/>
      <c r="B537" s="61"/>
      <c r="C537" s="61"/>
      <c r="D537" s="61"/>
      <c r="E537" s="65"/>
      <c r="F537" s="61"/>
      <c r="G537" s="66"/>
      <c r="H537" s="66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</row>
    <row r="538" spans="1:27" ht="15">
      <c r="A538" s="61"/>
      <c r="B538" s="61"/>
      <c r="C538" s="61"/>
      <c r="D538" s="61"/>
      <c r="E538" s="65"/>
      <c r="F538" s="61"/>
      <c r="G538" s="66"/>
      <c r="H538" s="66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</row>
    <row r="539" spans="1:27" ht="15">
      <c r="A539" s="61"/>
      <c r="B539" s="61"/>
      <c r="C539" s="61"/>
      <c r="D539" s="61"/>
      <c r="E539" s="65"/>
      <c r="F539" s="61"/>
      <c r="G539" s="66"/>
      <c r="H539" s="66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</row>
    <row r="540" spans="1:27" ht="15">
      <c r="A540" s="61"/>
      <c r="B540" s="61"/>
      <c r="C540" s="61"/>
      <c r="D540" s="61"/>
      <c r="E540" s="65"/>
      <c r="F540" s="61"/>
      <c r="G540" s="66"/>
      <c r="H540" s="66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</row>
    <row r="541" spans="1:27" ht="15">
      <c r="A541" s="61"/>
      <c r="B541" s="61"/>
      <c r="C541" s="61"/>
      <c r="D541" s="61"/>
      <c r="E541" s="65"/>
      <c r="F541" s="61"/>
      <c r="G541" s="66"/>
      <c r="H541" s="66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</row>
    <row r="542" spans="1:27" ht="15">
      <c r="A542" s="61"/>
      <c r="B542" s="61"/>
      <c r="C542" s="61"/>
      <c r="D542" s="61"/>
      <c r="E542" s="65"/>
      <c r="F542" s="61"/>
      <c r="G542" s="66"/>
      <c r="H542" s="66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</row>
    <row r="543" spans="1:27" ht="15">
      <c r="A543" s="61"/>
      <c r="B543" s="61"/>
      <c r="C543" s="61"/>
      <c r="D543" s="61"/>
      <c r="E543" s="65"/>
      <c r="F543" s="61"/>
      <c r="G543" s="66"/>
      <c r="H543" s="66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</row>
    <row r="544" spans="1:27" ht="15">
      <c r="A544" s="61"/>
      <c r="B544" s="61"/>
      <c r="C544" s="61"/>
      <c r="D544" s="61"/>
      <c r="E544" s="65"/>
      <c r="F544" s="61"/>
      <c r="G544" s="66"/>
      <c r="H544" s="66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</row>
    <row r="545" spans="1:27" ht="15">
      <c r="A545" s="61"/>
      <c r="B545" s="61"/>
      <c r="C545" s="61"/>
      <c r="D545" s="61"/>
      <c r="E545" s="65"/>
      <c r="F545" s="61"/>
      <c r="G545" s="66"/>
      <c r="H545" s="66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</row>
    <row r="546" spans="1:27" ht="15">
      <c r="A546" s="61"/>
      <c r="B546" s="61"/>
      <c r="C546" s="61"/>
      <c r="D546" s="61"/>
      <c r="E546" s="65"/>
      <c r="F546" s="61"/>
      <c r="G546" s="66"/>
      <c r="H546" s="66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</row>
    <row r="547" spans="1:27" ht="15">
      <c r="A547" s="61"/>
      <c r="B547" s="61"/>
      <c r="C547" s="61"/>
      <c r="D547" s="61"/>
      <c r="E547" s="65"/>
      <c r="F547" s="61"/>
      <c r="G547" s="66"/>
      <c r="H547" s="66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</row>
    <row r="548" spans="1:27" ht="15">
      <c r="A548" s="61"/>
      <c r="B548" s="61"/>
      <c r="C548" s="61"/>
      <c r="D548" s="61"/>
      <c r="E548" s="65"/>
      <c r="F548" s="61"/>
      <c r="G548" s="66"/>
      <c r="H548" s="66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</row>
    <row r="549" spans="1:27" ht="15">
      <c r="A549" s="61"/>
      <c r="B549" s="61"/>
      <c r="C549" s="61"/>
      <c r="D549" s="61"/>
      <c r="E549" s="65"/>
      <c r="F549" s="61"/>
      <c r="G549" s="66"/>
      <c r="H549" s="66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</row>
    <row r="550" spans="1:27" ht="15">
      <c r="A550" s="61"/>
      <c r="B550" s="61"/>
      <c r="C550" s="61"/>
      <c r="D550" s="61"/>
      <c r="E550" s="65"/>
      <c r="F550" s="61"/>
      <c r="G550" s="66"/>
      <c r="H550" s="66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</row>
    <row r="551" spans="1:27" ht="15">
      <c r="A551" s="61"/>
      <c r="B551" s="61"/>
      <c r="C551" s="61"/>
      <c r="D551" s="61"/>
      <c r="E551" s="65"/>
      <c r="F551" s="61"/>
      <c r="G551" s="66"/>
      <c r="H551" s="66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</row>
    <row r="552" spans="1:27" ht="15">
      <c r="A552" s="61"/>
      <c r="B552" s="61"/>
      <c r="C552" s="61"/>
      <c r="D552" s="61"/>
      <c r="E552" s="65"/>
      <c r="F552" s="61"/>
      <c r="G552" s="66"/>
      <c r="H552" s="66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</row>
    <row r="553" spans="1:27" ht="15">
      <c r="A553" s="61"/>
      <c r="B553" s="61"/>
      <c r="C553" s="61"/>
      <c r="D553" s="61"/>
      <c r="E553" s="65"/>
      <c r="F553" s="61"/>
      <c r="G553" s="66"/>
      <c r="H553" s="66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</row>
    <row r="554" spans="1:27" ht="15">
      <c r="A554" s="61"/>
      <c r="B554" s="61"/>
      <c r="C554" s="61"/>
      <c r="D554" s="61"/>
      <c r="E554" s="65"/>
      <c r="F554" s="61"/>
      <c r="G554" s="66"/>
      <c r="H554" s="66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</row>
    <row r="555" spans="1:27" ht="15">
      <c r="A555" s="61"/>
      <c r="B555" s="61"/>
      <c r="C555" s="61"/>
      <c r="D555" s="61"/>
      <c r="E555" s="65"/>
      <c r="F555" s="61"/>
      <c r="G555" s="66"/>
      <c r="H555" s="66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</row>
    <row r="556" spans="1:27" ht="15">
      <c r="A556" s="61"/>
      <c r="B556" s="61"/>
      <c r="C556" s="61"/>
      <c r="D556" s="61"/>
      <c r="E556" s="65"/>
      <c r="F556" s="61"/>
      <c r="G556" s="66"/>
      <c r="H556" s="66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</row>
    <row r="557" spans="1:27" ht="15">
      <c r="A557" s="61"/>
      <c r="B557" s="61"/>
      <c r="C557" s="61"/>
      <c r="D557" s="61"/>
      <c r="E557" s="65"/>
      <c r="F557" s="61"/>
      <c r="G557" s="66"/>
      <c r="H557" s="66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</row>
    <row r="558" spans="1:27" ht="15">
      <c r="A558" s="61"/>
      <c r="B558" s="61"/>
      <c r="C558" s="61"/>
      <c r="D558" s="61"/>
      <c r="E558" s="65"/>
      <c r="F558" s="61"/>
      <c r="G558" s="66"/>
      <c r="H558" s="66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</row>
    <row r="559" spans="1:27" ht="15">
      <c r="A559" s="61"/>
      <c r="B559" s="61"/>
      <c r="C559" s="61"/>
      <c r="D559" s="61"/>
      <c r="E559" s="65"/>
      <c r="F559" s="61"/>
      <c r="G559" s="66"/>
      <c r="H559" s="66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</row>
    <row r="560" spans="1:27" ht="15">
      <c r="A560" s="61"/>
      <c r="B560" s="61"/>
      <c r="C560" s="61"/>
      <c r="D560" s="61"/>
      <c r="E560" s="65"/>
      <c r="F560" s="61"/>
      <c r="G560" s="66"/>
      <c r="H560" s="66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</row>
    <row r="561" spans="1:27" ht="15">
      <c r="A561" s="61"/>
      <c r="B561" s="61"/>
      <c r="C561" s="61"/>
      <c r="D561" s="61"/>
      <c r="E561" s="65"/>
      <c r="F561" s="61"/>
      <c r="G561" s="66"/>
      <c r="H561" s="66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</row>
    <row r="562" spans="1:27" ht="15">
      <c r="A562" s="61"/>
      <c r="B562" s="61"/>
      <c r="C562" s="61"/>
      <c r="D562" s="61"/>
      <c r="E562" s="65"/>
      <c r="F562" s="61"/>
      <c r="G562" s="66"/>
      <c r="H562" s="66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</row>
    <row r="563" spans="1:27" ht="15">
      <c r="A563" s="61"/>
      <c r="B563" s="61"/>
      <c r="C563" s="61"/>
      <c r="D563" s="61"/>
      <c r="E563" s="65"/>
      <c r="F563" s="61"/>
      <c r="G563" s="66"/>
      <c r="H563" s="66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</row>
    <row r="564" spans="1:27" ht="15">
      <c r="A564" s="61"/>
      <c r="B564" s="61"/>
      <c r="C564" s="61"/>
      <c r="D564" s="61"/>
      <c r="E564" s="65"/>
      <c r="F564" s="61"/>
      <c r="G564" s="66"/>
      <c r="H564" s="66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</row>
    <row r="565" spans="1:27" ht="15">
      <c r="A565" s="61"/>
      <c r="B565" s="61"/>
      <c r="C565" s="61"/>
      <c r="D565" s="61"/>
      <c r="E565" s="65"/>
      <c r="F565" s="61"/>
      <c r="G565" s="66"/>
      <c r="H565" s="66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</row>
    <row r="566" spans="1:27" ht="15">
      <c r="A566" s="61"/>
      <c r="B566" s="61"/>
      <c r="C566" s="61"/>
      <c r="D566" s="61"/>
      <c r="E566" s="65"/>
      <c r="F566" s="61"/>
      <c r="G566" s="66"/>
      <c r="H566" s="66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</row>
    <row r="567" spans="1:27" ht="15">
      <c r="A567" s="61"/>
      <c r="B567" s="61"/>
      <c r="C567" s="61"/>
      <c r="D567" s="61"/>
      <c r="E567" s="65"/>
      <c r="F567" s="61"/>
      <c r="G567" s="66"/>
      <c r="H567" s="66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</row>
    <row r="568" spans="1:27" ht="15">
      <c r="A568" s="61"/>
      <c r="B568" s="61"/>
      <c r="C568" s="61"/>
      <c r="D568" s="61"/>
      <c r="E568" s="65"/>
      <c r="F568" s="61"/>
      <c r="G568" s="66"/>
      <c r="H568" s="66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</row>
    <row r="569" spans="1:27" ht="15">
      <c r="A569" s="61"/>
      <c r="B569" s="61"/>
      <c r="C569" s="61"/>
      <c r="D569" s="61"/>
      <c r="E569" s="65"/>
      <c r="F569" s="61"/>
      <c r="G569" s="66"/>
      <c r="H569" s="66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</row>
    <row r="570" spans="1:27" ht="15">
      <c r="A570" s="61"/>
      <c r="B570" s="61"/>
      <c r="C570" s="61"/>
      <c r="D570" s="61"/>
      <c r="E570" s="65"/>
      <c r="F570" s="61"/>
      <c r="G570" s="66"/>
      <c r="H570" s="66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</row>
    <row r="571" spans="1:27" ht="15">
      <c r="A571" s="61"/>
      <c r="B571" s="61"/>
      <c r="C571" s="61"/>
      <c r="D571" s="61"/>
      <c r="E571" s="65"/>
      <c r="F571" s="61"/>
      <c r="G571" s="66"/>
      <c r="H571" s="66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</row>
    <row r="572" spans="1:27" ht="15">
      <c r="A572" s="61"/>
      <c r="B572" s="61"/>
      <c r="C572" s="61"/>
      <c r="D572" s="61"/>
      <c r="E572" s="65"/>
      <c r="F572" s="61"/>
      <c r="G572" s="66"/>
      <c r="H572" s="66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</row>
    <row r="573" spans="1:27" ht="15">
      <c r="A573" s="61"/>
      <c r="B573" s="61"/>
      <c r="C573" s="61"/>
      <c r="D573" s="61"/>
      <c r="E573" s="65"/>
      <c r="F573" s="61"/>
      <c r="G573" s="66"/>
      <c r="H573" s="66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</row>
    <row r="574" spans="1:27" ht="15">
      <c r="A574" s="61"/>
      <c r="B574" s="61"/>
      <c r="C574" s="61"/>
      <c r="D574" s="61"/>
      <c r="E574" s="65"/>
      <c r="F574" s="61"/>
      <c r="G574" s="66"/>
      <c r="H574" s="66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</row>
    <row r="575" spans="1:27" ht="15">
      <c r="A575" s="61"/>
      <c r="B575" s="61"/>
      <c r="C575" s="61"/>
      <c r="D575" s="61"/>
      <c r="E575" s="65"/>
      <c r="F575" s="61"/>
      <c r="G575" s="66"/>
      <c r="H575" s="66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</row>
    <row r="576" spans="1:27" ht="15">
      <c r="A576" s="61"/>
      <c r="B576" s="61"/>
      <c r="C576" s="61"/>
      <c r="D576" s="61"/>
      <c r="E576" s="65"/>
      <c r="F576" s="61"/>
      <c r="G576" s="66"/>
      <c r="H576" s="66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</row>
    <row r="577" spans="1:27" ht="15">
      <c r="A577" s="61"/>
      <c r="B577" s="61"/>
      <c r="C577" s="61"/>
      <c r="D577" s="61"/>
      <c r="E577" s="65"/>
      <c r="F577" s="61"/>
      <c r="G577" s="66"/>
      <c r="H577" s="66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</row>
    <row r="578" spans="1:27" ht="15">
      <c r="A578" s="61"/>
      <c r="B578" s="61"/>
      <c r="C578" s="61"/>
      <c r="D578" s="61"/>
      <c r="E578" s="65"/>
      <c r="F578" s="61"/>
      <c r="G578" s="66"/>
      <c r="H578" s="66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</row>
    <row r="579" spans="1:27" ht="15">
      <c r="A579" s="61"/>
      <c r="B579" s="61"/>
      <c r="C579" s="61"/>
      <c r="D579" s="61"/>
      <c r="E579" s="65"/>
      <c r="F579" s="61"/>
      <c r="G579" s="66"/>
      <c r="H579" s="66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</row>
    <row r="580" spans="1:27" ht="15">
      <c r="A580" s="61"/>
      <c r="B580" s="61"/>
      <c r="C580" s="61"/>
      <c r="D580" s="61"/>
      <c r="E580" s="65"/>
      <c r="F580" s="61"/>
      <c r="G580" s="66"/>
      <c r="H580" s="66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</row>
    <row r="581" spans="1:27" ht="15">
      <c r="A581" s="61"/>
      <c r="B581" s="61"/>
      <c r="C581" s="61"/>
      <c r="D581" s="61"/>
      <c r="E581" s="65"/>
      <c r="F581" s="61"/>
      <c r="G581" s="66"/>
      <c r="H581" s="66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</row>
    <row r="582" spans="1:27" ht="15">
      <c r="A582" s="61"/>
      <c r="B582" s="61"/>
      <c r="C582" s="61"/>
      <c r="D582" s="61"/>
      <c r="E582" s="65"/>
      <c r="F582" s="61"/>
      <c r="G582" s="66"/>
      <c r="H582" s="66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</row>
    <row r="583" spans="1:27" ht="15">
      <c r="A583" s="61"/>
      <c r="B583" s="61"/>
      <c r="C583" s="61"/>
      <c r="D583" s="61"/>
      <c r="E583" s="65"/>
      <c r="F583" s="61"/>
      <c r="G583" s="66"/>
      <c r="H583" s="66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</row>
    <row r="584" spans="1:27" ht="15">
      <c r="A584" s="61"/>
      <c r="B584" s="61"/>
      <c r="C584" s="61"/>
      <c r="D584" s="61"/>
      <c r="E584" s="65"/>
      <c r="F584" s="61"/>
      <c r="G584" s="66"/>
      <c r="H584" s="66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</row>
    <row r="585" spans="1:27" ht="15">
      <c r="A585" s="61"/>
      <c r="B585" s="61"/>
      <c r="C585" s="61"/>
      <c r="D585" s="61"/>
      <c r="E585" s="65"/>
      <c r="F585" s="61"/>
      <c r="G585" s="66"/>
      <c r="H585" s="66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</row>
    <row r="586" spans="1:27" ht="15">
      <c r="A586" s="61"/>
      <c r="B586" s="61"/>
      <c r="C586" s="61"/>
      <c r="D586" s="61"/>
      <c r="E586" s="65"/>
      <c r="F586" s="61"/>
      <c r="G586" s="66"/>
      <c r="H586" s="66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</row>
    <row r="587" spans="1:27" ht="15">
      <c r="A587" s="61"/>
      <c r="B587" s="61"/>
      <c r="C587" s="61"/>
      <c r="D587" s="61"/>
      <c r="E587" s="65"/>
      <c r="F587" s="61"/>
      <c r="G587" s="66"/>
      <c r="H587" s="66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</row>
    <row r="588" spans="1:27" ht="15">
      <c r="A588" s="61"/>
      <c r="B588" s="61"/>
      <c r="C588" s="61"/>
      <c r="D588" s="61"/>
      <c r="E588" s="65"/>
      <c r="F588" s="61"/>
      <c r="G588" s="66"/>
      <c r="H588" s="66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</row>
    <row r="589" spans="1:27" ht="15">
      <c r="A589" s="61"/>
      <c r="B589" s="61"/>
      <c r="C589" s="61"/>
      <c r="D589" s="61"/>
      <c r="E589" s="65"/>
      <c r="F589" s="61"/>
      <c r="G589" s="66"/>
      <c r="H589" s="66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</row>
    <row r="590" spans="1:27" ht="15">
      <c r="A590" s="61"/>
      <c r="B590" s="61"/>
      <c r="C590" s="61"/>
      <c r="D590" s="61"/>
      <c r="E590" s="65"/>
      <c r="F590" s="61"/>
      <c r="G590" s="66"/>
      <c r="H590" s="66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</row>
    <row r="591" spans="1:27" ht="15">
      <c r="A591" s="61"/>
      <c r="B591" s="61"/>
      <c r="C591" s="61"/>
      <c r="D591" s="61"/>
      <c r="E591" s="65"/>
      <c r="F591" s="61"/>
      <c r="G591" s="66"/>
      <c r="H591" s="66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</row>
    <row r="592" spans="1:27" ht="15">
      <c r="A592" s="61"/>
      <c r="B592" s="61"/>
      <c r="C592" s="61"/>
      <c r="D592" s="61"/>
      <c r="E592" s="65"/>
      <c r="F592" s="61"/>
      <c r="G592" s="66"/>
      <c r="H592" s="66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</row>
    <row r="593" spans="1:27" ht="15">
      <c r="A593" s="61"/>
      <c r="B593" s="61"/>
      <c r="C593" s="61"/>
      <c r="D593" s="61"/>
      <c r="E593" s="65"/>
      <c r="F593" s="61"/>
      <c r="G593" s="66"/>
      <c r="H593" s="66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</row>
    <row r="594" spans="1:27" ht="15">
      <c r="A594" s="61"/>
      <c r="B594" s="61"/>
      <c r="C594" s="61"/>
      <c r="D594" s="61"/>
      <c r="E594" s="65"/>
      <c r="F594" s="61"/>
      <c r="G594" s="66"/>
      <c r="H594" s="66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</row>
    <row r="595" spans="1:27" ht="15">
      <c r="A595" s="61"/>
      <c r="B595" s="61"/>
      <c r="C595" s="61"/>
      <c r="D595" s="61"/>
      <c r="E595" s="65"/>
      <c r="F595" s="61"/>
      <c r="G595" s="66"/>
      <c r="H595" s="66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</row>
    <row r="596" spans="1:27" ht="15">
      <c r="A596" s="61"/>
      <c r="B596" s="61"/>
      <c r="C596" s="61"/>
      <c r="D596" s="61"/>
      <c r="E596" s="65"/>
      <c r="F596" s="61"/>
      <c r="G596" s="66"/>
      <c r="H596" s="66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</row>
    <row r="597" spans="1:27" ht="15">
      <c r="A597" s="61"/>
      <c r="B597" s="61"/>
      <c r="C597" s="61"/>
      <c r="D597" s="61"/>
      <c r="E597" s="65"/>
      <c r="F597" s="61"/>
      <c r="G597" s="66"/>
      <c r="H597" s="66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</row>
    <row r="598" spans="1:27" ht="15">
      <c r="A598" s="61"/>
      <c r="B598" s="61"/>
      <c r="C598" s="61"/>
      <c r="D598" s="61"/>
      <c r="E598" s="65"/>
      <c r="F598" s="61"/>
      <c r="G598" s="66"/>
      <c r="H598" s="66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</row>
    <row r="599" spans="1:27" ht="15">
      <c r="A599" s="61"/>
      <c r="B599" s="61"/>
      <c r="C599" s="61"/>
      <c r="D599" s="61"/>
      <c r="E599" s="65"/>
      <c r="F599" s="61"/>
      <c r="G599" s="66"/>
      <c r="H599" s="66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</row>
    <row r="600" spans="1:27" ht="15">
      <c r="A600" s="61"/>
      <c r="B600" s="61"/>
      <c r="C600" s="61"/>
      <c r="D600" s="61"/>
      <c r="E600" s="65"/>
      <c r="F600" s="61"/>
      <c r="G600" s="66"/>
      <c r="H600" s="66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</row>
    <row r="601" spans="1:27" ht="15">
      <c r="A601" s="61"/>
      <c r="B601" s="61"/>
      <c r="C601" s="61"/>
      <c r="D601" s="61"/>
      <c r="E601" s="65"/>
      <c r="F601" s="61"/>
      <c r="G601" s="66"/>
      <c r="H601" s="66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</row>
    <row r="602" spans="1:27" ht="15">
      <c r="A602" s="61"/>
      <c r="B602" s="61"/>
      <c r="C602" s="61"/>
      <c r="D602" s="61"/>
      <c r="E602" s="65"/>
      <c r="F602" s="61"/>
      <c r="G602" s="66"/>
      <c r="H602" s="66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</row>
    <row r="603" spans="1:27" ht="15">
      <c r="A603" s="61"/>
      <c r="B603" s="61"/>
      <c r="C603" s="61"/>
      <c r="D603" s="61"/>
      <c r="E603" s="65"/>
      <c r="F603" s="61"/>
      <c r="G603" s="66"/>
      <c r="H603" s="66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</row>
    <row r="604" spans="1:27" ht="15">
      <c r="A604" s="61"/>
      <c r="B604" s="61"/>
      <c r="C604" s="61"/>
      <c r="D604" s="61"/>
      <c r="E604" s="65"/>
      <c r="F604" s="61"/>
      <c r="G604" s="66"/>
      <c r="H604" s="66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</row>
    <row r="605" spans="1:27" ht="15">
      <c r="A605" s="61"/>
      <c r="B605" s="61"/>
      <c r="C605" s="61"/>
      <c r="D605" s="61"/>
      <c r="E605" s="65"/>
      <c r="F605" s="61"/>
      <c r="G605" s="66"/>
      <c r="H605" s="66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</row>
    <row r="606" spans="1:27" ht="15">
      <c r="A606" s="61"/>
      <c r="B606" s="61"/>
      <c r="C606" s="61"/>
      <c r="D606" s="61"/>
      <c r="E606" s="65"/>
      <c r="F606" s="61"/>
      <c r="G606" s="66"/>
      <c r="H606" s="66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</row>
    <row r="607" spans="1:27" ht="15">
      <c r="A607" s="61"/>
      <c r="B607" s="61"/>
      <c r="C607" s="61"/>
      <c r="D607" s="61"/>
      <c r="E607" s="65"/>
      <c r="F607" s="61"/>
      <c r="G607" s="66"/>
      <c r="H607" s="66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</row>
    <row r="608" spans="1:27" ht="15">
      <c r="A608" s="61"/>
      <c r="B608" s="61"/>
      <c r="C608" s="61"/>
      <c r="D608" s="61"/>
      <c r="E608" s="65"/>
      <c r="F608" s="61"/>
      <c r="G608" s="66"/>
      <c r="H608" s="66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</row>
    <row r="609" spans="1:27" ht="15">
      <c r="A609" s="61"/>
      <c r="B609" s="61"/>
      <c r="C609" s="61"/>
      <c r="D609" s="61"/>
      <c r="E609" s="65"/>
      <c r="F609" s="61"/>
      <c r="G609" s="66"/>
      <c r="H609" s="66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</row>
    <row r="610" spans="1:27" ht="15">
      <c r="A610" s="61"/>
      <c r="B610" s="61"/>
      <c r="C610" s="61"/>
      <c r="D610" s="61"/>
      <c r="E610" s="65"/>
      <c r="F610" s="61"/>
      <c r="G610" s="66"/>
      <c r="H610" s="66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</row>
    <row r="611" spans="1:27" ht="15">
      <c r="A611" s="61"/>
      <c r="B611" s="61"/>
      <c r="C611" s="61"/>
      <c r="D611" s="61"/>
      <c r="E611" s="65"/>
      <c r="F611" s="61"/>
      <c r="G611" s="66"/>
      <c r="H611" s="66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</row>
    <row r="612" spans="1:27" ht="15">
      <c r="A612" s="61"/>
      <c r="B612" s="61"/>
      <c r="C612" s="61"/>
      <c r="D612" s="61"/>
      <c r="E612" s="65"/>
      <c r="F612" s="61"/>
      <c r="G612" s="66"/>
      <c r="H612" s="66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</row>
    <row r="613" spans="1:27" ht="15">
      <c r="A613" s="61"/>
      <c r="B613" s="61"/>
      <c r="C613" s="61"/>
      <c r="D613" s="61"/>
      <c r="E613" s="65"/>
      <c r="F613" s="61"/>
      <c r="G613" s="66"/>
      <c r="H613" s="66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</row>
    <row r="614" spans="1:27" ht="15">
      <c r="A614" s="61"/>
      <c r="B614" s="61"/>
      <c r="C614" s="61"/>
      <c r="D614" s="61"/>
      <c r="E614" s="65"/>
      <c r="F614" s="61"/>
      <c r="G614" s="66"/>
      <c r="H614" s="66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</row>
    <row r="615" spans="1:27" ht="15">
      <c r="A615" s="61"/>
      <c r="B615" s="61"/>
      <c r="C615" s="61"/>
      <c r="D615" s="61"/>
      <c r="E615" s="65"/>
      <c r="F615" s="61"/>
      <c r="G615" s="66"/>
      <c r="H615" s="66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</row>
    <row r="616" spans="1:27" ht="15">
      <c r="A616" s="61"/>
      <c r="B616" s="61"/>
      <c r="C616" s="61"/>
      <c r="D616" s="61"/>
      <c r="E616" s="65"/>
      <c r="F616" s="61"/>
      <c r="G616" s="66"/>
      <c r="H616" s="66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</row>
    <row r="617" spans="1:27" ht="15">
      <c r="A617" s="61"/>
      <c r="B617" s="61"/>
      <c r="C617" s="61"/>
      <c r="D617" s="61"/>
      <c r="E617" s="65"/>
      <c r="F617" s="61"/>
      <c r="G617" s="66"/>
      <c r="H617" s="66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</row>
    <row r="618" spans="1:27" ht="15">
      <c r="A618" s="61"/>
      <c r="B618" s="61"/>
      <c r="C618" s="61"/>
      <c r="D618" s="61"/>
      <c r="E618" s="65"/>
      <c r="F618" s="61"/>
      <c r="G618" s="66"/>
      <c r="H618" s="66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</row>
    <row r="619" spans="1:27" ht="15">
      <c r="A619" s="61"/>
      <c r="B619" s="61"/>
      <c r="C619" s="61"/>
      <c r="D619" s="61"/>
      <c r="E619" s="65"/>
      <c r="F619" s="61"/>
      <c r="G619" s="66"/>
      <c r="H619" s="66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</row>
    <row r="620" spans="1:27" ht="15">
      <c r="A620" s="61"/>
      <c r="B620" s="61"/>
      <c r="C620" s="61"/>
      <c r="D620" s="61"/>
      <c r="E620" s="65"/>
      <c r="F620" s="61"/>
      <c r="G620" s="66"/>
      <c r="H620" s="66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</row>
    <row r="621" spans="1:27" ht="15">
      <c r="A621" s="61"/>
      <c r="B621" s="61"/>
      <c r="C621" s="61"/>
      <c r="D621" s="61"/>
      <c r="E621" s="65"/>
      <c r="F621" s="61"/>
      <c r="G621" s="66"/>
      <c r="H621" s="66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</row>
    <row r="622" spans="1:27" ht="15">
      <c r="A622" s="61"/>
      <c r="B622" s="61"/>
      <c r="C622" s="61"/>
      <c r="D622" s="61"/>
      <c r="E622" s="65"/>
      <c r="F622" s="61"/>
      <c r="G622" s="66"/>
      <c r="H622" s="66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</row>
    <row r="623" spans="1:27" ht="15">
      <c r="A623" s="61"/>
      <c r="B623" s="61"/>
      <c r="C623" s="61"/>
      <c r="D623" s="61"/>
      <c r="E623" s="65"/>
      <c r="F623" s="61"/>
      <c r="G623" s="66"/>
      <c r="H623" s="66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</row>
    <row r="624" spans="1:27" ht="15">
      <c r="A624" s="61"/>
      <c r="B624" s="61"/>
      <c r="C624" s="61"/>
      <c r="D624" s="61"/>
      <c r="E624" s="65"/>
      <c r="F624" s="61"/>
      <c r="G624" s="66"/>
      <c r="H624" s="66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</row>
    <row r="625" spans="1:27" ht="15">
      <c r="A625" s="61"/>
      <c r="B625" s="61"/>
      <c r="C625" s="61"/>
      <c r="D625" s="61"/>
      <c r="E625" s="65"/>
      <c r="F625" s="61"/>
      <c r="G625" s="66"/>
      <c r="H625" s="66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</row>
    <row r="626" spans="1:27" ht="15">
      <c r="A626" s="61"/>
      <c r="B626" s="61"/>
      <c r="C626" s="61"/>
      <c r="D626" s="61"/>
      <c r="E626" s="65"/>
      <c r="F626" s="61"/>
      <c r="G626" s="66"/>
      <c r="H626" s="66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</row>
    <row r="627" spans="1:27" ht="15">
      <c r="A627" s="61"/>
      <c r="B627" s="61"/>
      <c r="C627" s="61"/>
      <c r="D627" s="61"/>
      <c r="E627" s="65"/>
      <c r="F627" s="61"/>
      <c r="G627" s="66"/>
      <c r="H627" s="66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</row>
    <row r="628" spans="1:27" ht="15">
      <c r="A628" s="61"/>
      <c r="B628" s="61"/>
      <c r="C628" s="61"/>
      <c r="D628" s="61"/>
      <c r="E628" s="65"/>
      <c r="F628" s="61"/>
      <c r="G628" s="66"/>
      <c r="H628" s="66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</row>
    <row r="629" spans="1:27" ht="15">
      <c r="A629" s="61"/>
      <c r="B629" s="61"/>
      <c r="C629" s="61"/>
      <c r="D629" s="61"/>
      <c r="E629" s="65"/>
      <c r="F629" s="61"/>
      <c r="G629" s="66"/>
      <c r="H629" s="66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</row>
    <row r="630" spans="1:27" ht="15">
      <c r="A630" s="61"/>
      <c r="B630" s="61"/>
      <c r="C630" s="61"/>
      <c r="D630" s="61"/>
      <c r="E630" s="65"/>
      <c r="F630" s="61"/>
      <c r="G630" s="66"/>
      <c r="H630" s="66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</row>
    <row r="631" spans="1:27" ht="15">
      <c r="A631" s="61"/>
      <c r="B631" s="61"/>
      <c r="C631" s="61"/>
      <c r="D631" s="61"/>
      <c r="E631" s="65"/>
      <c r="F631" s="61"/>
      <c r="G631" s="66"/>
      <c r="H631" s="66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</row>
    <row r="632" spans="1:27" ht="15">
      <c r="A632" s="61"/>
      <c r="B632" s="61"/>
      <c r="C632" s="61"/>
      <c r="D632" s="61"/>
      <c r="E632" s="65"/>
      <c r="F632" s="61"/>
      <c r="G632" s="66"/>
      <c r="H632" s="66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</row>
    <row r="633" spans="1:27" ht="15">
      <c r="A633" s="61"/>
      <c r="B633" s="61"/>
      <c r="C633" s="61"/>
      <c r="D633" s="61"/>
      <c r="E633" s="65"/>
      <c r="F633" s="61"/>
      <c r="G633" s="66"/>
      <c r="H633" s="66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</row>
    <row r="634" spans="1:27" ht="15">
      <c r="A634" s="61"/>
      <c r="B634" s="61"/>
      <c r="C634" s="61"/>
      <c r="D634" s="61"/>
      <c r="E634" s="65"/>
      <c r="F634" s="61"/>
      <c r="G634" s="66"/>
      <c r="H634" s="66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</row>
    <row r="635" spans="1:27" ht="15">
      <c r="A635" s="61"/>
      <c r="B635" s="61"/>
      <c r="C635" s="61"/>
      <c r="D635" s="61"/>
      <c r="E635" s="65"/>
      <c r="F635" s="61"/>
      <c r="G635" s="66"/>
      <c r="H635" s="66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</row>
    <row r="636" spans="1:27" ht="15">
      <c r="A636" s="61"/>
      <c r="B636" s="61"/>
      <c r="C636" s="61"/>
      <c r="D636" s="61"/>
      <c r="E636" s="65"/>
      <c r="F636" s="61"/>
      <c r="G636" s="66"/>
      <c r="H636" s="66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</row>
    <row r="637" spans="1:27" ht="15">
      <c r="A637" s="61"/>
      <c r="B637" s="61"/>
      <c r="C637" s="61"/>
      <c r="D637" s="61"/>
      <c r="E637" s="65"/>
      <c r="F637" s="61"/>
      <c r="G637" s="66"/>
      <c r="H637" s="66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</row>
    <row r="638" spans="1:27" ht="15">
      <c r="A638" s="61"/>
      <c r="B638" s="61"/>
      <c r="C638" s="61"/>
      <c r="D638" s="61"/>
      <c r="E638" s="65"/>
      <c r="F638" s="61"/>
      <c r="G638" s="66"/>
      <c r="H638" s="66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</row>
    <row r="639" spans="1:27" ht="15">
      <c r="A639" s="61"/>
      <c r="B639" s="61"/>
      <c r="C639" s="61"/>
      <c r="D639" s="61"/>
      <c r="E639" s="65"/>
      <c r="F639" s="61"/>
      <c r="G639" s="66"/>
      <c r="H639" s="66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</row>
    <row r="640" spans="1:27" ht="15">
      <c r="A640" s="61"/>
      <c r="B640" s="61"/>
      <c r="C640" s="61"/>
      <c r="D640" s="61"/>
      <c r="E640" s="65"/>
      <c r="F640" s="61"/>
      <c r="G640" s="66"/>
      <c r="H640" s="66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</row>
    <row r="641" spans="1:27" ht="15">
      <c r="A641" s="61"/>
      <c r="B641" s="61"/>
      <c r="C641" s="61"/>
      <c r="D641" s="61"/>
      <c r="E641" s="65"/>
      <c r="F641" s="61"/>
      <c r="G641" s="66"/>
      <c r="H641" s="66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</row>
    <row r="642" spans="1:27" ht="15">
      <c r="A642" s="61"/>
      <c r="B642" s="61"/>
      <c r="C642" s="61"/>
      <c r="D642" s="61"/>
      <c r="E642" s="65"/>
      <c r="F642" s="61"/>
      <c r="G642" s="66"/>
      <c r="H642" s="66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</row>
    <row r="643" spans="1:27" ht="15">
      <c r="A643" s="61"/>
      <c r="B643" s="61"/>
      <c r="C643" s="61"/>
      <c r="D643" s="61"/>
      <c r="E643" s="65"/>
      <c r="F643" s="61"/>
      <c r="G643" s="66"/>
      <c r="H643" s="66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</row>
    <row r="644" spans="1:27" ht="15">
      <c r="A644" s="61"/>
      <c r="B644" s="61"/>
      <c r="C644" s="61"/>
      <c r="D644" s="61"/>
      <c r="E644" s="65"/>
      <c r="F644" s="61"/>
      <c r="G644" s="66"/>
      <c r="H644" s="66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</row>
    <row r="645" spans="1:27" ht="15">
      <c r="A645" s="61"/>
      <c r="B645" s="61"/>
      <c r="C645" s="61"/>
      <c r="D645" s="61"/>
      <c r="E645" s="65"/>
      <c r="F645" s="61"/>
      <c r="G645" s="66"/>
      <c r="H645" s="66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</row>
    <row r="646" spans="1:27" ht="15">
      <c r="A646" s="61"/>
      <c r="B646" s="61"/>
      <c r="C646" s="61"/>
      <c r="D646" s="61"/>
      <c r="E646" s="65"/>
      <c r="F646" s="61"/>
      <c r="G646" s="66"/>
      <c r="H646" s="66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</row>
    <row r="647" spans="1:27" ht="15">
      <c r="A647" s="61"/>
      <c r="B647" s="61"/>
      <c r="C647" s="61"/>
      <c r="D647" s="61"/>
      <c r="E647" s="65"/>
      <c r="F647" s="61"/>
      <c r="G647" s="66"/>
      <c r="H647" s="66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</row>
    <row r="648" spans="1:27" ht="15">
      <c r="A648" s="61"/>
      <c r="B648" s="61"/>
      <c r="C648" s="61"/>
      <c r="D648" s="61"/>
      <c r="E648" s="65"/>
      <c r="F648" s="61"/>
      <c r="G648" s="66"/>
      <c r="H648" s="66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</row>
    <row r="649" spans="1:27" ht="15">
      <c r="A649" s="61"/>
      <c r="B649" s="61"/>
      <c r="C649" s="61"/>
      <c r="D649" s="61"/>
      <c r="E649" s="65"/>
      <c r="F649" s="61"/>
      <c r="G649" s="66"/>
      <c r="H649" s="66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</row>
    <row r="650" spans="1:27" ht="15">
      <c r="A650" s="61"/>
      <c r="B650" s="61"/>
      <c r="C650" s="61"/>
      <c r="D650" s="61"/>
      <c r="E650" s="65"/>
      <c r="F650" s="61"/>
      <c r="G650" s="66"/>
      <c r="H650" s="66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</row>
    <row r="651" spans="1:27" ht="15">
      <c r="A651" s="61"/>
      <c r="B651" s="61"/>
      <c r="C651" s="61"/>
      <c r="D651" s="61"/>
      <c r="E651" s="65"/>
      <c r="F651" s="61"/>
      <c r="G651" s="66"/>
      <c r="H651" s="66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</row>
    <row r="652" spans="1:27" ht="15">
      <c r="A652" s="61"/>
      <c r="B652" s="61"/>
      <c r="C652" s="61"/>
      <c r="D652" s="61"/>
      <c r="E652" s="65"/>
      <c r="F652" s="61"/>
      <c r="G652" s="66"/>
      <c r="H652" s="66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</row>
    <row r="653" spans="1:27" ht="15">
      <c r="A653" s="61"/>
      <c r="B653" s="61"/>
      <c r="C653" s="61"/>
      <c r="D653" s="61"/>
      <c r="E653" s="65"/>
      <c r="F653" s="61"/>
      <c r="G653" s="66"/>
      <c r="H653" s="66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</row>
    <row r="654" spans="1:27" ht="15">
      <c r="A654" s="61"/>
      <c r="B654" s="61"/>
      <c r="C654" s="61"/>
      <c r="D654" s="61"/>
      <c r="E654" s="65"/>
      <c r="F654" s="61"/>
      <c r="G654" s="66"/>
      <c r="H654" s="66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</row>
    <row r="655" spans="1:27" ht="15">
      <c r="A655" s="61"/>
      <c r="B655" s="61"/>
      <c r="C655" s="61"/>
      <c r="D655" s="61"/>
      <c r="E655" s="65"/>
      <c r="F655" s="61"/>
      <c r="G655" s="66"/>
      <c r="H655" s="66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</row>
    <row r="656" spans="1:27" ht="15">
      <c r="A656" s="61"/>
      <c r="B656" s="61"/>
      <c r="C656" s="61"/>
      <c r="D656" s="61"/>
      <c r="E656" s="65"/>
      <c r="F656" s="61"/>
      <c r="G656" s="66"/>
      <c r="H656" s="66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</row>
    <row r="657" spans="1:27" ht="15">
      <c r="A657" s="61"/>
      <c r="B657" s="61"/>
      <c r="C657" s="61"/>
      <c r="D657" s="61"/>
      <c r="E657" s="65"/>
      <c r="F657" s="61"/>
      <c r="G657" s="66"/>
      <c r="H657" s="66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</row>
    <row r="658" spans="1:27" ht="15">
      <c r="A658" s="61"/>
      <c r="B658" s="61"/>
      <c r="C658" s="61"/>
      <c r="D658" s="61"/>
      <c r="E658" s="65"/>
      <c r="F658" s="61"/>
      <c r="G658" s="66"/>
      <c r="H658" s="66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</row>
    <row r="659" spans="1:27" ht="15">
      <c r="A659" s="61"/>
      <c r="B659" s="61"/>
      <c r="C659" s="61"/>
      <c r="D659" s="61"/>
      <c r="E659" s="65"/>
      <c r="F659" s="61"/>
      <c r="G659" s="66"/>
      <c r="H659" s="66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</row>
    <row r="660" spans="1:27" ht="15">
      <c r="A660" s="61"/>
      <c r="B660" s="61"/>
      <c r="C660" s="61"/>
      <c r="D660" s="61"/>
      <c r="E660" s="65"/>
      <c r="F660" s="61"/>
      <c r="G660" s="66"/>
      <c r="H660" s="66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</row>
    <row r="661" spans="1:27" ht="15">
      <c r="A661" s="61"/>
      <c r="B661" s="61"/>
      <c r="C661" s="61"/>
      <c r="D661" s="61"/>
      <c r="E661" s="65"/>
      <c r="F661" s="61"/>
      <c r="G661" s="66"/>
      <c r="H661" s="66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</row>
    <row r="662" spans="1:27" ht="15">
      <c r="A662" s="61"/>
      <c r="B662" s="61"/>
      <c r="C662" s="61"/>
      <c r="D662" s="61"/>
      <c r="E662" s="65"/>
      <c r="F662" s="61"/>
      <c r="G662" s="66"/>
      <c r="H662" s="66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</row>
    <row r="663" spans="1:27" ht="15">
      <c r="A663" s="61"/>
      <c r="B663" s="61"/>
      <c r="C663" s="61"/>
      <c r="D663" s="61"/>
      <c r="E663" s="65"/>
      <c r="F663" s="61"/>
      <c r="G663" s="66"/>
      <c r="H663" s="66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</row>
    <row r="664" spans="1:27" ht="15">
      <c r="A664" s="61"/>
      <c r="B664" s="61"/>
      <c r="C664" s="61"/>
      <c r="D664" s="61"/>
      <c r="E664" s="65"/>
      <c r="F664" s="61"/>
      <c r="G664" s="66"/>
      <c r="H664" s="66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</row>
    <row r="665" spans="1:27" ht="15">
      <c r="A665" s="61"/>
      <c r="B665" s="61"/>
      <c r="C665" s="61"/>
      <c r="D665" s="61"/>
      <c r="E665" s="65"/>
      <c r="F665" s="61"/>
      <c r="G665" s="66"/>
      <c r="H665" s="66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</row>
    <row r="666" spans="1:27" ht="15">
      <c r="A666" s="61"/>
      <c r="B666" s="61"/>
      <c r="C666" s="61"/>
      <c r="D666" s="61"/>
      <c r="E666" s="65"/>
      <c r="F666" s="61"/>
      <c r="G666" s="66"/>
      <c r="H666" s="66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</row>
    <row r="667" spans="1:27" ht="15">
      <c r="A667" s="61"/>
      <c r="B667" s="61"/>
      <c r="C667" s="61"/>
      <c r="D667" s="61"/>
      <c r="E667" s="65"/>
      <c r="F667" s="61"/>
      <c r="G667" s="66"/>
      <c r="H667" s="66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</row>
    <row r="668" spans="1:27" ht="15">
      <c r="A668" s="61"/>
      <c r="B668" s="61"/>
      <c r="C668" s="61"/>
      <c r="D668" s="61"/>
      <c r="E668" s="65"/>
      <c r="F668" s="61"/>
      <c r="G668" s="66"/>
      <c r="H668" s="66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</row>
    <row r="669" spans="1:27" ht="15">
      <c r="A669" s="61"/>
      <c r="B669" s="61"/>
      <c r="C669" s="61"/>
      <c r="D669" s="61"/>
      <c r="E669" s="65"/>
      <c r="F669" s="61"/>
      <c r="G669" s="66"/>
      <c r="H669" s="66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</row>
    <row r="670" spans="1:27" ht="15">
      <c r="A670" s="61"/>
      <c r="B670" s="61"/>
      <c r="C670" s="61"/>
      <c r="D670" s="61"/>
      <c r="E670" s="65"/>
      <c r="F670" s="61"/>
      <c r="G670" s="66"/>
      <c r="H670" s="66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</row>
    <row r="671" spans="1:27" ht="15">
      <c r="A671" s="61"/>
      <c r="B671" s="61"/>
      <c r="C671" s="61"/>
      <c r="D671" s="61"/>
      <c r="E671" s="65"/>
      <c r="F671" s="61"/>
      <c r="G671" s="66"/>
      <c r="H671" s="66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</row>
    <row r="672" spans="1:27" ht="15">
      <c r="A672" s="61"/>
      <c r="B672" s="61"/>
      <c r="C672" s="61"/>
      <c r="D672" s="61"/>
      <c r="E672" s="65"/>
      <c r="F672" s="61"/>
      <c r="G672" s="66"/>
      <c r="H672" s="66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</row>
    <row r="673" spans="1:27" ht="15">
      <c r="A673" s="61"/>
      <c r="B673" s="61"/>
      <c r="C673" s="61"/>
      <c r="D673" s="61"/>
      <c r="E673" s="65"/>
      <c r="F673" s="61"/>
      <c r="G673" s="66"/>
      <c r="H673" s="66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</row>
    <row r="674" spans="1:27" ht="15">
      <c r="A674" s="61"/>
      <c r="B674" s="61"/>
      <c r="C674" s="61"/>
      <c r="D674" s="61"/>
      <c r="E674" s="65"/>
      <c r="F674" s="61"/>
      <c r="G674" s="66"/>
      <c r="H674" s="66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</row>
    <row r="675" spans="1:27" ht="15">
      <c r="A675" s="61"/>
      <c r="B675" s="61"/>
      <c r="C675" s="61"/>
      <c r="D675" s="61"/>
      <c r="E675" s="65"/>
      <c r="F675" s="61"/>
      <c r="G675" s="66"/>
      <c r="H675" s="66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</row>
    <row r="676" spans="1:27" ht="15">
      <c r="A676" s="61"/>
      <c r="B676" s="61"/>
      <c r="C676" s="61"/>
      <c r="D676" s="61"/>
      <c r="E676" s="65"/>
      <c r="F676" s="61"/>
      <c r="G676" s="66"/>
      <c r="H676" s="66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</row>
    <row r="677" spans="1:27" ht="15">
      <c r="A677" s="61"/>
      <c r="B677" s="61"/>
      <c r="C677" s="61"/>
      <c r="D677" s="61"/>
      <c r="E677" s="65"/>
      <c r="F677" s="61"/>
      <c r="G677" s="66"/>
      <c r="H677" s="66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</row>
    <row r="678" spans="1:27" ht="15">
      <c r="A678" s="61"/>
      <c r="B678" s="61"/>
      <c r="C678" s="61"/>
      <c r="D678" s="61"/>
      <c r="E678" s="65"/>
      <c r="F678" s="61"/>
      <c r="G678" s="66"/>
      <c r="H678" s="66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</row>
    <row r="679" spans="1:27" ht="15">
      <c r="A679" s="61"/>
      <c r="B679" s="61"/>
      <c r="C679" s="61"/>
      <c r="D679" s="61"/>
      <c r="E679" s="65"/>
      <c r="F679" s="61"/>
      <c r="G679" s="66"/>
      <c r="H679" s="66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</row>
    <row r="680" spans="1:27" ht="15">
      <c r="A680" s="61"/>
      <c r="B680" s="61"/>
      <c r="C680" s="61"/>
      <c r="D680" s="61"/>
      <c r="E680" s="65"/>
      <c r="F680" s="61"/>
      <c r="G680" s="66"/>
      <c r="H680" s="66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</row>
    <row r="681" spans="1:27" ht="15">
      <c r="A681" s="61"/>
      <c r="B681" s="61"/>
      <c r="C681" s="61"/>
      <c r="D681" s="61"/>
      <c r="E681" s="65"/>
      <c r="F681" s="61"/>
      <c r="G681" s="66"/>
      <c r="H681" s="66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</row>
    <row r="682" spans="1:27" ht="15">
      <c r="A682" s="61"/>
      <c r="B682" s="61"/>
      <c r="C682" s="61"/>
      <c r="D682" s="61"/>
      <c r="E682" s="65"/>
      <c r="F682" s="61"/>
      <c r="G682" s="66"/>
      <c r="H682" s="66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</row>
    <row r="683" spans="1:27" ht="15">
      <c r="A683" s="61"/>
      <c r="B683" s="61"/>
      <c r="C683" s="61"/>
      <c r="D683" s="61"/>
      <c r="E683" s="65"/>
      <c r="F683" s="61"/>
      <c r="G683" s="66"/>
      <c r="H683" s="66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</row>
    <row r="684" spans="1:27" ht="15">
      <c r="A684" s="61"/>
      <c r="B684" s="61"/>
      <c r="C684" s="61"/>
      <c r="D684" s="61"/>
      <c r="E684" s="65"/>
      <c r="F684" s="61"/>
      <c r="G684" s="66"/>
      <c r="H684" s="66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</row>
    <row r="685" spans="1:27" ht="15">
      <c r="A685" s="61"/>
      <c r="B685" s="61"/>
      <c r="C685" s="61"/>
      <c r="D685" s="61"/>
      <c r="E685" s="65"/>
      <c r="F685" s="61"/>
      <c r="G685" s="66"/>
      <c r="H685" s="66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</row>
    <row r="686" spans="1:27" ht="15">
      <c r="A686" s="61"/>
      <c r="B686" s="61"/>
      <c r="C686" s="61"/>
      <c r="D686" s="61"/>
      <c r="E686" s="65"/>
      <c r="F686" s="61"/>
      <c r="G686" s="66"/>
      <c r="H686" s="66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</row>
    <row r="687" spans="1:27" ht="15">
      <c r="A687" s="61"/>
      <c r="B687" s="61"/>
      <c r="C687" s="61"/>
      <c r="D687" s="61"/>
      <c r="E687" s="65"/>
      <c r="F687" s="61"/>
      <c r="G687" s="66"/>
      <c r="H687" s="66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</row>
    <row r="688" spans="1:27" ht="15">
      <c r="A688" s="61"/>
      <c r="B688" s="61"/>
      <c r="C688" s="61"/>
      <c r="D688" s="61"/>
      <c r="E688" s="65"/>
      <c r="F688" s="61"/>
      <c r="G688" s="66"/>
      <c r="H688" s="66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</row>
    <row r="689" spans="1:27" ht="15">
      <c r="A689" s="61"/>
      <c r="B689" s="61"/>
      <c r="C689" s="61"/>
      <c r="D689" s="61"/>
      <c r="E689" s="65"/>
      <c r="F689" s="61"/>
      <c r="G689" s="66"/>
      <c r="H689" s="66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</row>
    <row r="690" spans="1:27" ht="15">
      <c r="A690" s="61"/>
      <c r="B690" s="61"/>
      <c r="C690" s="61"/>
      <c r="D690" s="61"/>
      <c r="E690" s="65"/>
      <c r="F690" s="61"/>
      <c r="G690" s="66"/>
      <c r="H690" s="66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</row>
    <row r="691" spans="1:27" ht="15">
      <c r="A691" s="61"/>
      <c r="B691" s="61"/>
      <c r="C691" s="61"/>
      <c r="D691" s="61"/>
      <c r="E691" s="65"/>
      <c r="F691" s="61"/>
      <c r="G691" s="66"/>
      <c r="H691" s="66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</row>
    <row r="692" spans="1:27" ht="15">
      <c r="A692" s="61"/>
      <c r="B692" s="61"/>
      <c r="C692" s="61"/>
      <c r="D692" s="61"/>
      <c r="E692" s="65"/>
      <c r="F692" s="61"/>
      <c r="G692" s="66"/>
      <c r="H692" s="66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</row>
    <row r="693" spans="1:27" ht="15">
      <c r="A693" s="61"/>
      <c r="B693" s="61"/>
      <c r="C693" s="61"/>
      <c r="D693" s="61"/>
      <c r="E693" s="65"/>
      <c r="F693" s="61"/>
      <c r="G693" s="66"/>
      <c r="H693" s="66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</row>
    <row r="694" spans="1:27" ht="15">
      <c r="A694" s="61"/>
      <c r="B694" s="61"/>
      <c r="C694" s="61"/>
      <c r="D694" s="61"/>
      <c r="E694" s="65"/>
      <c r="F694" s="61"/>
      <c r="G694" s="66"/>
      <c r="H694" s="66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</row>
    <row r="695" spans="1:27" ht="15">
      <c r="A695" s="61"/>
      <c r="B695" s="61"/>
      <c r="C695" s="61"/>
      <c r="D695" s="61"/>
      <c r="E695" s="65"/>
      <c r="F695" s="61"/>
      <c r="G695" s="66"/>
      <c r="H695" s="66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</row>
    <row r="696" spans="1:27" ht="15">
      <c r="A696" s="61"/>
      <c r="B696" s="61"/>
      <c r="C696" s="61"/>
      <c r="D696" s="61"/>
      <c r="E696" s="65"/>
      <c r="F696" s="61"/>
      <c r="G696" s="66"/>
      <c r="H696" s="66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</row>
    <row r="697" spans="1:27" ht="15">
      <c r="A697" s="61"/>
      <c r="B697" s="61"/>
      <c r="C697" s="61"/>
      <c r="D697" s="61"/>
      <c r="E697" s="65"/>
      <c r="F697" s="61"/>
      <c r="G697" s="66"/>
      <c r="H697" s="66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</row>
    <row r="698" spans="1:27" ht="15">
      <c r="A698" s="61"/>
      <c r="B698" s="61"/>
      <c r="C698" s="61"/>
      <c r="D698" s="61"/>
      <c r="E698" s="65"/>
      <c r="F698" s="61"/>
      <c r="G698" s="66"/>
      <c r="H698" s="66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</row>
    <row r="699" spans="1:27" ht="15">
      <c r="A699" s="61"/>
      <c r="B699" s="61"/>
      <c r="C699" s="61"/>
      <c r="D699" s="61"/>
      <c r="E699" s="65"/>
      <c r="F699" s="61"/>
      <c r="G699" s="66"/>
      <c r="H699" s="66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</row>
    <row r="700" spans="1:27" ht="15">
      <c r="A700" s="61"/>
      <c r="B700" s="61"/>
      <c r="C700" s="61"/>
      <c r="D700" s="61"/>
      <c r="E700" s="65"/>
      <c r="F700" s="61"/>
      <c r="G700" s="66"/>
      <c r="H700" s="66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</row>
    <row r="701" spans="1:27" ht="15">
      <c r="A701" s="61"/>
      <c r="B701" s="61"/>
      <c r="C701" s="61"/>
      <c r="D701" s="61"/>
      <c r="E701" s="65"/>
      <c r="F701" s="61"/>
      <c r="G701" s="66"/>
      <c r="H701" s="66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</row>
    <row r="702" spans="1:27" ht="15">
      <c r="A702" s="61"/>
      <c r="B702" s="61"/>
      <c r="C702" s="61"/>
      <c r="D702" s="61"/>
      <c r="E702" s="65"/>
      <c r="F702" s="61"/>
      <c r="G702" s="66"/>
      <c r="H702" s="66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</row>
    <row r="703" spans="1:27" ht="15">
      <c r="A703" s="61"/>
      <c r="B703" s="61"/>
      <c r="C703" s="61"/>
      <c r="D703" s="61"/>
      <c r="E703" s="65"/>
      <c r="F703" s="61"/>
      <c r="G703" s="66"/>
      <c r="H703" s="66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</row>
    <row r="704" spans="1:27" ht="15">
      <c r="A704" s="61"/>
      <c r="B704" s="61"/>
      <c r="C704" s="61"/>
      <c r="D704" s="61"/>
      <c r="E704" s="65"/>
      <c r="F704" s="61"/>
      <c r="G704" s="66"/>
      <c r="H704" s="66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</row>
    <row r="705" spans="1:27" ht="15">
      <c r="A705" s="61"/>
      <c r="B705" s="61"/>
      <c r="C705" s="61"/>
      <c r="D705" s="61"/>
      <c r="E705" s="65"/>
      <c r="F705" s="61"/>
      <c r="G705" s="66"/>
      <c r="H705" s="66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</row>
    <row r="706" spans="1:27" ht="15">
      <c r="A706" s="61"/>
      <c r="B706" s="61"/>
      <c r="C706" s="61"/>
      <c r="D706" s="61"/>
      <c r="E706" s="65"/>
      <c r="F706" s="61"/>
      <c r="G706" s="66"/>
      <c r="H706" s="66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</row>
    <row r="707" spans="1:27" ht="15">
      <c r="A707" s="61"/>
      <c r="B707" s="61"/>
      <c r="C707" s="61"/>
      <c r="D707" s="61"/>
      <c r="E707" s="65"/>
      <c r="F707" s="61"/>
      <c r="G707" s="66"/>
      <c r="H707" s="66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</row>
    <row r="708" spans="1:27" ht="15">
      <c r="A708" s="61"/>
      <c r="B708" s="61"/>
      <c r="C708" s="61"/>
      <c r="D708" s="61"/>
      <c r="E708" s="65"/>
      <c r="F708" s="61"/>
      <c r="G708" s="66"/>
      <c r="H708" s="66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</row>
    <row r="709" spans="1:27" ht="15">
      <c r="A709" s="61"/>
      <c r="B709" s="61"/>
      <c r="C709" s="61"/>
      <c r="D709" s="61"/>
      <c r="E709" s="65"/>
      <c r="F709" s="61"/>
      <c r="G709" s="66"/>
      <c r="H709" s="66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</row>
    <row r="710" spans="1:27" ht="15">
      <c r="A710" s="61"/>
      <c r="B710" s="61"/>
      <c r="C710" s="61"/>
      <c r="D710" s="61"/>
      <c r="E710" s="65"/>
      <c r="F710" s="61"/>
      <c r="G710" s="66"/>
      <c r="H710" s="66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</row>
    <row r="711" spans="1:27" ht="15">
      <c r="A711" s="61"/>
      <c r="B711" s="61"/>
      <c r="C711" s="61"/>
      <c r="D711" s="61"/>
      <c r="E711" s="65"/>
      <c r="F711" s="61"/>
      <c r="G711" s="66"/>
      <c r="H711" s="66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</row>
    <row r="712" spans="1:27" ht="15">
      <c r="A712" s="61"/>
      <c r="B712" s="61"/>
      <c r="C712" s="61"/>
      <c r="D712" s="61"/>
      <c r="E712" s="65"/>
      <c r="F712" s="61"/>
      <c r="G712" s="66"/>
      <c r="H712" s="66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</row>
    <row r="713" spans="1:27" ht="15">
      <c r="A713" s="61"/>
      <c r="B713" s="61"/>
      <c r="C713" s="61"/>
      <c r="D713" s="61"/>
      <c r="E713" s="65"/>
      <c r="F713" s="61"/>
      <c r="G713" s="66"/>
      <c r="H713" s="66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</row>
    <row r="714" spans="1:27" ht="15">
      <c r="A714" s="61"/>
      <c r="B714" s="61"/>
      <c r="C714" s="61"/>
      <c r="D714" s="61"/>
      <c r="E714" s="65"/>
      <c r="F714" s="61"/>
      <c r="G714" s="66"/>
      <c r="H714" s="66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</row>
    <row r="715" spans="1:27" ht="15">
      <c r="A715" s="61"/>
      <c r="B715" s="61"/>
      <c r="C715" s="61"/>
      <c r="D715" s="61"/>
      <c r="E715" s="65"/>
      <c r="F715" s="61"/>
      <c r="G715" s="66"/>
      <c r="H715" s="66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</row>
    <row r="716" spans="1:27" ht="15">
      <c r="A716" s="61"/>
      <c r="B716" s="61"/>
      <c r="C716" s="61"/>
      <c r="D716" s="61"/>
      <c r="E716" s="65"/>
      <c r="F716" s="61"/>
      <c r="G716" s="66"/>
      <c r="H716" s="66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</row>
    <row r="717" spans="1:27" ht="15">
      <c r="A717" s="61"/>
      <c r="B717" s="61"/>
      <c r="C717" s="61"/>
      <c r="D717" s="61"/>
      <c r="E717" s="65"/>
      <c r="F717" s="61"/>
      <c r="G717" s="66"/>
      <c r="H717" s="66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</row>
    <row r="718" spans="1:27" ht="15">
      <c r="A718" s="61"/>
      <c r="B718" s="61"/>
      <c r="C718" s="61"/>
      <c r="D718" s="61"/>
      <c r="E718" s="65"/>
      <c r="F718" s="61"/>
      <c r="G718" s="66"/>
      <c r="H718" s="66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</row>
    <row r="719" spans="1:27" ht="15">
      <c r="A719" s="61"/>
      <c r="B719" s="61"/>
      <c r="C719" s="61"/>
      <c r="D719" s="61"/>
      <c r="E719" s="65"/>
      <c r="F719" s="61"/>
      <c r="G719" s="66"/>
      <c r="H719" s="66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</row>
    <row r="720" spans="1:27" ht="15">
      <c r="A720" s="61"/>
      <c r="B720" s="61"/>
      <c r="C720" s="61"/>
      <c r="D720" s="61"/>
      <c r="E720" s="65"/>
      <c r="F720" s="61"/>
      <c r="G720" s="66"/>
      <c r="H720" s="66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</row>
    <row r="721" spans="1:27" ht="15">
      <c r="A721" s="61"/>
      <c r="B721" s="61"/>
      <c r="C721" s="61"/>
      <c r="D721" s="61"/>
      <c r="E721" s="65"/>
      <c r="F721" s="61"/>
      <c r="G721" s="66"/>
      <c r="H721" s="66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</row>
    <row r="722" spans="1:27" ht="15">
      <c r="A722" s="61"/>
      <c r="B722" s="61"/>
      <c r="C722" s="61"/>
      <c r="D722" s="61"/>
      <c r="E722" s="65"/>
      <c r="F722" s="61"/>
      <c r="G722" s="66"/>
      <c r="H722" s="66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</row>
    <row r="723" spans="1:27" ht="15">
      <c r="A723" s="61"/>
      <c r="B723" s="61"/>
      <c r="C723" s="61"/>
      <c r="D723" s="61"/>
      <c r="E723" s="65"/>
      <c r="F723" s="61"/>
      <c r="G723" s="66"/>
      <c r="H723" s="66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</row>
    <row r="724" spans="1:27" ht="15">
      <c r="A724" s="61"/>
      <c r="B724" s="61"/>
      <c r="C724" s="61"/>
      <c r="D724" s="61"/>
      <c r="E724" s="65"/>
      <c r="F724" s="61"/>
      <c r="G724" s="66"/>
      <c r="H724" s="66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</row>
    <row r="725" spans="1:27" ht="15">
      <c r="A725" s="61"/>
      <c r="B725" s="61"/>
      <c r="C725" s="61"/>
      <c r="D725" s="61"/>
      <c r="E725" s="65"/>
      <c r="F725" s="61"/>
      <c r="G725" s="66"/>
      <c r="H725" s="66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</row>
    <row r="726" spans="1:27" ht="15">
      <c r="A726" s="61"/>
      <c r="B726" s="61"/>
      <c r="C726" s="61"/>
      <c r="D726" s="61"/>
      <c r="E726" s="65"/>
      <c r="F726" s="61"/>
      <c r="G726" s="66"/>
      <c r="H726" s="66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</row>
    <row r="727" spans="1:27" ht="15">
      <c r="A727" s="61"/>
      <c r="B727" s="61"/>
      <c r="C727" s="61"/>
      <c r="D727" s="61"/>
      <c r="E727" s="65"/>
      <c r="F727" s="61"/>
      <c r="G727" s="66"/>
      <c r="H727" s="66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</row>
    <row r="728" spans="1:27" ht="15">
      <c r="A728" s="61"/>
      <c r="B728" s="61"/>
      <c r="C728" s="61"/>
      <c r="D728" s="61"/>
      <c r="E728" s="65"/>
      <c r="F728" s="61"/>
      <c r="G728" s="66"/>
      <c r="H728" s="66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</row>
    <row r="729" spans="1:27" ht="15">
      <c r="A729" s="61"/>
      <c r="B729" s="61"/>
      <c r="C729" s="61"/>
      <c r="D729" s="61"/>
      <c r="E729" s="65"/>
      <c r="F729" s="61"/>
      <c r="G729" s="66"/>
      <c r="H729" s="66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</row>
    <row r="730" spans="1:27" ht="15">
      <c r="A730" s="61"/>
      <c r="B730" s="61"/>
      <c r="C730" s="61"/>
      <c r="D730" s="61"/>
      <c r="E730" s="65"/>
      <c r="F730" s="61"/>
      <c r="G730" s="66"/>
      <c r="H730" s="66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</row>
    <row r="731" spans="1:27" ht="15">
      <c r="A731" s="61"/>
      <c r="B731" s="61"/>
      <c r="C731" s="61"/>
      <c r="D731" s="61"/>
      <c r="E731" s="65"/>
      <c r="F731" s="61"/>
      <c r="G731" s="66"/>
      <c r="H731" s="66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</row>
    <row r="732" spans="1:27" ht="15">
      <c r="A732" s="61"/>
      <c r="B732" s="61"/>
      <c r="C732" s="61"/>
      <c r="D732" s="61"/>
      <c r="E732" s="65"/>
      <c r="F732" s="61"/>
      <c r="G732" s="66"/>
      <c r="H732" s="66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</row>
    <row r="733" spans="1:27" ht="15">
      <c r="A733" s="61"/>
      <c r="B733" s="61"/>
      <c r="C733" s="61"/>
      <c r="D733" s="61"/>
      <c r="E733" s="65"/>
      <c r="F733" s="61"/>
      <c r="G733" s="66"/>
      <c r="H733" s="66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</row>
    <row r="734" spans="1:27" ht="15">
      <c r="A734" s="61"/>
      <c r="B734" s="61"/>
      <c r="C734" s="61"/>
      <c r="D734" s="61"/>
      <c r="E734" s="65"/>
      <c r="F734" s="61"/>
      <c r="G734" s="66"/>
      <c r="H734" s="66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</row>
    <row r="735" spans="1:27" ht="15">
      <c r="A735" s="61"/>
      <c r="B735" s="61"/>
      <c r="C735" s="61"/>
      <c r="D735" s="61"/>
      <c r="E735" s="65"/>
      <c r="F735" s="61"/>
      <c r="G735" s="66"/>
      <c r="H735" s="66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</row>
    <row r="736" spans="1:27" ht="15">
      <c r="A736" s="61"/>
      <c r="B736" s="61"/>
      <c r="C736" s="61"/>
      <c r="D736" s="61"/>
      <c r="E736" s="65"/>
      <c r="F736" s="61"/>
      <c r="G736" s="66"/>
      <c r="H736" s="66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</row>
    <row r="737" spans="1:27" ht="15">
      <c r="A737" s="61"/>
      <c r="B737" s="61"/>
      <c r="C737" s="61"/>
      <c r="D737" s="61"/>
      <c r="E737" s="65"/>
      <c r="F737" s="61"/>
      <c r="G737" s="66"/>
      <c r="H737" s="66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</row>
    <row r="738" spans="1:27" ht="15">
      <c r="A738" s="61"/>
      <c r="B738" s="61"/>
      <c r="C738" s="61"/>
      <c r="D738" s="61"/>
      <c r="E738" s="65"/>
      <c r="F738" s="61"/>
      <c r="G738" s="66"/>
      <c r="H738" s="66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</row>
    <row r="739" spans="1:27" ht="15">
      <c r="A739" s="61"/>
      <c r="B739" s="61"/>
      <c r="C739" s="61"/>
      <c r="D739" s="61"/>
      <c r="E739" s="65"/>
      <c r="F739" s="61"/>
      <c r="G739" s="66"/>
      <c r="H739" s="66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</row>
    <row r="740" spans="1:27" ht="15">
      <c r="A740" s="61"/>
      <c r="B740" s="61"/>
      <c r="C740" s="61"/>
      <c r="D740" s="61"/>
      <c r="E740" s="65"/>
      <c r="F740" s="61"/>
      <c r="G740" s="66"/>
      <c r="H740" s="66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</row>
    <row r="741" spans="1:27" ht="15">
      <c r="A741" s="61"/>
      <c r="B741" s="61"/>
      <c r="C741" s="61"/>
      <c r="D741" s="61"/>
      <c r="E741" s="65"/>
      <c r="F741" s="61"/>
      <c r="G741" s="66"/>
      <c r="H741" s="66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</row>
    <row r="742" spans="1:27" ht="15">
      <c r="A742" s="61"/>
      <c r="B742" s="61"/>
      <c r="C742" s="61"/>
      <c r="D742" s="61"/>
      <c r="E742" s="65"/>
      <c r="F742" s="61"/>
      <c r="G742" s="66"/>
      <c r="H742" s="66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</row>
    <row r="743" spans="1:27" ht="15">
      <c r="A743" s="61"/>
      <c r="B743" s="61"/>
      <c r="C743" s="61"/>
      <c r="D743" s="61"/>
      <c r="E743" s="65"/>
      <c r="F743" s="61"/>
      <c r="G743" s="66"/>
      <c r="H743" s="66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</row>
    <row r="744" spans="1:27" ht="15">
      <c r="A744" s="61"/>
      <c r="B744" s="61"/>
      <c r="C744" s="61"/>
      <c r="D744" s="61"/>
      <c r="E744" s="65"/>
      <c r="F744" s="61"/>
      <c r="G744" s="66"/>
      <c r="H744" s="66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</row>
    <row r="745" spans="1:27" ht="15">
      <c r="A745" s="61"/>
      <c r="B745" s="61"/>
      <c r="C745" s="61"/>
      <c r="D745" s="61"/>
      <c r="E745" s="65"/>
      <c r="F745" s="61"/>
      <c r="G745" s="66"/>
      <c r="H745" s="66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</row>
    <row r="746" spans="1:27" ht="15">
      <c r="A746" s="61"/>
      <c r="B746" s="61"/>
      <c r="C746" s="61"/>
      <c r="D746" s="61"/>
      <c r="E746" s="65"/>
      <c r="F746" s="61"/>
      <c r="G746" s="66"/>
      <c r="H746" s="66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</row>
    <row r="747" spans="1:27" ht="15">
      <c r="A747" s="61"/>
      <c r="B747" s="61"/>
      <c r="C747" s="61"/>
      <c r="D747" s="61"/>
      <c r="E747" s="65"/>
      <c r="F747" s="61"/>
      <c r="G747" s="66"/>
      <c r="H747" s="66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</row>
    <row r="748" spans="1:27" ht="15">
      <c r="A748" s="61"/>
      <c r="B748" s="61"/>
      <c r="C748" s="61"/>
      <c r="D748" s="61"/>
      <c r="E748" s="65"/>
      <c r="F748" s="61"/>
      <c r="G748" s="66"/>
      <c r="H748" s="66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</row>
    <row r="749" spans="1:27" ht="15">
      <c r="A749" s="61"/>
      <c r="B749" s="61"/>
      <c r="C749" s="61"/>
      <c r="D749" s="61"/>
      <c r="E749" s="65"/>
      <c r="F749" s="61"/>
      <c r="G749" s="66"/>
      <c r="H749" s="66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</row>
    <row r="750" spans="1:27" ht="15">
      <c r="A750" s="61"/>
      <c r="B750" s="61"/>
      <c r="C750" s="61"/>
      <c r="D750" s="61"/>
      <c r="E750" s="65"/>
      <c r="F750" s="61"/>
      <c r="G750" s="66"/>
      <c r="H750" s="66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</row>
    <row r="751" spans="1:27" ht="15">
      <c r="A751" s="61"/>
      <c r="B751" s="61"/>
      <c r="C751" s="61"/>
      <c r="D751" s="61"/>
      <c r="E751" s="65"/>
      <c r="F751" s="61"/>
      <c r="G751" s="66"/>
      <c r="H751" s="66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</row>
    <row r="752" spans="1:27" ht="15">
      <c r="A752" s="61"/>
      <c r="B752" s="61"/>
      <c r="C752" s="61"/>
      <c r="D752" s="61"/>
      <c r="E752" s="65"/>
      <c r="F752" s="61"/>
      <c r="G752" s="66"/>
      <c r="H752" s="66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</row>
    <row r="753" spans="1:27" ht="15">
      <c r="A753" s="61"/>
      <c r="B753" s="61"/>
      <c r="C753" s="61"/>
      <c r="D753" s="61"/>
      <c r="E753" s="65"/>
      <c r="F753" s="61"/>
      <c r="G753" s="66"/>
      <c r="H753" s="66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</row>
    <row r="754" spans="1:27" ht="15">
      <c r="A754" s="61"/>
      <c r="B754" s="61"/>
      <c r="C754" s="61"/>
      <c r="D754" s="61"/>
      <c r="E754" s="65"/>
      <c r="F754" s="61"/>
      <c r="G754" s="66"/>
      <c r="H754" s="66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</row>
    <row r="755" spans="1:27" ht="15">
      <c r="A755" s="61"/>
      <c r="B755" s="61"/>
      <c r="C755" s="61"/>
      <c r="D755" s="61"/>
      <c r="E755" s="65"/>
      <c r="F755" s="61"/>
      <c r="G755" s="66"/>
      <c r="H755" s="66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</row>
    <row r="756" spans="1:27" ht="15">
      <c r="A756" s="61"/>
      <c r="B756" s="61"/>
      <c r="C756" s="61"/>
      <c r="D756" s="61"/>
      <c r="E756" s="65"/>
      <c r="F756" s="61"/>
      <c r="G756" s="66"/>
      <c r="H756" s="66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</row>
    <row r="757" spans="1:27" ht="15">
      <c r="A757" s="61"/>
      <c r="B757" s="61"/>
      <c r="C757" s="61"/>
      <c r="D757" s="61"/>
      <c r="E757" s="65"/>
      <c r="F757" s="61"/>
      <c r="G757" s="66"/>
      <c r="H757" s="66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</row>
    <row r="758" spans="1:27" ht="15">
      <c r="A758" s="61"/>
      <c r="B758" s="61"/>
      <c r="C758" s="61"/>
      <c r="D758" s="61"/>
      <c r="E758" s="65"/>
      <c r="F758" s="61"/>
      <c r="G758" s="66"/>
      <c r="H758" s="66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</row>
    <row r="759" spans="1:27" ht="15">
      <c r="A759" s="61"/>
      <c r="B759" s="61"/>
      <c r="C759" s="61"/>
      <c r="D759" s="61"/>
      <c r="E759" s="65"/>
      <c r="F759" s="61"/>
      <c r="G759" s="66"/>
      <c r="H759" s="66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</row>
    <row r="760" spans="1:27" ht="15">
      <c r="A760" s="61"/>
      <c r="B760" s="61"/>
      <c r="C760" s="61"/>
      <c r="D760" s="61"/>
      <c r="E760" s="65"/>
      <c r="F760" s="61"/>
      <c r="G760" s="66"/>
      <c r="H760" s="66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</row>
    <row r="761" spans="1:27" ht="15">
      <c r="A761" s="61"/>
      <c r="B761" s="61"/>
      <c r="C761" s="61"/>
      <c r="D761" s="61"/>
      <c r="E761" s="65"/>
      <c r="F761" s="61"/>
      <c r="G761" s="66"/>
      <c r="H761" s="66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</row>
    <row r="762" spans="1:27" ht="15">
      <c r="A762" s="61"/>
      <c r="B762" s="61"/>
      <c r="C762" s="61"/>
      <c r="D762" s="61"/>
      <c r="E762" s="65"/>
      <c r="F762" s="61"/>
      <c r="G762" s="66"/>
      <c r="H762" s="66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</row>
    <row r="763" spans="1:27" ht="15">
      <c r="A763" s="61"/>
      <c r="B763" s="61"/>
      <c r="C763" s="61"/>
      <c r="D763" s="61"/>
      <c r="E763" s="65"/>
      <c r="F763" s="61"/>
      <c r="G763" s="66"/>
      <c r="H763" s="66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</row>
    <row r="764" spans="1:27" ht="15">
      <c r="A764" s="61"/>
      <c r="B764" s="61"/>
      <c r="C764" s="61"/>
      <c r="D764" s="61"/>
      <c r="E764" s="65"/>
      <c r="F764" s="61"/>
      <c r="G764" s="66"/>
      <c r="H764" s="66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</row>
    <row r="765" spans="1:27" ht="15">
      <c r="A765" s="61"/>
      <c r="B765" s="61"/>
      <c r="C765" s="61"/>
      <c r="D765" s="61"/>
      <c r="E765" s="65"/>
      <c r="F765" s="61"/>
      <c r="G765" s="66"/>
      <c r="H765" s="66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</row>
    <row r="766" spans="1:27" ht="15">
      <c r="A766" s="61"/>
      <c r="B766" s="61"/>
      <c r="C766" s="61"/>
      <c r="D766" s="61"/>
      <c r="E766" s="65"/>
      <c r="F766" s="61"/>
      <c r="G766" s="66"/>
      <c r="H766" s="66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</row>
    <row r="767" spans="1:27" ht="15">
      <c r="A767" s="61"/>
      <c r="B767" s="61"/>
      <c r="C767" s="61"/>
      <c r="D767" s="61"/>
      <c r="E767" s="65"/>
      <c r="F767" s="61"/>
      <c r="G767" s="66"/>
      <c r="H767" s="66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</row>
    <row r="768" spans="1:27" ht="15">
      <c r="A768" s="61"/>
      <c r="B768" s="61"/>
      <c r="C768" s="61"/>
      <c r="D768" s="61"/>
      <c r="E768" s="65"/>
      <c r="F768" s="61"/>
      <c r="G768" s="66"/>
      <c r="H768" s="66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</row>
    <row r="769" spans="1:27" ht="15">
      <c r="A769" s="61"/>
      <c r="B769" s="61"/>
      <c r="C769" s="61"/>
      <c r="D769" s="61"/>
      <c r="E769" s="65"/>
      <c r="F769" s="61"/>
      <c r="G769" s="66"/>
      <c r="H769" s="66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</row>
    <row r="770" spans="1:27" ht="15">
      <c r="A770" s="61"/>
      <c r="B770" s="61"/>
      <c r="C770" s="61"/>
      <c r="D770" s="61"/>
      <c r="E770" s="65"/>
      <c r="F770" s="61"/>
      <c r="G770" s="66"/>
      <c r="H770" s="66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</row>
    <row r="771" spans="1:27" ht="15">
      <c r="A771" s="61"/>
      <c r="B771" s="61"/>
      <c r="C771" s="61"/>
      <c r="D771" s="61"/>
      <c r="E771" s="65"/>
      <c r="F771" s="61"/>
      <c r="G771" s="66"/>
      <c r="H771" s="66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</row>
    <row r="772" spans="1:27" ht="15">
      <c r="A772" s="61"/>
      <c r="B772" s="61"/>
      <c r="C772" s="61"/>
      <c r="D772" s="61"/>
      <c r="E772" s="65"/>
      <c r="F772" s="61"/>
      <c r="G772" s="66"/>
      <c r="H772" s="66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</row>
    <row r="773" spans="1:27" ht="15">
      <c r="A773" s="61"/>
      <c r="B773" s="61"/>
      <c r="C773" s="61"/>
      <c r="D773" s="61"/>
      <c r="E773" s="65"/>
      <c r="F773" s="61"/>
      <c r="G773" s="66"/>
      <c r="H773" s="66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</row>
    <row r="774" spans="1:27" ht="15">
      <c r="A774" s="61"/>
      <c r="B774" s="61"/>
      <c r="C774" s="61"/>
      <c r="D774" s="61"/>
      <c r="E774" s="65"/>
      <c r="F774" s="61"/>
      <c r="G774" s="66"/>
      <c r="H774" s="66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</row>
    <row r="775" spans="1:27" ht="15">
      <c r="A775" s="61"/>
      <c r="B775" s="61"/>
      <c r="C775" s="61"/>
      <c r="D775" s="61"/>
      <c r="E775" s="65"/>
      <c r="F775" s="61"/>
      <c r="G775" s="66"/>
      <c r="H775" s="66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</row>
    <row r="776" spans="1:27" ht="15">
      <c r="A776" s="61"/>
      <c r="B776" s="61"/>
      <c r="C776" s="61"/>
      <c r="D776" s="61"/>
      <c r="E776" s="65"/>
      <c r="F776" s="61"/>
      <c r="G776" s="66"/>
      <c r="H776" s="66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</row>
    <row r="777" spans="1:27" ht="15">
      <c r="A777" s="61"/>
      <c r="B777" s="61"/>
      <c r="C777" s="61"/>
      <c r="D777" s="61"/>
      <c r="E777" s="65"/>
      <c r="F777" s="61"/>
      <c r="G777" s="66"/>
      <c r="H777" s="66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</row>
    <row r="778" spans="1:27" ht="15">
      <c r="A778" s="61"/>
      <c r="B778" s="61"/>
      <c r="C778" s="61"/>
      <c r="D778" s="61"/>
      <c r="E778" s="65"/>
      <c r="F778" s="61"/>
      <c r="G778" s="66"/>
      <c r="H778" s="66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</row>
    <row r="779" spans="1:27" ht="15">
      <c r="A779" s="61"/>
      <c r="B779" s="61"/>
      <c r="C779" s="61"/>
      <c r="D779" s="61"/>
      <c r="E779" s="65"/>
      <c r="F779" s="61"/>
      <c r="G779" s="66"/>
      <c r="H779" s="66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</row>
    <row r="780" spans="1:27" ht="15">
      <c r="A780" s="61"/>
      <c r="B780" s="61"/>
      <c r="C780" s="61"/>
      <c r="D780" s="61"/>
      <c r="E780" s="65"/>
      <c r="F780" s="61"/>
      <c r="G780" s="66"/>
      <c r="H780" s="66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</row>
    <row r="781" spans="1:27" ht="15">
      <c r="A781" s="61"/>
      <c r="B781" s="61"/>
      <c r="C781" s="61"/>
      <c r="D781" s="61"/>
      <c r="E781" s="65"/>
      <c r="F781" s="61"/>
      <c r="G781" s="66"/>
      <c r="H781" s="66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</row>
    <row r="782" spans="1:27" ht="15">
      <c r="A782" s="61"/>
      <c r="B782" s="61"/>
      <c r="C782" s="61"/>
      <c r="D782" s="61"/>
      <c r="E782" s="65"/>
      <c r="F782" s="61"/>
      <c r="G782" s="66"/>
      <c r="H782" s="66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</row>
    <row r="783" spans="1:27" ht="15">
      <c r="A783" s="61"/>
      <c r="B783" s="61"/>
      <c r="C783" s="61"/>
      <c r="D783" s="61"/>
      <c r="E783" s="65"/>
      <c r="F783" s="61"/>
      <c r="G783" s="66"/>
      <c r="H783" s="66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</row>
    <row r="784" spans="1:27" ht="15">
      <c r="A784" s="61"/>
      <c r="B784" s="61"/>
      <c r="C784" s="61"/>
      <c r="D784" s="61"/>
      <c r="E784" s="65"/>
      <c r="F784" s="61"/>
      <c r="G784" s="66"/>
      <c r="H784" s="66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</row>
    <row r="785" spans="1:27" ht="15">
      <c r="A785" s="61"/>
      <c r="B785" s="61"/>
      <c r="C785" s="61"/>
      <c r="D785" s="61"/>
      <c r="E785" s="65"/>
      <c r="F785" s="61"/>
      <c r="G785" s="66"/>
      <c r="H785" s="66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</row>
    <row r="786" spans="1:27" ht="15">
      <c r="A786" s="61"/>
      <c r="B786" s="61"/>
      <c r="C786" s="61"/>
      <c r="D786" s="61"/>
      <c r="E786" s="65"/>
      <c r="F786" s="61"/>
      <c r="G786" s="66"/>
      <c r="H786" s="66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</row>
    <row r="787" spans="1:27" ht="15">
      <c r="A787" s="61"/>
      <c r="B787" s="61"/>
      <c r="C787" s="61"/>
      <c r="D787" s="61"/>
      <c r="E787" s="65"/>
      <c r="F787" s="61"/>
      <c r="G787" s="66"/>
      <c r="H787" s="66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</row>
    <row r="788" spans="1:27" ht="15">
      <c r="A788" s="61"/>
      <c r="B788" s="61"/>
      <c r="C788" s="61"/>
      <c r="D788" s="61"/>
      <c r="E788" s="65"/>
      <c r="F788" s="61"/>
      <c r="G788" s="66"/>
      <c r="H788" s="66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</row>
    <row r="789" spans="1:27" ht="15">
      <c r="A789" s="61"/>
      <c r="B789" s="61"/>
      <c r="C789" s="61"/>
      <c r="D789" s="61"/>
      <c r="E789" s="65"/>
      <c r="F789" s="61"/>
      <c r="G789" s="66"/>
      <c r="H789" s="66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</row>
    <row r="790" spans="1:27" ht="15">
      <c r="A790" s="61"/>
      <c r="B790" s="61"/>
      <c r="C790" s="61"/>
      <c r="D790" s="61"/>
      <c r="E790" s="65"/>
      <c r="F790" s="61"/>
      <c r="G790" s="66"/>
      <c r="H790" s="66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</row>
    <row r="791" spans="1:27" ht="15">
      <c r="A791" s="61"/>
      <c r="B791" s="61"/>
      <c r="C791" s="61"/>
      <c r="D791" s="61"/>
      <c r="E791" s="65"/>
      <c r="F791" s="61"/>
      <c r="G791" s="66"/>
      <c r="H791" s="66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</row>
    <row r="792" spans="1:27" ht="15">
      <c r="A792" s="61"/>
      <c r="B792" s="61"/>
      <c r="C792" s="61"/>
      <c r="D792" s="61"/>
      <c r="E792" s="65"/>
      <c r="F792" s="61"/>
      <c r="G792" s="66"/>
      <c r="H792" s="66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</row>
    <row r="793" spans="1:27" ht="15">
      <c r="A793" s="61"/>
      <c r="B793" s="61"/>
      <c r="C793" s="61"/>
      <c r="D793" s="61"/>
      <c r="E793" s="65"/>
      <c r="F793" s="61"/>
      <c r="G793" s="66"/>
      <c r="H793" s="66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</row>
    <row r="794" spans="1:27" ht="15">
      <c r="A794" s="61"/>
      <c r="B794" s="61"/>
      <c r="C794" s="61"/>
      <c r="D794" s="61"/>
      <c r="E794" s="65"/>
      <c r="F794" s="61"/>
      <c r="G794" s="66"/>
      <c r="H794" s="66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</row>
    <row r="795" spans="1:27" ht="15">
      <c r="A795" s="61"/>
      <c r="B795" s="61"/>
      <c r="C795" s="61"/>
      <c r="D795" s="61"/>
      <c r="E795" s="65"/>
      <c r="F795" s="61"/>
      <c r="G795" s="66"/>
      <c r="H795" s="66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</row>
    <row r="796" spans="1:27" ht="15">
      <c r="A796" s="61"/>
      <c r="B796" s="61"/>
      <c r="C796" s="61"/>
      <c r="D796" s="61"/>
      <c r="E796" s="65"/>
      <c r="F796" s="61"/>
      <c r="G796" s="66"/>
      <c r="H796" s="66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</row>
    <row r="797" spans="1:27" ht="15">
      <c r="A797" s="61"/>
      <c r="B797" s="61"/>
      <c r="C797" s="61"/>
      <c r="D797" s="61"/>
      <c r="E797" s="65"/>
      <c r="F797" s="61"/>
      <c r="G797" s="66"/>
      <c r="H797" s="66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</row>
    <row r="798" spans="1:27" ht="15">
      <c r="A798" s="61"/>
      <c r="B798" s="61"/>
      <c r="C798" s="61"/>
      <c r="D798" s="61"/>
      <c r="E798" s="65"/>
      <c r="F798" s="61"/>
      <c r="G798" s="66"/>
      <c r="H798" s="66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</row>
    <row r="799" spans="1:27" ht="15">
      <c r="A799" s="61"/>
      <c r="B799" s="61"/>
      <c r="C799" s="61"/>
      <c r="D799" s="61"/>
      <c r="E799" s="65"/>
      <c r="F799" s="61"/>
      <c r="G799" s="66"/>
      <c r="H799" s="66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</row>
    <row r="800" spans="1:27" ht="15">
      <c r="A800" s="61"/>
      <c r="B800" s="61"/>
      <c r="C800" s="61"/>
      <c r="D800" s="61"/>
      <c r="E800" s="65"/>
      <c r="F800" s="61"/>
      <c r="G800" s="66"/>
      <c r="H800" s="66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</row>
    <row r="801" spans="1:27" ht="15">
      <c r="A801" s="61"/>
      <c r="B801" s="61"/>
      <c r="C801" s="61"/>
      <c r="D801" s="61"/>
      <c r="E801" s="65"/>
      <c r="F801" s="61"/>
      <c r="G801" s="66"/>
      <c r="H801" s="66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</row>
    <row r="802" spans="1:27" ht="15">
      <c r="A802" s="61"/>
      <c r="B802" s="61"/>
      <c r="C802" s="61"/>
      <c r="D802" s="61"/>
      <c r="E802" s="65"/>
      <c r="F802" s="61"/>
      <c r="G802" s="66"/>
      <c r="H802" s="66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</row>
    <row r="803" spans="1:27" ht="15">
      <c r="A803" s="61"/>
      <c r="B803" s="61"/>
      <c r="C803" s="61"/>
      <c r="D803" s="61"/>
      <c r="E803" s="65"/>
      <c r="F803" s="61"/>
      <c r="G803" s="66"/>
      <c r="H803" s="66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</row>
    <row r="804" spans="1:27" ht="15">
      <c r="A804" s="61"/>
      <c r="B804" s="61"/>
      <c r="C804" s="61"/>
      <c r="D804" s="61"/>
      <c r="E804" s="65"/>
      <c r="F804" s="61"/>
      <c r="G804" s="66"/>
      <c r="H804" s="66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</row>
    <row r="805" spans="1:27" ht="15">
      <c r="A805" s="61"/>
      <c r="B805" s="61"/>
      <c r="C805" s="61"/>
      <c r="D805" s="61"/>
      <c r="E805" s="65"/>
      <c r="F805" s="61"/>
      <c r="G805" s="66"/>
      <c r="H805" s="66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</row>
    <row r="806" spans="1:27" ht="15">
      <c r="A806" s="61"/>
      <c r="B806" s="61"/>
      <c r="C806" s="61"/>
      <c r="D806" s="61"/>
      <c r="E806" s="65"/>
      <c r="F806" s="61"/>
      <c r="G806" s="66"/>
      <c r="H806" s="66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</row>
    <row r="807" spans="1:27" ht="15">
      <c r="A807" s="61"/>
      <c r="B807" s="61"/>
      <c r="C807" s="61"/>
      <c r="D807" s="61"/>
      <c r="E807" s="65"/>
      <c r="F807" s="61"/>
      <c r="G807" s="66"/>
      <c r="H807" s="66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</row>
    <row r="808" spans="1:27" ht="15">
      <c r="A808" s="61"/>
      <c r="B808" s="61"/>
      <c r="C808" s="61"/>
      <c r="D808" s="61"/>
      <c r="E808" s="65"/>
      <c r="F808" s="61"/>
      <c r="G808" s="66"/>
      <c r="H808" s="66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</row>
    <row r="809" spans="1:27" ht="15">
      <c r="A809" s="61"/>
      <c r="B809" s="61"/>
      <c r="C809" s="61"/>
      <c r="D809" s="61"/>
      <c r="E809" s="65"/>
      <c r="F809" s="61"/>
      <c r="G809" s="66"/>
      <c r="H809" s="66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</row>
    <row r="810" spans="1:27" ht="15">
      <c r="A810" s="61"/>
      <c r="B810" s="61"/>
      <c r="C810" s="61"/>
      <c r="D810" s="61"/>
      <c r="E810" s="65"/>
      <c r="F810" s="61"/>
      <c r="G810" s="66"/>
      <c r="H810" s="66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</row>
    <row r="811" spans="1:27" ht="15">
      <c r="A811" s="61"/>
      <c r="B811" s="61"/>
      <c r="C811" s="61"/>
      <c r="D811" s="61"/>
      <c r="E811" s="65"/>
      <c r="F811" s="61"/>
      <c r="G811" s="66"/>
      <c r="H811" s="66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</row>
    <row r="812" spans="1:27" ht="15">
      <c r="A812" s="61"/>
      <c r="B812" s="61"/>
      <c r="C812" s="61"/>
      <c r="D812" s="61"/>
      <c r="E812" s="65"/>
      <c r="F812" s="61"/>
      <c r="G812" s="66"/>
      <c r="H812" s="66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</row>
    <row r="813" spans="1:27" ht="15">
      <c r="A813" s="61"/>
      <c r="B813" s="61"/>
      <c r="C813" s="61"/>
      <c r="D813" s="61"/>
      <c r="E813" s="65"/>
      <c r="F813" s="61"/>
      <c r="G813" s="66"/>
      <c r="H813" s="66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</row>
    <row r="814" spans="1:27" ht="15">
      <c r="A814" s="61"/>
      <c r="B814" s="61"/>
      <c r="C814" s="61"/>
      <c r="D814" s="61"/>
      <c r="E814" s="65"/>
      <c r="F814" s="61"/>
      <c r="G814" s="66"/>
      <c r="H814" s="66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</row>
    <row r="815" spans="1:27" ht="15">
      <c r="A815" s="61"/>
      <c r="B815" s="61"/>
      <c r="C815" s="61"/>
      <c r="D815" s="61"/>
      <c r="E815" s="65"/>
      <c r="F815" s="61"/>
      <c r="G815" s="66"/>
      <c r="H815" s="66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</row>
    <row r="816" spans="1:27" ht="15">
      <c r="A816" s="61"/>
      <c r="B816" s="61"/>
      <c r="C816" s="61"/>
      <c r="D816" s="61"/>
      <c r="E816" s="65"/>
      <c r="F816" s="61"/>
      <c r="G816" s="66"/>
      <c r="H816" s="66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</row>
    <row r="817" spans="1:27" ht="15">
      <c r="A817" s="61"/>
      <c r="B817" s="61"/>
      <c r="C817" s="61"/>
      <c r="D817" s="61"/>
      <c r="E817" s="65"/>
      <c r="F817" s="61"/>
      <c r="G817" s="66"/>
      <c r="H817" s="66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</row>
    <row r="818" spans="1:27" ht="15">
      <c r="A818" s="61"/>
      <c r="B818" s="61"/>
      <c r="C818" s="61"/>
      <c r="D818" s="61"/>
      <c r="E818" s="65"/>
      <c r="F818" s="61"/>
      <c r="G818" s="66"/>
      <c r="H818" s="66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</row>
    <row r="819" spans="1:27" ht="15">
      <c r="A819" s="61"/>
      <c r="B819" s="61"/>
      <c r="C819" s="61"/>
      <c r="D819" s="61"/>
      <c r="E819" s="65"/>
      <c r="F819" s="61"/>
      <c r="G819" s="66"/>
      <c r="H819" s="66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</row>
    <row r="820" spans="1:27" ht="15">
      <c r="A820" s="61"/>
      <c r="B820" s="61"/>
      <c r="C820" s="61"/>
      <c r="D820" s="61"/>
      <c r="E820" s="65"/>
      <c r="F820" s="61"/>
      <c r="G820" s="66"/>
      <c r="H820" s="66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</row>
    <row r="821" spans="1:27" ht="15">
      <c r="A821" s="61"/>
      <c r="B821" s="61"/>
      <c r="C821" s="61"/>
      <c r="D821" s="61"/>
      <c r="E821" s="65"/>
      <c r="F821" s="61"/>
      <c r="G821" s="66"/>
      <c r="H821" s="66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</row>
    <row r="822" spans="1:27" ht="15">
      <c r="A822" s="61"/>
      <c r="B822" s="61"/>
      <c r="C822" s="61"/>
      <c r="D822" s="61"/>
      <c r="E822" s="65"/>
      <c r="F822" s="61"/>
      <c r="G822" s="66"/>
      <c r="H822" s="66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</row>
    <row r="823" spans="1:27" ht="15">
      <c r="A823" s="61"/>
      <c r="B823" s="61"/>
      <c r="C823" s="61"/>
      <c r="D823" s="61"/>
      <c r="E823" s="65"/>
      <c r="F823" s="61"/>
      <c r="G823" s="66"/>
      <c r="H823" s="66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</row>
    <row r="824" spans="1:27" ht="15">
      <c r="A824" s="61"/>
      <c r="B824" s="61"/>
      <c r="C824" s="61"/>
      <c r="D824" s="61"/>
      <c r="E824" s="65"/>
      <c r="F824" s="61"/>
      <c r="G824" s="66"/>
      <c r="H824" s="66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</row>
    <row r="825" spans="1:27" ht="15">
      <c r="A825" s="61"/>
      <c r="B825" s="61"/>
      <c r="C825" s="61"/>
      <c r="D825" s="61"/>
      <c r="E825" s="65"/>
      <c r="F825" s="61"/>
      <c r="G825" s="66"/>
      <c r="H825" s="66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</row>
    <row r="826" spans="1:27" ht="15">
      <c r="A826" s="61"/>
      <c r="B826" s="61"/>
      <c r="C826" s="61"/>
      <c r="D826" s="61"/>
      <c r="E826" s="65"/>
      <c r="F826" s="61"/>
      <c r="G826" s="66"/>
      <c r="H826" s="66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</row>
    <row r="827" spans="1:27" ht="15">
      <c r="A827" s="61"/>
      <c r="B827" s="61"/>
      <c r="C827" s="61"/>
      <c r="D827" s="61"/>
      <c r="E827" s="65"/>
      <c r="F827" s="61"/>
      <c r="G827" s="66"/>
      <c r="H827" s="66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</row>
    <row r="828" spans="1:27" ht="15">
      <c r="A828" s="61"/>
      <c r="B828" s="61"/>
      <c r="C828" s="61"/>
      <c r="D828" s="61"/>
      <c r="E828" s="65"/>
      <c r="F828" s="61"/>
      <c r="G828" s="66"/>
      <c r="H828" s="66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</row>
    <row r="829" spans="1:27" ht="15">
      <c r="A829" s="61"/>
      <c r="B829" s="61"/>
      <c r="C829" s="61"/>
      <c r="D829" s="61"/>
      <c r="E829" s="65"/>
      <c r="F829" s="61"/>
      <c r="G829" s="66"/>
      <c r="H829" s="66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</row>
    <row r="830" spans="1:27" ht="15">
      <c r="A830" s="61"/>
      <c r="B830" s="61"/>
      <c r="C830" s="61"/>
      <c r="D830" s="61"/>
      <c r="E830" s="65"/>
      <c r="F830" s="61"/>
      <c r="G830" s="66"/>
      <c r="H830" s="66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</row>
    <row r="831" spans="1:27" ht="15">
      <c r="A831" s="61"/>
      <c r="B831" s="61"/>
      <c r="C831" s="61"/>
      <c r="D831" s="61"/>
      <c r="E831" s="65"/>
      <c r="F831" s="61"/>
      <c r="G831" s="66"/>
      <c r="H831" s="66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</row>
    <row r="832" spans="1:27" ht="15">
      <c r="A832" s="61"/>
      <c r="B832" s="61"/>
      <c r="C832" s="61"/>
      <c r="D832" s="61"/>
      <c r="E832" s="65"/>
      <c r="F832" s="61"/>
      <c r="G832" s="66"/>
      <c r="H832" s="66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</row>
    <row r="833" spans="1:27" ht="15">
      <c r="A833" s="61"/>
      <c r="B833" s="61"/>
      <c r="C833" s="61"/>
      <c r="D833" s="61"/>
      <c r="E833" s="65"/>
      <c r="F833" s="61"/>
      <c r="G833" s="66"/>
      <c r="H833" s="66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</row>
    <row r="834" spans="1:27" ht="15">
      <c r="A834" s="61"/>
      <c r="B834" s="61"/>
      <c r="C834" s="61"/>
      <c r="D834" s="61"/>
      <c r="E834" s="65"/>
      <c r="F834" s="61"/>
      <c r="G834" s="66"/>
      <c r="H834" s="66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</row>
    <row r="835" spans="1:27" ht="15">
      <c r="A835" s="61"/>
      <c r="B835" s="61"/>
      <c r="C835" s="61"/>
      <c r="D835" s="61"/>
      <c r="E835" s="65"/>
      <c r="F835" s="61"/>
      <c r="G835" s="66"/>
      <c r="H835" s="66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</row>
    <row r="836" spans="1:27" ht="15">
      <c r="A836" s="61"/>
      <c r="B836" s="61"/>
      <c r="C836" s="61"/>
      <c r="D836" s="61"/>
      <c r="E836" s="65"/>
      <c r="F836" s="61"/>
      <c r="G836" s="66"/>
      <c r="H836" s="66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</row>
    <row r="837" spans="1:27" ht="15">
      <c r="A837" s="61"/>
      <c r="B837" s="61"/>
      <c r="C837" s="61"/>
      <c r="D837" s="61"/>
      <c r="E837" s="65"/>
      <c r="F837" s="61"/>
      <c r="G837" s="66"/>
      <c r="H837" s="66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</row>
    <row r="838" spans="1:27" ht="15">
      <c r="A838" s="61"/>
      <c r="B838" s="61"/>
      <c r="C838" s="61"/>
      <c r="D838" s="61"/>
      <c r="E838" s="65"/>
      <c r="F838" s="61"/>
      <c r="G838" s="66"/>
      <c r="H838" s="66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</row>
    <row r="839" spans="1:27" ht="15">
      <c r="A839" s="61"/>
      <c r="B839" s="61"/>
      <c r="C839" s="61"/>
      <c r="D839" s="61"/>
      <c r="E839" s="65"/>
      <c r="F839" s="61"/>
      <c r="G839" s="66"/>
      <c r="H839" s="66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</row>
    <row r="840" spans="1:27" ht="15">
      <c r="A840" s="61"/>
      <c r="B840" s="61"/>
      <c r="C840" s="61"/>
      <c r="D840" s="61"/>
      <c r="E840" s="65"/>
      <c r="F840" s="61"/>
      <c r="G840" s="66"/>
      <c r="H840" s="66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</row>
    <row r="841" spans="1:27" ht="15">
      <c r="A841" s="61"/>
      <c r="B841" s="61"/>
      <c r="C841" s="61"/>
      <c r="D841" s="61"/>
      <c r="E841" s="65"/>
      <c r="F841" s="61"/>
      <c r="G841" s="66"/>
      <c r="H841" s="66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</row>
    <row r="842" spans="1:27" ht="15">
      <c r="A842" s="61"/>
      <c r="B842" s="61"/>
      <c r="C842" s="61"/>
      <c r="D842" s="61"/>
      <c r="E842" s="65"/>
      <c r="F842" s="61"/>
      <c r="G842" s="66"/>
      <c r="H842" s="66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</row>
    <row r="843" spans="1:27" ht="15">
      <c r="A843" s="61"/>
      <c r="B843" s="61"/>
      <c r="C843" s="61"/>
      <c r="D843" s="61"/>
      <c r="E843" s="65"/>
      <c r="F843" s="61"/>
      <c r="G843" s="66"/>
      <c r="H843" s="66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</row>
    <row r="844" spans="1:27" ht="15">
      <c r="A844" s="61"/>
      <c r="B844" s="61"/>
      <c r="C844" s="61"/>
      <c r="D844" s="61"/>
      <c r="E844" s="65"/>
      <c r="F844" s="61"/>
      <c r="G844" s="66"/>
      <c r="H844" s="66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</row>
    <row r="845" spans="1:27" ht="15">
      <c r="A845" s="61"/>
      <c r="B845" s="61"/>
      <c r="C845" s="61"/>
      <c r="D845" s="61"/>
      <c r="E845" s="65"/>
      <c r="F845" s="61"/>
      <c r="G845" s="66"/>
      <c r="H845" s="66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</row>
    <row r="846" spans="1:27" ht="15">
      <c r="A846" s="61"/>
      <c r="B846" s="61"/>
      <c r="C846" s="61"/>
      <c r="D846" s="61"/>
      <c r="E846" s="65"/>
      <c r="F846" s="61"/>
      <c r="G846" s="66"/>
      <c r="H846" s="66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</row>
    <row r="847" spans="1:27" ht="15">
      <c r="A847" s="61"/>
      <c r="B847" s="61"/>
      <c r="C847" s="61"/>
      <c r="D847" s="61"/>
      <c r="E847" s="65"/>
      <c r="F847" s="61"/>
      <c r="G847" s="66"/>
      <c r="H847" s="66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</row>
    <row r="848" spans="1:27" ht="15">
      <c r="A848" s="61"/>
      <c r="B848" s="61"/>
      <c r="C848" s="61"/>
      <c r="D848" s="61"/>
      <c r="E848" s="65"/>
      <c r="F848" s="61"/>
      <c r="G848" s="66"/>
      <c r="H848" s="66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</row>
    <row r="849" spans="1:27" ht="15">
      <c r="A849" s="61"/>
      <c r="B849" s="61"/>
      <c r="C849" s="61"/>
      <c r="D849" s="61"/>
      <c r="E849" s="65"/>
      <c r="F849" s="61"/>
      <c r="G849" s="66"/>
      <c r="H849" s="66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</row>
    <row r="850" spans="1:27" ht="15">
      <c r="A850" s="61"/>
      <c r="B850" s="61"/>
      <c r="C850" s="61"/>
      <c r="D850" s="61"/>
      <c r="E850" s="65"/>
      <c r="F850" s="61"/>
      <c r="G850" s="66"/>
      <c r="H850" s="66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</row>
    <row r="851" spans="1:27" ht="15">
      <c r="A851" s="61"/>
      <c r="B851" s="61"/>
      <c r="C851" s="61"/>
      <c r="D851" s="61"/>
      <c r="E851" s="65"/>
      <c r="F851" s="61"/>
      <c r="G851" s="66"/>
      <c r="H851" s="66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</row>
    <row r="852" spans="1:27" ht="15">
      <c r="A852" s="61"/>
      <c r="B852" s="61"/>
      <c r="C852" s="61"/>
      <c r="D852" s="61"/>
      <c r="E852" s="65"/>
      <c r="F852" s="61"/>
      <c r="G852" s="66"/>
      <c r="H852" s="66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</row>
    <row r="853" spans="1:27" ht="15">
      <c r="A853" s="61"/>
      <c r="B853" s="61"/>
      <c r="C853" s="61"/>
      <c r="D853" s="61"/>
      <c r="E853" s="65"/>
      <c r="F853" s="61"/>
      <c r="G853" s="66"/>
      <c r="H853" s="66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</row>
    <row r="854" spans="1:27" ht="15">
      <c r="A854" s="61"/>
      <c r="B854" s="61"/>
      <c r="C854" s="61"/>
      <c r="D854" s="61"/>
      <c r="E854" s="65"/>
      <c r="F854" s="61"/>
      <c r="G854" s="66"/>
      <c r="H854" s="66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</row>
    <row r="855" spans="1:27" ht="15">
      <c r="A855" s="61"/>
      <c r="B855" s="61"/>
      <c r="C855" s="61"/>
      <c r="D855" s="61"/>
      <c r="E855" s="65"/>
      <c r="F855" s="61"/>
      <c r="G855" s="66"/>
      <c r="H855" s="66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</row>
    <row r="856" spans="1:27" ht="15">
      <c r="A856" s="61"/>
      <c r="B856" s="61"/>
      <c r="C856" s="61"/>
      <c r="D856" s="61"/>
      <c r="E856" s="65"/>
      <c r="F856" s="61"/>
      <c r="G856" s="66"/>
      <c r="H856" s="66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</row>
    <row r="857" spans="1:27" ht="15">
      <c r="A857" s="61"/>
      <c r="B857" s="61"/>
      <c r="C857" s="61"/>
      <c r="D857" s="61"/>
      <c r="E857" s="65"/>
      <c r="F857" s="61"/>
      <c r="G857" s="66"/>
      <c r="H857" s="66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</row>
    <row r="858" spans="1:27" ht="15">
      <c r="A858" s="61"/>
      <c r="B858" s="61"/>
      <c r="C858" s="61"/>
      <c r="D858" s="61"/>
      <c r="E858" s="65"/>
      <c r="F858" s="61"/>
      <c r="G858" s="66"/>
      <c r="H858" s="66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</row>
    <row r="859" spans="1:27" ht="15">
      <c r="A859" s="61"/>
      <c r="B859" s="61"/>
      <c r="C859" s="61"/>
      <c r="D859" s="61"/>
      <c r="E859" s="65"/>
      <c r="F859" s="61"/>
      <c r="G859" s="66"/>
      <c r="H859" s="66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</row>
    <row r="860" spans="1:27" ht="15">
      <c r="A860" s="61"/>
      <c r="B860" s="61"/>
      <c r="C860" s="61"/>
      <c r="D860" s="61"/>
      <c r="E860" s="65"/>
      <c r="F860" s="61"/>
      <c r="G860" s="66"/>
      <c r="H860" s="66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</row>
    <row r="861" spans="1:27" ht="15">
      <c r="A861" s="61"/>
      <c r="B861" s="61"/>
      <c r="C861" s="61"/>
      <c r="D861" s="61"/>
      <c r="E861" s="65"/>
      <c r="F861" s="61"/>
      <c r="G861" s="66"/>
      <c r="H861" s="66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</row>
    <row r="862" spans="1:27" ht="15">
      <c r="A862" s="61"/>
      <c r="B862" s="61"/>
      <c r="C862" s="61"/>
      <c r="D862" s="61"/>
      <c r="E862" s="65"/>
      <c r="F862" s="61"/>
      <c r="G862" s="66"/>
      <c r="H862" s="66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</row>
    <row r="863" spans="1:27" ht="15">
      <c r="A863" s="61"/>
      <c r="B863" s="61"/>
      <c r="C863" s="61"/>
      <c r="D863" s="61"/>
      <c r="E863" s="65"/>
      <c r="F863" s="61"/>
      <c r="G863" s="66"/>
      <c r="H863" s="66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</row>
    <row r="864" spans="1:27" ht="15">
      <c r="A864" s="61"/>
      <c r="B864" s="61"/>
      <c r="C864" s="61"/>
      <c r="D864" s="61"/>
      <c r="E864" s="65"/>
      <c r="F864" s="61"/>
      <c r="G864" s="66"/>
      <c r="H864" s="66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</row>
    <row r="865" spans="1:27" ht="15">
      <c r="A865" s="61"/>
      <c r="B865" s="61"/>
      <c r="C865" s="61"/>
      <c r="D865" s="61"/>
      <c r="E865" s="65"/>
      <c r="F865" s="61"/>
      <c r="G865" s="66"/>
      <c r="H865" s="66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</row>
    <row r="866" spans="1:27" ht="15">
      <c r="A866" s="61"/>
      <c r="B866" s="61"/>
      <c r="C866" s="61"/>
      <c r="D866" s="61"/>
      <c r="E866" s="65"/>
      <c r="F866" s="61"/>
      <c r="G866" s="66"/>
      <c r="H866" s="66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</row>
    <row r="867" spans="1:27" ht="15">
      <c r="A867" s="61"/>
      <c r="B867" s="61"/>
      <c r="C867" s="61"/>
      <c r="D867" s="61"/>
      <c r="E867" s="65"/>
      <c r="F867" s="61"/>
      <c r="G867" s="66"/>
      <c r="H867" s="66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</row>
    <row r="868" spans="1:27" ht="15">
      <c r="A868" s="61"/>
      <c r="B868" s="61"/>
      <c r="C868" s="61"/>
      <c r="D868" s="61"/>
      <c r="E868" s="65"/>
      <c r="F868" s="61"/>
      <c r="G868" s="66"/>
      <c r="H868" s="66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</row>
    <row r="869" spans="1:27" ht="15">
      <c r="A869" s="61"/>
      <c r="B869" s="61"/>
      <c r="C869" s="61"/>
      <c r="D869" s="61"/>
      <c r="E869" s="65"/>
      <c r="F869" s="61"/>
      <c r="G869" s="66"/>
      <c r="H869" s="66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</row>
    <row r="870" spans="1:27" ht="15">
      <c r="A870" s="61"/>
      <c r="B870" s="61"/>
      <c r="C870" s="61"/>
      <c r="D870" s="61"/>
      <c r="E870" s="65"/>
      <c r="F870" s="61"/>
      <c r="G870" s="66"/>
      <c r="H870" s="66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</row>
    <row r="871" spans="1:27" ht="15">
      <c r="A871" s="61"/>
      <c r="B871" s="61"/>
      <c r="C871" s="61"/>
      <c r="D871" s="61"/>
      <c r="E871" s="65"/>
      <c r="F871" s="61"/>
      <c r="G871" s="66"/>
      <c r="H871" s="66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</row>
    <row r="872" spans="1:27" ht="15">
      <c r="A872" s="61"/>
      <c r="B872" s="61"/>
      <c r="C872" s="61"/>
      <c r="D872" s="61"/>
      <c r="E872" s="65"/>
      <c r="F872" s="61"/>
      <c r="G872" s="66"/>
      <c r="H872" s="66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</row>
    <row r="873" spans="1:27" ht="15">
      <c r="A873" s="61"/>
      <c r="B873" s="61"/>
      <c r="C873" s="61"/>
      <c r="D873" s="61"/>
      <c r="E873" s="65"/>
      <c r="F873" s="61"/>
      <c r="G873" s="66"/>
      <c r="H873" s="66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</row>
    <row r="874" spans="1:27" ht="15">
      <c r="A874" s="61"/>
      <c r="B874" s="61"/>
      <c r="C874" s="61"/>
      <c r="D874" s="61"/>
      <c r="E874" s="65"/>
      <c r="F874" s="61"/>
      <c r="G874" s="66"/>
      <c r="H874" s="66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</row>
    <row r="875" spans="1:27" ht="15">
      <c r="A875" s="61"/>
      <c r="B875" s="61"/>
      <c r="C875" s="61"/>
      <c r="D875" s="61"/>
      <c r="E875" s="65"/>
      <c r="F875" s="61"/>
      <c r="G875" s="66"/>
      <c r="H875" s="66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</row>
    <row r="876" spans="1:27" ht="15">
      <c r="A876" s="61"/>
      <c r="B876" s="61"/>
      <c r="C876" s="61"/>
      <c r="D876" s="61"/>
      <c r="E876" s="65"/>
      <c r="F876" s="61"/>
      <c r="G876" s="66"/>
      <c r="H876" s="66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</row>
    <row r="877" spans="1:27" ht="15">
      <c r="A877" s="61"/>
      <c r="B877" s="61"/>
      <c r="C877" s="61"/>
      <c r="D877" s="61"/>
      <c r="E877" s="65"/>
      <c r="F877" s="61"/>
      <c r="G877" s="66"/>
      <c r="H877" s="66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</row>
    <row r="878" spans="1:27" ht="15">
      <c r="A878" s="61"/>
      <c r="B878" s="61"/>
      <c r="C878" s="61"/>
      <c r="D878" s="61"/>
      <c r="E878" s="65"/>
      <c r="F878" s="61"/>
      <c r="G878" s="66"/>
      <c r="H878" s="66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</row>
    <row r="879" spans="1:27" ht="15">
      <c r="A879" s="61"/>
      <c r="B879" s="61"/>
      <c r="C879" s="61"/>
      <c r="D879" s="61"/>
      <c r="E879" s="65"/>
      <c r="F879" s="61"/>
      <c r="G879" s="66"/>
      <c r="H879" s="66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</row>
    <row r="880" spans="1:27" ht="15">
      <c r="A880" s="61"/>
      <c r="B880" s="61"/>
      <c r="C880" s="61"/>
      <c r="D880" s="61"/>
      <c r="E880" s="65"/>
      <c r="F880" s="61"/>
      <c r="G880" s="66"/>
      <c r="H880" s="66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</row>
    <row r="881" spans="1:27" ht="15">
      <c r="A881" s="61"/>
      <c r="B881" s="61"/>
      <c r="C881" s="61"/>
      <c r="D881" s="61"/>
      <c r="E881" s="65"/>
      <c r="F881" s="61"/>
      <c r="G881" s="66"/>
      <c r="H881" s="66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</row>
    <row r="882" spans="1:27" ht="15">
      <c r="A882" s="61"/>
      <c r="B882" s="61"/>
      <c r="C882" s="61"/>
      <c r="D882" s="61"/>
      <c r="E882" s="65"/>
      <c r="F882" s="61"/>
      <c r="G882" s="66"/>
      <c r="H882" s="66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</row>
    <row r="883" spans="1:27" ht="15">
      <c r="A883" s="61"/>
      <c r="B883" s="61"/>
      <c r="C883" s="61"/>
      <c r="D883" s="61"/>
      <c r="E883" s="65"/>
      <c r="F883" s="61"/>
      <c r="G883" s="66"/>
      <c r="H883" s="66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</row>
    <row r="884" spans="1:27" ht="15">
      <c r="A884" s="61"/>
      <c r="B884" s="61"/>
      <c r="C884" s="61"/>
      <c r="D884" s="61"/>
      <c r="E884" s="65"/>
      <c r="F884" s="61"/>
      <c r="G884" s="66"/>
      <c r="H884" s="66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</row>
    <row r="885" spans="1:27" ht="15">
      <c r="A885" s="61"/>
      <c r="B885" s="61"/>
      <c r="C885" s="61"/>
      <c r="D885" s="61"/>
      <c r="E885" s="65"/>
      <c r="F885" s="61"/>
      <c r="G885" s="66"/>
      <c r="H885" s="66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</row>
    <row r="886" spans="1:27" ht="15">
      <c r="A886" s="61"/>
      <c r="B886" s="61"/>
      <c r="C886" s="61"/>
      <c r="D886" s="61"/>
      <c r="E886" s="65"/>
      <c r="F886" s="61"/>
      <c r="G886" s="66"/>
      <c r="H886" s="66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</row>
    <row r="887" spans="1:27" ht="15">
      <c r="A887" s="61"/>
      <c r="B887" s="61"/>
      <c r="C887" s="61"/>
      <c r="D887" s="61"/>
      <c r="E887" s="65"/>
      <c r="F887" s="61"/>
      <c r="G887" s="66"/>
      <c r="H887" s="66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</row>
    <row r="888" spans="1:27" ht="15">
      <c r="A888" s="61"/>
      <c r="B888" s="61"/>
      <c r="C888" s="61"/>
      <c r="D888" s="61"/>
      <c r="E888" s="65"/>
      <c r="F888" s="61"/>
      <c r="G888" s="66"/>
      <c r="H888" s="66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</row>
    <row r="889" spans="1:27" ht="15">
      <c r="A889" s="61"/>
      <c r="B889" s="61"/>
      <c r="C889" s="61"/>
      <c r="D889" s="61"/>
      <c r="E889" s="65"/>
      <c r="F889" s="61"/>
      <c r="G889" s="66"/>
      <c r="H889" s="66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</row>
    <row r="890" spans="1:27" ht="15">
      <c r="A890" s="61"/>
      <c r="B890" s="61"/>
      <c r="C890" s="61"/>
      <c r="D890" s="61"/>
      <c r="E890" s="65"/>
      <c r="F890" s="61"/>
      <c r="G890" s="66"/>
      <c r="H890" s="66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</row>
    <row r="891" spans="1:27" ht="15">
      <c r="A891" s="61"/>
      <c r="B891" s="61"/>
      <c r="C891" s="61"/>
      <c r="D891" s="61"/>
      <c r="E891" s="65"/>
      <c r="F891" s="61"/>
      <c r="G891" s="66"/>
      <c r="H891" s="66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</row>
    <row r="892" spans="1:27" ht="15">
      <c r="A892" s="61"/>
      <c r="B892" s="61"/>
      <c r="C892" s="61"/>
      <c r="D892" s="61"/>
      <c r="E892" s="65"/>
      <c r="F892" s="61"/>
      <c r="G892" s="66"/>
      <c r="H892" s="66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</row>
    <row r="893" spans="1:27" ht="15">
      <c r="A893" s="61"/>
      <c r="B893" s="61"/>
      <c r="C893" s="61"/>
      <c r="D893" s="61"/>
      <c r="E893" s="65"/>
      <c r="F893" s="61"/>
      <c r="G893" s="66"/>
      <c r="H893" s="66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</row>
    <row r="894" spans="1:27" ht="15">
      <c r="A894" s="61"/>
      <c r="B894" s="61"/>
      <c r="C894" s="61"/>
      <c r="D894" s="61"/>
      <c r="E894" s="65"/>
      <c r="F894" s="61"/>
      <c r="G894" s="66"/>
      <c r="H894" s="66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</row>
    <row r="895" spans="1:27" ht="15">
      <c r="A895" s="61"/>
      <c r="B895" s="61"/>
      <c r="C895" s="61"/>
      <c r="D895" s="61"/>
      <c r="E895" s="65"/>
      <c r="F895" s="61"/>
      <c r="G895" s="66"/>
      <c r="H895" s="66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</row>
    <row r="896" spans="1:27" ht="15">
      <c r="A896" s="61"/>
      <c r="B896" s="61"/>
      <c r="C896" s="61"/>
      <c r="D896" s="61"/>
      <c r="E896" s="65"/>
      <c r="F896" s="61"/>
      <c r="G896" s="66"/>
      <c r="H896" s="66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</row>
    <row r="897" spans="1:27" ht="15">
      <c r="A897" s="61"/>
      <c r="B897" s="61"/>
      <c r="C897" s="61"/>
      <c r="D897" s="61"/>
      <c r="E897" s="65"/>
      <c r="F897" s="61"/>
      <c r="G897" s="66"/>
      <c r="H897" s="66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</row>
    <row r="898" spans="1:27" ht="15">
      <c r="A898" s="61"/>
      <c r="B898" s="61"/>
      <c r="C898" s="61"/>
      <c r="D898" s="61"/>
      <c r="E898" s="65"/>
      <c r="F898" s="61"/>
      <c r="G898" s="66"/>
      <c r="H898" s="66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</row>
    <row r="899" spans="1:27" ht="15">
      <c r="A899" s="61"/>
      <c r="B899" s="61"/>
      <c r="C899" s="61"/>
      <c r="D899" s="61"/>
      <c r="E899" s="65"/>
      <c r="F899" s="61"/>
      <c r="G899" s="66"/>
      <c r="H899" s="66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</row>
    <row r="900" spans="1:27" ht="15">
      <c r="A900" s="61"/>
      <c r="B900" s="61"/>
      <c r="C900" s="61"/>
      <c r="D900" s="61"/>
      <c r="E900" s="65"/>
      <c r="F900" s="61"/>
      <c r="G900" s="66"/>
      <c r="H900" s="66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</row>
    <row r="901" spans="1:27" ht="15">
      <c r="A901" s="61"/>
      <c r="B901" s="61"/>
      <c r="C901" s="61"/>
      <c r="D901" s="61"/>
      <c r="E901" s="65"/>
      <c r="F901" s="61"/>
      <c r="G901" s="66"/>
      <c r="H901" s="66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</row>
    <row r="902" spans="1:27" ht="15">
      <c r="A902" s="61"/>
      <c r="B902" s="61"/>
      <c r="C902" s="61"/>
      <c r="D902" s="61"/>
      <c r="E902" s="65"/>
      <c r="F902" s="61"/>
      <c r="G902" s="66"/>
      <c r="H902" s="66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</row>
    <row r="903" spans="1:27" ht="15">
      <c r="A903" s="61"/>
      <c r="B903" s="61"/>
      <c r="C903" s="61"/>
      <c r="D903" s="61"/>
      <c r="E903" s="65"/>
      <c r="F903" s="61"/>
      <c r="G903" s="66"/>
      <c r="H903" s="66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</row>
    <row r="904" spans="1:27" ht="15">
      <c r="A904" s="61"/>
      <c r="B904" s="61"/>
      <c r="C904" s="61"/>
      <c r="D904" s="61"/>
      <c r="E904" s="65"/>
      <c r="F904" s="61"/>
      <c r="G904" s="66"/>
      <c r="H904" s="66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</row>
    <row r="905" spans="1:27" ht="15">
      <c r="A905" s="61"/>
      <c r="B905" s="61"/>
      <c r="C905" s="61"/>
      <c r="D905" s="61"/>
      <c r="E905" s="65"/>
      <c r="F905" s="61"/>
      <c r="G905" s="66"/>
      <c r="H905" s="66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</row>
    <row r="906" spans="1:27" ht="15">
      <c r="A906" s="61"/>
      <c r="B906" s="61"/>
      <c r="C906" s="61"/>
      <c r="D906" s="61"/>
      <c r="E906" s="65"/>
      <c r="F906" s="61"/>
      <c r="G906" s="66"/>
      <c r="H906" s="66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</row>
    <row r="907" spans="1:27" ht="15">
      <c r="A907" s="61"/>
      <c r="B907" s="61"/>
      <c r="C907" s="61"/>
      <c r="D907" s="61"/>
      <c r="E907" s="65"/>
      <c r="F907" s="61"/>
      <c r="G907" s="66"/>
      <c r="H907" s="66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</row>
    <row r="908" spans="1:27" ht="15">
      <c r="A908" s="61"/>
      <c r="B908" s="61"/>
      <c r="C908" s="61"/>
      <c r="D908" s="61"/>
      <c r="E908" s="65"/>
      <c r="F908" s="61"/>
      <c r="G908" s="66"/>
      <c r="H908" s="66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</row>
    <row r="909" spans="1:27" ht="15">
      <c r="A909" s="61"/>
      <c r="B909" s="61"/>
      <c r="C909" s="61"/>
      <c r="D909" s="61"/>
      <c r="E909" s="65"/>
      <c r="F909" s="61"/>
      <c r="G909" s="66"/>
      <c r="H909" s="66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</row>
    <row r="910" spans="1:27" ht="15">
      <c r="A910" s="61"/>
      <c r="B910" s="61"/>
      <c r="C910" s="61"/>
      <c r="D910" s="61"/>
      <c r="E910" s="65"/>
      <c r="F910" s="61"/>
      <c r="G910" s="66"/>
      <c r="H910" s="66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</row>
    <row r="911" spans="1:27" ht="15">
      <c r="A911" s="61"/>
      <c r="B911" s="61"/>
      <c r="C911" s="61"/>
      <c r="D911" s="61"/>
      <c r="E911" s="65"/>
      <c r="F911" s="61"/>
      <c r="G911" s="66"/>
      <c r="H911" s="66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</row>
    <row r="912" spans="1:27" ht="15">
      <c r="A912" s="61"/>
      <c r="B912" s="61"/>
      <c r="C912" s="61"/>
      <c r="D912" s="61"/>
      <c r="E912" s="65"/>
      <c r="F912" s="61"/>
      <c r="G912" s="66"/>
      <c r="H912" s="66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</row>
    <row r="913" spans="1:27" ht="15">
      <c r="A913" s="61"/>
      <c r="B913" s="61"/>
      <c r="C913" s="61"/>
      <c r="D913" s="61"/>
      <c r="E913" s="65"/>
      <c r="F913" s="61"/>
      <c r="G913" s="66"/>
      <c r="H913" s="66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</row>
    <row r="914" spans="1:27" ht="15">
      <c r="A914" s="61"/>
      <c r="B914" s="61"/>
      <c r="C914" s="61"/>
      <c r="D914" s="61"/>
      <c r="E914" s="65"/>
      <c r="F914" s="61"/>
      <c r="G914" s="66"/>
      <c r="H914" s="66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</row>
    <row r="915" spans="1:27" ht="15">
      <c r="A915" s="61"/>
      <c r="B915" s="61"/>
      <c r="C915" s="61"/>
      <c r="D915" s="61"/>
      <c r="E915" s="65"/>
      <c r="F915" s="61"/>
      <c r="G915" s="66"/>
      <c r="H915" s="66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</row>
    <row r="916" spans="1:27" ht="15">
      <c r="A916" s="61"/>
      <c r="B916" s="61"/>
      <c r="C916" s="61"/>
      <c r="D916" s="61"/>
      <c r="E916" s="65"/>
      <c r="F916" s="61"/>
      <c r="G916" s="66"/>
      <c r="H916" s="66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</row>
    <row r="917" spans="1:27" ht="15">
      <c r="A917" s="61"/>
      <c r="B917" s="61"/>
      <c r="C917" s="61"/>
      <c r="D917" s="61"/>
      <c r="E917" s="65"/>
      <c r="F917" s="61"/>
      <c r="G917" s="66"/>
      <c r="H917" s="66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</row>
    <row r="918" spans="1:27" ht="15">
      <c r="A918" s="61"/>
      <c r="B918" s="61"/>
      <c r="C918" s="61"/>
      <c r="D918" s="61"/>
      <c r="E918" s="65"/>
      <c r="F918" s="61"/>
      <c r="G918" s="66"/>
      <c r="H918" s="66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</row>
    <row r="919" spans="1:27" ht="15">
      <c r="A919" s="61"/>
      <c r="B919" s="61"/>
      <c r="C919" s="61"/>
      <c r="D919" s="61"/>
      <c r="E919" s="65"/>
      <c r="F919" s="61"/>
      <c r="G919" s="66"/>
      <c r="H919" s="66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</row>
    <row r="920" spans="1:27" ht="15">
      <c r="A920" s="61"/>
      <c r="B920" s="61"/>
      <c r="C920" s="61"/>
      <c r="D920" s="61"/>
      <c r="E920" s="65"/>
      <c r="F920" s="61"/>
      <c r="G920" s="66"/>
      <c r="H920" s="66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</row>
    <row r="921" spans="1:27" ht="15">
      <c r="A921" s="61"/>
      <c r="B921" s="61"/>
      <c r="C921" s="61"/>
      <c r="D921" s="61"/>
      <c r="E921" s="65"/>
      <c r="F921" s="61"/>
      <c r="G921" s="66"/>
      <c r="H921" s="66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</row>
    <row r="922" spans="1:27" ht="15">
      <c r="A922" s="61"/>
      <c r="B922" s="61"/>
      <c r="C922" s="61"/>
      <c r="D922" s="61"/>
      <c r="E922" s="65"/>
      <c r="F922" s="61"/>
      <c r="G922" s="66"/>
      <c r="H922" s="66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</row>
    <row r="923" spans="1:27" ht="15">
      <c r="A923" s="61"/>
      <c r="B923" s="61"/>
      <c r="C923" s="61"/>
      <c r="D923" s="61"/>
      <c r="E923" s="65"/>
      <c r="F923" s="61"/>
      <c r="G923" s="66"/>
      <c r="H923" s="66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</row>
    <row r="924" spans="1:27" ht="15">
      <c r="A924" s="61"/>
      <c r="B924" s="61"/>
      <c r="C924" s="61"/>
      <c r="D924" s="61"/>
      <c r="E924" s="65"/>
      <c r="F924" s="61"/>
      <c r="G924" s="66"/>
      <c r="H924" s="66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</row>
    <row r="925" spans="1:27" ht="15">
      <c r="A925" s="61"/>
      <c r="B925" s="61"/>
      <c r="C925" s="61"/>
      <c r="D925" s="61"/>
      <c r="E925" s="65"/>
      <c r="F925" s="61"/>
      <c r="G925" s="66"/>
      <c r="H925" s="66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</row>
    <row r="926" spans="1:27" ht="15">
      <c r="A926" s="61"/>
      <c r="B926" s="61"/>
      <c r="C926" s="61"/>
      <c r="D926" s="61"/>
      <c r="E926" s="65"/>
      <c r="F926" s="61"/>
      <c r="G926" s="66"/>
      <c r="H926" s="66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</row>
    <row r="927" spans="1:27" ht="15">
      <c r="A927" s="61"/>
      <c r="B927" s="61"/>
      <c r="C927" s="61"/>
      <c r="D927" s="61"/>
      <c r="E927" s="65"/>
      <c r="F927" s="61"/>
      <c r="G927" s="66"/>
      <c r="H927" s="66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</row>
    <row r="928" spans="1:27" ht="15">
      <c r="A928" s="61"/>
      <c r="B928" s="61"/>
      <c r="C928" s="61"/>
      <c r="D928" s="61"/>
      <c r="E928" s="65"/>
      <c r="F928" s="61"/>
      <c r="G928" s="66"/>
      <c r="H928" s="66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</row>
    <row r="929" spans="1:27" ht="15">
      <c r="A929" s="61"/>
      <c r="B929" s="61"/>
      <c r="C929" s="61"/>
      <c r="D929" s="61"/>
      <c r="E929" s="65"/>
      <c r="F929" s="61"/>
      <c r="G929" s="66"/>
      <c r="H929" s="66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</row>
    <row r="930" spans="1:27" ht="15">
      <c r="A930" s="61"/>
      <c r="B930" s="61"/>
      <c r="C930" s="61"/>
      <c r="D930" s="61"/>
      <c r="E930" s="65"/>
      <c r="F930" s="61"/>
      <c r="G930" s="66"/>
      <c r="H930" s="66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</row>
    <row r="931" spans="1:27" ht="15">
      <c r="A931" s="61"/>
      <c r="B931" s="61"/>
      <c r="C931" s="61"/>
      <c r="D931" s="61"/>
      <c r="E931" s="65"/>
      <c r="F931" s="61"/>
      <c r="G931" s="66"/>
      <c r="H931" s="66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</row>
    <row r="932" spans="1:27" ht="15">
      <c r="A932" s="61"/>
      <c r="B932" s="61"/>
      <c r="C932" s="61"/>
      <c r="D932" s="61"/>
      <c r="E932" s="65"/>
      <c r="F932" s="61"/>
      <c r="G932" s="66"/>
      <c r="H932" s="66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</row>
    <row r="933" spans="1:27" ht="15">
      <c r="A933" s="61"/>
      <c r="B933" s="61"/>
      <c r="C933" s="61"/>
      <c r="D933" s="61"/>
      <c r="E933" s="65"/>
      <c r="F933" s="61"/>
      <c r="G933" s="66"/>
      <c r="H933" s="66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</row>
    <row r="934" spans="1:27" ht="15">
      <c r="A934" s="61"/>
      <c r="B934" s="61"/>
      <c r="C934" s="61"/>
      <c r="D934" s="61"/>
      <c r="E934" s="65"/>
      <c r="F934" s="61"/>
      <c r="G934" s="66"/>
      <c r="H934" s="66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</row>
    <row r="935" spans="1:27" ht="15">
      <c r="A935" s="61"/>
      <c r="B935" s="61"/>
      <c r="C935" s="61"/>
      <c r="D935" s="61"/>
      <c r="E935" s="65"/>
      <c r="F935" s="61"/>
      <c r="G935" s="66"/>
      <c r="H935" s="66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</row>
    <row r="936" spans="1:27" ht="15">
      <c r="A936" s="61"/>
      <c r="B936" s="61"/>
      <c r="C936" s="61"/>
      <c r="D936" s="61"/>
      <c r="E936" s="65"/>
      <c r="F936" s="61"/>
      <c r="G936" s="66"/>
      <c r="H936" s="66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</row>
    <row r="937" spans="1:27" ht="15">
      <c r="A937" s="61"/>
      <c r="B937" s="61"/>
      <c r="C937" s="61"/>
      <c r="D937" s="61"/>
      <c r="E937" s="65"/>
      <c r="F937" s="61"/>
      <c r="G937" s="66"/>
      <c r="H937" s="66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</row>
    <row r="938" spans="1:27" ht="15">
      <c r="A938" s="61"/>
      <c r="B938" s="61"/>
      <c r="C938" s="61"/>
      <c r="D938" s="61"/>
      <c r="E938" s="65"/>
      <c r="F938" s="61"/>
      <c r="G938" s="66"/>
      <c r="H938" s="66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</row>
    <row r="939" spans="1:27" ht="15">
      <c r="A939" s="61"/>
      <c r="B939" s="61"/>
      <c r="C939" s="61"/>
      <c r="D939" s="61"/>
      <c r="E939" s="65"/>
      <c r="F939" s="61"/>
      <c r="G939" s="66"/>
      <c r="H939" s="66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</row>
    <row r="940" spans="1:27" ht="15">
      <c r="A940" s="61"/>
      <c r="B940" s="61"/>
      <c r="C940" s="61"/>
      <c r="D940" s="61"/>
      <c r="E940" s="65"/>
      <c r="F940" s="61"/>
      <c r="G940" s="66"/>
      <c r="H940" s="66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</row>
    <row r="941" spans="1:27" ht="15">
      <c r="A941" s="61"/>
      <c r="B941" s="61"/>
      <c r="C941" s="61"/>
      <c r="D941" s="61"/>
      <c r="E941" s="65"/>
      <c r="F941" s="61"/>
      <c r="G941" s="66"/>
      <c r="H941" s="66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</row>
    <row r="942" spans="1:27" ht="15">
      <c r="A942" s="61"/>
      <c r="B942" s="61"/>
      <c r="C942" s="61"/>
      <c r="D942" s="61"/>
      <c r="E942" s="65"/>
      <c r="F942" s="61"/>
      <c r="G942" s="66"/>
      <c r="H942" s="66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</row>
    <row r="943" spans="1:27" ht="15">
      <c r="A943" s="61"/>
      <c r="B943" s="61"/>
      <c r="C943" s="61"/>
      <c r="D943" s="61"/>
      <c r="E943" s="65"/>
      <c r="F943" s="61"/>
      <c r="G943" s="66"/>
      <c r="H943" s="66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</row>
    <row r="944" spans="1:27" ht="15">
      <c r="A944" s="61"/>
      <c r="B944" s="61"/>
      <c r="C944" s="61"/>
      <c r="D944" s="61"/>
      <c r="E944" s="65"/>
      <c r="F944" s="61"/>
      <c r="G944" s="66"/>
      <c r="H944" s="66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</row>
    <row r="945" spans="1:27" ht="15">
      <c r="A945" s="61"/>
      <c r="B945" s="61"/>
      <c r="C945" s="61"/>
      <c r="D945" s="61"/>
      <c r="E945" s="65"/>
      <c r="F945" s="61"/>
      <c r="G945" s="66"/>
      <c r="H945" s="66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</row>
    <row r="946" spans="1:27" ht="15">
      <c r="A946" s="61"/>
      <c r="B946" s="61"/>
      <c r="C946" s="61"/>
      <c r="D946" s="61"/>
      <c r="E946" s="65"/>
      <c r="F946" s="61"/>
      <c r="G946" s="66"/>
      <c r="H946" s="66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</row>
    <row r="947" spans="1:27" ht="15">
      <c r="A947" s="61"/>
      <c r="B947" s="61"/>
      <c r="C947" s="61"/>
      <c r="D947" s="61"/>
      <c r="E947" s="65"/>
      <c r="F947" s="61"/>
      <c r="G947" s="66"/>
      <c r="H947" s="66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</row>
    <row r="948" spans="1:27" ht="15">
      <c r="A948" s="61"/>
      <c r="B948" s="61"/>
      <c r="C948" s="61"/>
      <c r="D948" s="61"/>
      <c r="E948" s="65"/>
      <c r="F948" s="61"/>
      <c r="G948" s="66"/>
      <c r="H948" s="66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</row>
    <row r="949" spans="1:27" ht="15">
      <c r="A949" s="61"/>
      <c r="B949" s="61"/>
      <c r="C949" s="61"/>
      <c r="D949" s="61"/>
      <c r="E949" s="65"/>
      <c r="F949" s="61"/>
      <c r="G949" s="66"/>
      <c r="H949" s="66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</row>
    <row r="950" spans="1:27" ht="15">
      <c r="A950" s="61"/>
      <c r="B950" s="61"/>
      <c r="C950" s="61"/>
      <c r="D950" s="61"/>
      <c r="E950" s="65"/>
      <c r="F950" s="61"/>
      <c r="G950" s="66"/>
      <c r="H950" s="66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</row>
    <row r="951" spans="1:27" ht="15">
      <c r="A951" s="61"/>
      <c r="B951" s="61"/>
      <c r="C951" s="61"/>
      <c r="D951" s="61"/>
      <c r="E951" s="65"/>
      <c r="F951" s="61"/>
      <c r="G951" s="66"/>
      <c r="H951" s="66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</row>
    <row r="952" spans="1:27" ht="15">
      <c r="A952" s="61"/>
      <c r="B952" s="61"/>
      <c r="C952" s="61"/>
      <c r="D952" s="61"/>
      <c r="E952" s="65"/>
      <c r="F952" s="61"/>
      <c r="G952" s="66"/>
      <c r="H952" s="66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</row>
    <row r="953" spans="1:27" ht="15">
      <c r="A953" s="61"/>
      <c r="B953" s="61"/>
      <c r="C953" s="61"/>
      <c r="D953" s="61"/>
      <c r="E953" s="65"/>
      <c r="F953" s="61"/>
      <c r="G953" s="66"/>
      <c r="H953" s="66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</row>
    <row r="954" spans="1:27" ht="15">
      <c r="A954" s="61"/>
      <c r="B954" s="61"/>
      <c r="C954" s="61"/>
      <c r="D954" s="61"/>
      <c r="E954" s="65"/>
      <c r="F954" s="61"/>
      <c r="G954" s="66"/>
      <c r="H954" s="66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</row>
    <row r="955" spans="1:27" ht="15">
      <c r="A955" s="61"/>
      <c r="B955" s="61"/>
      <c r="C955" s="61"/>
      <c r="D955" s="61"/>
      <c r="E955" s="65"/>
      <c r="F955" s="61"/>
      <c r="G955" s="66"/>
      <c r="H955" s="66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</row>
    <row r="956" spans="1:27" ht="15">
      <c r="A956" s="61"/>
      <c r="B956" s="61"/>
      <c r="C956" s="61"/>
      <c r="D956" s="61"/>
      <c r="E956" s="65"/>
      <c r="F956" s="61"/>
      <c r="G956" s="66"/>
      <c r="H956" s="66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</row>
    <row r="957" spans="1:27" ht="15">
      <c r="A957" s="61"/>
      <c r="B957" s="61"/>
      <c r="C957" s="61"/>
      <c r="D957" s="61"/>
      <c r="E957" s="65"/>
      <c r="F957" s="61"/>
      <c r="G957" s="66"/>
      <c r="H957" s="66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</row>
    <row r="958" spans="1:27" ht="15">
      <c r="A958" s="61"/>
      <c r="B958" s="61"/>
      <c r="C958" s="61"/>
      <c r="D958" s="61"/>
      <c r="E958" s="65"/>
      <c r="F958" s="61"/>
      <c r="G958" s="66"/>
      <c r="H958" s="66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</row>
    <row r="959" spans="1:27" ht="15">
      <c r="A959" s="61"/>
      <c r="B959" s="61"/>
      <c r="C959" s="61"/>
      <c r="D959" s="61"/>
      <c r="E959" s="65"/>
      <c r="F959" s="61"/>
      <c r="G959" s="66"/>
      <c r="H959" s="66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</row>
    <row r="960" spans="1:27" ht="15">
      <c r="A960" s="61"/>
      <c r="B960" s="61"/>
      <c r="C960" s="61"/>
      <c r="D960" s="61"/>
      <c r="E960" s="65"/>
      <c r="F960" s="61"/>
      <c r="G960" s="66"/>
      <c r="H960" s="66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</row>
    <row r="961" spans="1:27" ht="15">
      <c r="A961" s="61"/>
      <c r="B961" s="61"/>
      <c r="C961" s="61"/>
      <c r="D961" s="61"/>
      <c r="E961" s="65"/>
      <c r="F961" s="61"/>
      <c r="G961" s="66"/>
      <c r="H961" s="66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</row>
    <row r="962" spans="1:27" ht="15">
      <c r="A962" s="61"/>
      <c r="B962" s="61"/>
      <c r="C962" s="61"/>
      <c r="D962" s="61"/>
      <c r="E962" s="65"/>
      <c r="F962" s="61"/>
      <c r="G962" s="66"/>
      <c r="H962" s="66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</row>
    <row r="963" spans="1:27" ht="15">
      <c r="A963" s="61"/>
      <c r="B963" s="61"/>
      <c r="C963" s="61"/>
      <c r="D963" s="61"/>
      <c r="E963" s="65"/>
      <c r="F963" s="61"/>
      <c r="G963" s="66"/>
      <c r="H963" s="66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</row>
    <row r="964" spans="1:27" ht="15">
      <c r="A964" s="61"/>
      <c r="B964" s="61"/>
      <c r="C964" s="61"/>
      <c r="D964" s="61"/>
      <c r="E964" s="65"/>
      <c r="F964" s="61"/>
      <c r="G964" s="66"/>
      <c r="H964" s="66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</row>
    <row r="965" spans="1:27" ht="15">
      <c r="A965" s="61"/>
      <c r="B965" s="61"/>
      <c r="C965" s="61"/>
      <c r="D965" s="61"/>
      <c r="E965" s="65"/>
      <c r="F965" s="61"/>
      <c r="G965" s="66"/>
      <c r="H965" s="66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</row>
    <row r="966" spans="1:27" ht="15">
      <c r="A966" s="61"/>
      <c r="B966" s="61"/>
      <c r="C966" s="61"/>
      <c r="D966" s="61"/>
      <c r="E966" s="65"/>
      <c r="F966" s="61"/>
      <c r="G966" s="66"/>
      <c r="H966" s="66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</row>
    <row r="967" spans="1:27" ht="15">
      <c r="A967" s="61"/>
      <c r="B967" s="61"/>
      <c r="C967" s="61"/>
      <c r="D967" s="61"/>
      <c r="E967" s="65"/>
      <c r="F967" s="61"/>
      <c r="G967" s="66"/>
      <c r="H967" s="66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</row>
    <row r="968" spans="1:27" ht="15">
      <c r="A968" s="61"/>
      <c r="B968" s="61"/>
      <c r="C968" s="61"/>
      <c r="D968" s="61"/>
      <c r="E968" s="65"/>
      <c r="F968" s="61"/>
      <c r="G968" s="66"/>
      <c r="H968" s="66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</row>
    <row r="969" spans="1:27" ht="15">
      <c r="A969" s="61"/>
      <c r="B969" s="61"/>
      <c r="C969" s="61"/>
      <c r="D969" s="61"/>
      <c r="E969" s="65"/>
      <c r="F969" s="61"/>
      <c r="G969" s="66"/>
      <c r="H969" s="66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</row>
    <row r="970" spans="1:27" ht="15">
      <c r="A970" s="61"/>
      <c r="B970" s="61"/>
      <c r="C970" s="61"/>
      <c r="D970" s="61"/>
      <c r="E970" s="65"/>
      <c r="F970" s="61"/>
      <c r="G970" s="66"/>
      <c r="H970" s="66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</row>
    <row r="971" spans="1:27" ht="15">
      <c r="A971" s="61"/>
      <c r="B971" s="61"/>
      <c r="C971" s="61"/>
      <c r="D971" s="61"/>
      <c r="E971" s="65"/>
      <c r="F971" s="61"/>
      <c r="G971" s="66"/>
      <c r="H971" s="66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</row>
    <row r="972" spans="1:27" ht="15">
      <c r="A972" s="61"/>
      <c r="B972" s="61"/>
      <c r="C972" s="61"/>
      <c r="D972" s="61"/>
      <c r="E972" s="65"/>
      <c r="F972" s="61"/>
      <c r="G972" s="66"/>
      <c r="H972" s="66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</row>
    <row r="973" spans="1:27" ht="15">
      <c r="A973" s="61"/>
      <c r="B973" s="61"/>
      <c r="C973" s="61"/>
      <c r="D973" s="61"/>
      <c r="E973" s="65"/>
      <c r="F973" s="61"/>
      <c r="G973" s="66"/>
      <c r="H973" s="66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</row>
    <row r="974" spans="1:27" ht="15">
      <c r="A974" s="61"/>
      <c r="B974" s="61"/>
      <c r="C974" s="61"/>
      <c r="D974" s="61"/>
      <c r="E974" s="65"/>
      <c r="F974" s="61"/>
      <c r="G974" s="66"/>
      <c r="H974" s="66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</row>
    <row r="975" spans="1:27" ht="15">
      <c r="A975" s="61"/>
      <c r="B975" s="61"/>
      <c r="C975" s="61"/>
      <c r="D975" s="61"/>
      <c r="E975" s="65"/>
      <c r="F975" s="61"/>
      <c r="G975" s="66"/>
      <c r="H975" s="66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</row>
    <row r="976" spans="1:27" ht="15">
      <c r="A976" s="61"/>
      <c r="B976" s="61"/>
      <c r="C976" s="61"/>
      <c r="D976" s="61"/>
      <c r="E976" s="65"/>
      <c r="F976" s="61"/>
      <c r="G976" s="66"/>
      <c r="H976" s="66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</row>
    <row r="977" spans="1:27" ht="15">
      <c r="A977" s="61"/>
      <c r="B977" s="61"/>
      <c r="C977" s="61"/>
      <c r="D977" s="61"/>
      <c r="E977" s="65"/>
      <c r="F977" s="61"/>
      <c r="G977" s="66"/>
      <c r="H977" s="66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</row>
    <row r="978" spans="1:27" ht="15">
      <c r="A978" s="61"/>
      <c r="B978" s="61"/>
      <c r="C978" s="61"/>
      <c r="D978" s="61"/>
      <c r="E978" s="65"/>
      <c r="F978" s="61"/>
      <c r="G978" s="66"/>
      <c r="H978" s="66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</row>
    <row r="979" spans="1:27" ht="15">
      <c r="A979" s="61"/>
      <c r="B979" s="61"/>
      <c r="C979" s="61"/>
      <c r="D979" s="61"/>
      <c r="E979" s="65"/>
      <c r="F979" s="61"/>
      <c r="G979" s="66"/>
      <c r="H979" s="66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</row>
    <row r="980" spans="1:27" ht="15">
      <c r="A980" s="61"/>
      <c r="B980" s="61"/>
      <c r="C980" s="61"/>
      <c r="D980" s="61"/>
      <c r="E980" s="65"/>
      <c r="F980" s="61"/>
      <c r="G980" s="66"/>
      <c r="H980" s="66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</row>
    <row r="981" spans="1:27" ht="15">
      <c r="A981" s="61"/>
      <c r="B981" s="61"/>
      <c r="C981" s="61"/>
      <c r="D981" s="61"/>
      <c r="E981" s="65"/>
      <c r="F981" s="61"/>
      <c r="G981" s="66"/>
      <c r="H981" s="66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</row>
    <row r="982" spans="1:27" ht="15">
      <c r="A982" s="61"/>
      <c r="B982" s="61"/>
      <c r="C982" s="61"/>
      <c r="D982" s="61"/>
      <c r="E982" s="65"/>
      <c r="F982" s="61"/>
      <c r="G982" s="66"/>
      <c r="H982" s="66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</row>
    <row r="983" spans="1:27" ht="15">
      <c r="A983" s="61"/>
      <c r="B983" s="61"/>
      <c r="C983" s="61"/>
      <c r="D983" s="61"/>
      <c r="E983" s="65"/>
      <c r="F983" s="61"/>
      <c r="G983" s="66"/>
      <c r="H983" s="66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</row>
    <row r="984" spans="1:27" ht="15">
      <c r="A984" s="61"/>
      <c r="B984" s="61"/>
      <c r="C984" s="61"/>
      <c r="D984" s="61"/>
      <c r="E984" s="65"/>
      <c r="F984" s="61"/>
      <c r="G984" s="66"/>
      <c r="H984" s="66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</row>
    <row r="985" spans="1:27" ht="15">
      <c r="A985" s="61"/>
      <c r="B985" s="61"/>
      <c r="C985" s="61"/>
      <c r="D985" s="61"/>
      <c r="E985" s="65"/>
      <c r="F985" s="61"/>
      <c r="G985" s="66"/>
      <c r="H985" s="66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</row>
    <row r="986" spans="1:27" ht="15">
      <c r="A986" s="61"/>
      <c r="B986" s="61"/>
      <c r="C986" s="61"/>
      <c r="D986" s="61"/>
      <c r="E986" s="65"/>
      <c r="F986" s="61"/>
      <c r="G986" s="66"/>
      <c r="H986" s="66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</row>
    <row r="987" spans="1:27" ht="15">
      <c r="A987" s="61"/>
      <c r="B987" s="61"/>
      <c r="C987" s="61"/>
      <c r="D987" s="61"/>
      <c r="E987" s="65"/>
      <c r="F987" s="61"/>
      <c r="G987" s="66"/>
      <c r="H987" s="66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</row>
    <row r="988" spans="1:27" ht="15">
      <c r="A988" s="61"/>
      <c r="B988" s="61"/>
      <c r="C988" s="61"/>
      <c r="D988" s="61"/>
      <c r="E988" s="65"/>
      <c r="F988" s="61"/>
      <c r="G988" s="66"/>
      <c r="H988" s="66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</row>
    <row r="989" spans="1:27" ht="15">
      <c r="A989" s="61"/>
      <c r="B989" s="61"/>
      <c r="C989" s="61"/>
      <c r="D989" s="61"/>
      <c r="E989" s="65"/>
      <c r="F989" s="61"/>
      <c r="G989" s="66"/>
      <c r="H989" s="66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</row>
    <row r="990" spans="1:27" ht="15">
      <c r="A990" s="61"/>
      <c r="B990" s="61"/>
      <c r="C990" s="61"/>
      <c r="D990" s="61"/>
      <c r="E990" s="65"/>
      <c r="F990" s="61"/>
      <c r="G990" s="66"/>
      <c r="H990" s="66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</row>
    <row r="991" spans="1:27" ht="15">
      <c r="A991" s="61"/>
      <c r="B991" s="61"/>
      <c r="C991" s="61"/>
      <c r="D991" s="61"/>
      <c r="E991" s="65"/>
      <c r="F991" s="61"/>
      <c r="G991" s="66"/>
      <c r="H991" s="66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</row>
    <row r="992" spans="1:27" ht="15">
      <c r="A992" s="61"/>
      <c r="B992" s="61"/>
      <c r="C992" s="61"/>
      <c r="D992" s="61"/>
      <c r="E992" s="65"/>
      <c r="F992" s="61"/>
      <c r="G992" s="66"/>
      <c r="H992" s="66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</row>
    <row r="993" spans="1:27" ht="15">
      <c r="A993" s="61"/>
      <c r="B993" s="61"/>
      <c r="C993" s="61"/>
      <c r="D993" s="61"/>
      <c r="E993" s="65"/>
      <c r="F993" s="61"/>
      <c r="G993" s="66"/>
      <c r="H993" s="66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</row>
    <row r="994" spans="1:27" ht="15">
      <c r="A994" s="61"/>
      <c r="B994" s="61"/>
      <c r="C994" s="61"/>
      <c r="D994" s="61"/>
      <c r="E994" s="65"/>
      <c r="F994" s="61"/>
      <c r="G994" s="66"/>
      <c r="H994" s="66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</row>
    <row r="995" spans="1:27" ht="15">
      <c r="A995" s="61"/>
      <c r="B995" s="61"/>
      <c r="C995" s="61"/>
      <c r="D995" s="61"/>
      <c r="E995" s="65"/>
      <c r="F995" s="61"/>
      <c r="G995" s="66"/>
      <c r="H995" s="66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</row>
    <row r="996" spans="1:27" ht="15">
      <c r="A996" s="61"/>
      <c r="B996" s="61"/>
      <c r="C996" s="61"/>
      <c r="D996" s="61"/>
      <c r="E996" s="65"/>
      <c r="F996" s="61"/>
      <c r="G996" s="66"/>
      <c r="H996" s="66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</row>
    <row r="997" spans="1:27" ht="15">
      <c r="A997" s="61"/>
      <c r="B997" s="61"/>
      <c r="C997" s="61"/>
      <c r="D997" s="61"/>
      <c r="E997" s="65"/>
      <c r="F997" s="61"/>
      <c r="G997" s="66"/>
      <c r="H997" s="66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</row>
    <row r="998" spans="1:27" ht="15">
      <c r="A998" s="61"/>
      <c r="B998" s="61"/>
      <c r="C998" s="61"/>
      <c r="D998" s="61"/>
      <c r="E998" s="65"/>
      <c r="F998" s="61"/>
      <c r="G998" s="66"/>
      <c r="H998" s="66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</row>
    <row r="999" spans="1:27" ht="15">
      <c r="A999" s="61"/>
      <c r="B999" s="61"/>
      <c r="C999" s="61"/>
      <c r="D999" s="61"/>
      <c r="E999" s="65"/>
      <c r="F999" s="61"/>
      <c r="G999" s="66"/>
      <c r="H999" s="66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</row>
    <row r="1000" spans="1:27" ht="15">
      <c r="A1000" s="61"/>
      <c r="B1000" s="61"/>
      <c r="C1000" s="61"/>
      <c r="D1000" s="61"/>
      <c r="E1000" s="65"/>
      <c r="F1000" s="61"/>
      <c r="G1000" s="66"/>
      <c r="H1000" s="66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Z1135"/>
  <sheetViews>
    <sheetView workbookViewId="0"/>
  </sheetViews>
  <sheetFormatPr baseColWidth="10" defaultColWidth="12.5703125" defaultRowHeight="15.75" customHeight="1"/>
  <cols>
    <col min="1" max="1" width="16.140625" customWidth="1"/>
    <col min="4" max="4" width="13.85546875" customWidth="1"/>
    <col min="5" max="5" width="16.140625" customWidth="1"/>
    <col min="6" max="6" width="16.42578125" customWidth="1"/>
    <col min="7" max="7" width="17" customWidth="1"/>
    <col min="8" max="8" width="16.140625" customWidth="1"/>
    <col min="9" max="9" width="17.42578125" customWidth="1"/>
    <col min="10" max="10" width="21.7109375" customWidth="1"/>
    <col min="12" max="12" width="15.28515625" customWidth="1"/>
  </cols>
  <sheetData>
    <row r="1" spans="1:52" ht="18.75" customHeight="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9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</row>
    <row r="2" spans="1:52" ht="18.75" customHeight="1">
      <c r="A2" s="68" t="s">
        <v>205</v>
      </c>
      <c r="B2" s="68" t="s">
        <v>206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</row>
    <row r="3" spans="1:52" ht="18.75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9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</row>
    <row r="4" spans="1:52" ht="18.75" customHeigh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9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</row>
    <row r="5" spans="1:52" ht="18.75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68"/>
      <c r="N5" s="68"/>
      <c r="O5" s="68"/>
      <c r="P5" s="68"/>
      <c r="Q5" s="68"/>
      <c r="R5" s="68"/>
      <c r="S5" s="69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</row>
    <row r="6" spans="1:52" ht="18.75" customHeight="1">
      <c r="A6" s="71" t="s">
        <v>3</v>
      </c>
      <c r="B6" s="72" t="s">
        <v>4</v>
      </c>
      <c r="C6" s="72" t="s">
        <v>5</v>
      </c>
      <c r="D6" s="72" t="s">
        <v>6</v>
      </c>
      <c r="E6" s="73" t="s">
        <v>7</v>
      </c>
      <c r="F6" s="72" t="s">
        <v>8</v>
      </c>
      <c r="G6" s="72" t="s">
        <v>9</v>
      </c>
      <c r="H6" s="72" t="s">
        <v>10</v>
      </c>
      <c r="I6" s="72" t="s">
        <v>30</v>
      </c>
      <c r="J6" s="72" t="s">
        <v>12</v>
      </c>
      <c r="K6" s="72" t="s">
        <v>92</v>
      </c>
      <c r="L6" s="72" t="s">
        <v>14</v>
      </c>
      <c r="M6" s="68"/>
      <c r="N6" s="68"/>
      <c r="O6" s="68"/>
      <c r="P6" s="68"/>
      <c r="Q6" s="68"/>
      <c r="R6" s="68"/>
      <c r="S6" s="69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 ht="18.75" customHeight="1">
      <c r="A7" s="74" t="s">
        <v>15</v>
      </c>
      <c r="B7" s="75">
        <v>160</v>
      </c>
      <c r="C7" s="76">
        <v>4</v>
      </c>
      <c r="D7" s="76">
        <v>13</v>
      </c>
      <c r="E7" s="77">
        <v>39.5</v>
      </c>
      <c r="F7" s="75">
        <f t="shared" ref="F7:F20" si="0">D7*E7</f>
        <v>513.5</v>
      </c>
      <c r="G7" s="75">
        <f t="shared" ref="G7:G20" si="1">F7-B7</f>
        <v>353.5</v>
      </c>
      <c r="H7" s="78">
        <f t="shared" ref="H7:H20" si="2">(F7-B7)/F7*100</f>
        <v>68.841285296981496</v>
      </c>
      <c r="I7" s="76">
        <v>16</v>
      </c>
      <c r="J7" s="76">
        <f t="shared" ref="J7:J20" si="3">I7*C7</f>
        <v>64</v>
      </c>
      <c r="K7" s="75">
        <f t="shared" ref="K7:K20" si="4">G7/J7</f>
        <v>5.5234375</v>
      </c>
      <c r="L7" s="76">
        <v>15</v>
      </c>
      <c r="M7" s="68"/>
      <c r="N7" s="68"/>
      <c r="O7" s="68"/>
      <c r="P7" s="68"/>
      <c r="Q7" s="68"/>
      <c r="R7" s="68"/>
      <c r="S7" s="69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 ht="18.75" customHeight="1">
      <c r="A8" s="74" t="s">
        <v>16</v>
      </c>
      <c r="B8" s="75">
        <v>220</v>
      </c>
      <c r="C8" s="76">
        <v>4</v>
      </c>
      <c r="D8" s="76">
        <v>13</v>
      </c>
      <c r="E8" s="77">
        <v>46.8</v>
      </c>
      <c r="F8" s="75">
        <f t="shared" si="0"/>
        <v>608.4</v>
      </c>
      <c r="G8" s="75">
        <f t="shared" si="1"/>
        <v>388.4</v>
      </c>
      <c r="H8" s="78">
        <f t="shared" si="2"/>
        <v>63.839579224194608</v>
      </c>
      <c r="I8" s="76">
        <v>18</v>
      </c>
      <c r="J8" s="76">
        <f t="shared" si="3"/>
        <v>72</v>
      </c>
      <c r="K8" s="75">
        <f t="shared" si="4"/>
        <v>5.3944444444444439</v>
      </c>
      <c r="L8" s="76">
        <v>19</v>
      </c>
      <c r="M8" s="68"/>
      <c r="N8" s="68"/>
      <c r="O8" s="68"/>
      <c r="P8" s="68"/>
      <c r="Q8" s="68"/>
      <c r="R8" s="68"/>
      <c r="S8" s="69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 ht="18.75" customHeight="1">
      <c r="A9" s="74" t="s">
        <v>17</v>
      </c>
      <c r="B9" s="75">
        <v>410</v>
      </c>
      <c r="C9" s="76">
        <v>4</v>
      </c>
      <c r="D9" s="76">
        <v>13</v>
      </c>
      <c r="E9" s="77">
        <v>68.400000000000006</v>
      </c>
      <c r="F9" s="75">
        <f t="shared" si="0"/>
        <v>889.2</v>
      </c>
      <c r="G9" s="75">
        <f t="shared" si="1"/>
        <v>479.20000000000005</v>
      </c>
      <c r="H9" s="78">
        <f t="shared" si="2"/>
        <v>53.891138101664417</v>
      </c>
      <c r="I9" s="76">
        <v>27</v>
      </c>
      <c r="J9" s="76">
        <f t="shared" si="3"/>
        <v>108</v>
      </c>
      <c r="K9" s="75">
        <f t="shared" si="4"/>
        <v>4.4370370370370376</v>
      </c>
      <c r="L9" s="76">
        <v>22</v>
      </c>
      <c r="M9" s="68"/>
      <c r="N9" s="68"/>
      <c r="O9" s="68"/>
      <c r="P9" s="68"/>
      <c r="Q9" s="68"/>
      <c r="R9" s="68"/>
      <c r="S9" s="69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 ht="18.75" customHeight="1">
      <c r="A10" s="74" t="s">
        <v>18</v>
      </c>
      <c r="B10" s="75">
        <v>530</v>
      </c>
      <c r="C10" s="76">
        <v>4</v>
      </c>
      <c r="D10" s="76">
        <v>13</v>
      </c>
      <c r="E10" s="77">
        <v>82.8</v>
      </c>
      <c r="F10" s="75">
        <f t="shared" si="0"/>
        <v>1076.3999999999999</v>
      </c>
      <c r="G10" s="75">
        <f t="shared" si="1"/>
        <v>546.39999999999986</v>
      </c>
      <c r="H10" s="78">
        <f t="shared" si="2"/>
        <v>50.761798587885544</v>
      </c>
      <c r="I10" s="76">
        <v>31</v>
      </c>
      <c r="J10" s="76">
        <f t="shared" si="3"/>
        <v>124</v>
      </c>
      <c r="K10" s="75">
        <f t="shared" si="4"/>
        <v>4.4064516129032247</v>
      </c>
      <c r="L10" s="76">
        <v>26</v>
      </c>
      <c r="M10" s="68"/>
      <c r="N10" s="68"/>
      <c r="O10" s="68"/>
      <c r="P10" s="68"/>
      <c r="Q10" s="68"/>
      <c r="R10" s="68"/>
      <c r="S10" s="69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 ht="18.75" customHeight="1">
      <c r="A11" s="74" t="s">
        <v>19</v>
      </c>
      <c r="B11" s="75">
        <v>550</v>
      </c>
      <c r="C11" s="76">
        <v>4</v>
      </c>
      <c r="D11" s="76">
        <v>13</v>
      </c>
      <c r="E11" s="77">
        <v>86.4</v>
      </c>
      <c r="F11" s="75">
        <f t="shared" si="0"/>
        <v>1123.2</v>
      </c>
      <c r="G11" s="75">
        <f t="shared" si="1"/>
        <v>573.20000000000005</v>
      </c>
      <c r="H11" s="78">
        <f t="shared" si="2"/>
        <v>51.032763532763539</v>
      </c>
      <c r="I11" s="76">
        <v>35</v>
      </c>
      <c r="J11" s="76">
        <f t="shared" si="3"/>
        <v>140</v>
      </c>
      <c r="K11" s="75">
        <f t="shared" si="4"/>
        <v>4.0942857142857143</v>
      </c>
      <c r="L11" s="76">
        <v>36</v>
      </c>
      <c r="M11" s="68"/>
      <c r="N11" s="68"/>
      <c r="O11" s="68"/>
      <c r="P11" s="68"/>
      <c r="Q11" s="68"/>
      <c r="R11" s="68"/>
      <c r="S11" s="69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 ht="18.75" customHeight="1">
      <c r="A12" s="74" t="s">
        <v>20</v>
      </c>
      <c r="B12" s="75">
        <v>375</v>
      </c>
      <c r="C12" s="76">
        <v>4</v>
      </c>
      <c r="D12" s="76">
        <v>13</v>
      </c>
      <c r="E12" s="77">
        <v>64.8</v>
      </c>
      <c r="F12" s="75">
        <f t="shared" si="0"/>
        <v>842.4</v>
      </c>
      <c r="G12" s="75">
        <f t="shared" si="1"/>
        <v>467.4</v>
      </c>
      <c r="H12" s="78">
        <f t="shared" si="2"/>
        <v>55.484330484330478</v>
      </c>
      <c r="I12" s="76">
        <v>24</v>
      </c>
      <c r="J12" s="76">
        <f t="shared" si="3"/>
        <v>96</v>
      </c>
      <c r="K12" s="75">
        <f t="shared" si="4"/>
        <v>4.8687499999999995</v>
      </c>
      <c r="L12" s="76">
        <v>42</v>
      </c>
      <c r="M12" s="68"/>
      <c r="N12" s="68"/>
      <c r="O12" s="68"/>
      <c r="P12" s="68"/>
      <c r="Q12" s="68"/>
      <c r="R12" s="68"/>
      <c r="S12" s="69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 ht="18.75" customHeight="1">
      <c r="A13" s="74" t="s">
        <v>21</v>
      </c>
      <c r="B13" s="75">
        <v>620</v>
      </c>
      <c r="C13" s="76">
        <v>4</v>
      </c>
      <c r="D13" s="76">
        <v>13</v>
      </c>
      <c r="E13" s="77">
        <v>82.8</v>
      </c>
      <c r="F13" s="75">
        <f t="shared" si="0"/>
        <v>1076.3999999999999</v>
      </c>
      <c r="G13" s="75">
        <f t="shared" si="1"/>
        <v>456.39999999999986</v>
      </c>
      <c r="H13" s="78">
        <f t="shared" si="2"/>
        <v>42.400594574507608</v>
      </c>
      <c r="I13" s="76">
        <v>24</v>
      </c>
      <c r="J13" s="76">
        <f t="shared" si="3"/>
        <v>96</v>
      </c>
      <c r="K13" s="75">
        <f t="shared" si="4"/>
        <v>4.7541666666666655</v>
      </c>
      <c r="L13" s="76">
        <v>57</v>
      </c>
      <c r="M13" s="68"/>
      <c r="N13" s="68"/>
      <c r="O13" s="68"/>
      <c r="P13" s="68"/>
      <c r="Q13" s="68"/>
      <c r="R13" s="68"/>
      <c r="S13" s="69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 ht="18.75" customHeight="1">
      <c r="A14" s="74" t="s">
        <v>22</v>
      </c>
      <c r="B14" s="75">
        <v>670</v>
      </c>
      <c r="C14" s="76">
        <v>4</v>
      </c>
      <c r="D14" s="76">
        <v>13</v>
      </c>
      <c r="E14" s="77">
        <v>93.6</v>
      </c>
      <c r="F14" s="75">
        <f t="shared" si="0"/>
        <v>1216.8</v>
      </c>
      <c r="G14" s="75">
        <f t="shared" si="1"/>
        <v>546.79999999999995</v>
      </c>
      <c r="H14" s="78">
        <f t="shared" si="2"/>
        <v>44.937541091387246</v>
      </c>
      <c r="I14" s="76">
        <v>29</v>
      </c>
      <c r="J14" s="76">
        <f t="shared" si="3"/>
        <v>116</v>
      </c>
      <c r="K14" s="75">
        <f t="shared" si="4"/>
        <v>4.7137931034482756</v>
      </c>
      <c r="L14" s="76">
        <v>66</v>
      </c>
      <c r="M14" s="68"/>
      <c r="N14" s="68"/>
      <c r="O14" s="68"/>
      <c r="P14" s="68"/>
      <c r="Q14" s="68"/>
      <c r="R14" s="68"/>
      <c r="S14" s="69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 ht="18.75" customHeight="1">
      <c r="A15" s="74" t="s">
        <v>23</v>
      </c>
      <c r="B15" s="75">
        <v>720</v>
      </c>
      <c r="C15" s="76">
        <v>4</v>
      </c>
      <c r="D15" s="76">
        <v>13</v>
      </c>
      <c r="E15" s="77">
        <v>97.2</v>
      </c>
      <c r="F15" s="75">
        <f t="shared" si="0"/>
        <v>1263.6000000000001</v>
      </c>
      <c r="G15" s="75">
        <f t="shared" si="1"/>
        <v>543.60000000000014</v>
      </c>
      <c r="H15" s="78">
        <f t="shared" si="2"/>
        <v>43.019943019943021</v>
      </c>
      <c r="I15" s="76">
        <v>31</v>
      </c>
      <c r="J15" s="76">
        <f t="shared" si="3"/>
        <v>124</v>
      </c>
      <c r="K15" s="75">
        <f t="shared" si="4"/>
        <v>4.3838709677419363</v>
      </c>
      <c r="L15" s="76">
        <v>71</v>
      </c>
      <c r="M15" s="68"/>
      <c r="N15" s="68"/>
      <c r="O15" s="68"/>
      <c r="P15" s="68"/>
      <c r="Q15" s="68"/>
      <c r="R15" s="68"/>
      <c r="S15" s="69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 ht="18.75" customHeight="1">
      <c r="A16" s="74" t="s">
        <v>24</v>
      </c>
      <c r="B16" s="75">
        <v>750</v>
      </c>
      <c r="C16" s="76">
        <v>4</v>
      </c>
      <c r="D16" s="76">
        <v>13</v>
      </c>
      <c r="E16" s="77">
        <v>100.8</v>
      </c>
      <c r="F16" s="75">
        <f t="shared" si="0"/>
        <v>1310.3999999999999</v>
      </c>
      <c r="G16" s="75">
        <f t="shared" si="1"/>
        <v>560.39999999999986</v>
      </c>
      <c r="H16" s="78">
        <f t="shared" si="2"/>
        <v>42.765567765567759</v>
      </c>
      <c r="I16" s="76">
        <v>30</v>
      </c>
      <c r="J16" s="76">
        <f t="shared" si="3"/>
        <v>120</v>
      </c>
      <c r="K16" s="75">
        <f t="shared" si="4"/>
        <v>4.669999999999999</v>
      </c>
      <c r="L16" s="76">
        <v>76</v>
      </c>
      <c r="M16" s="68"/>
      <c r="N16" s="68"/>
      <c r="O16" s="68"/>
      <c r="P16" s="68"/>
      <c r="Q16" s="68"/>
      <c r="R16" s="68"/>
      <c r="S16" s="69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 ht="18.75" customHeight="1">
      <c r="A17" s="74" t="s">
        <v>25</v>
      </c>
      <c r="B17" s="75">
        <v>800</v>
      </c>
      <c r="C17" s="76">
        <v>4</v>
      </c>
      <c r="D17" s="76">
        <v>13</v>
      </c>
      <c r="E17" s="77">
        <v>104.4</v>
      </c>
      <c r="F17" s="75">
        <f t="shared" si="0"/>
        <v>1357.2</v>
      </c>
      <c r="G17" s="75">
        <f t="shared" si="1"/>
        <v>557.20000000000005</v>
      </c>
      <c r="H17" s="78">
        <f t="shared" si="2"/>
        <v>41.055113468906576</v>
      </c>
      <c r="I17" s="76">
        <v>27</v>
      </c>
      <c r="J17" s="76">
        <f t="shared" si="3"/>
        <v>108</v>
      </c>
      <c r="K17" s="75">
        <f t="shared" si="4"/>
        <v>5.1592592592592599</v>
      </c>
      <c r="L17" s="76">
        <v>88</v>
      </c>
      <c r="M17" s="68"/>
      <c r="N17" s="68"/>
      <c r="O17" s="68"/>
      <c r="P17" s="68"/>
      <c r="Q17" s="68"/>
      <c r="R17" s="68"/>
      <c r="S17" s="69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 ht="18.75" customHeight="1">
      <c r="A18" s="74" t="s">
        <v>26</v>
      </c>
      <c r="B18" s="75">
        <v>600</v>
      </c>
      <c r="C18" s="76">
        <v>4</v>
      </c>
      <c r="D18" s="76">
        <v>13</v>
      </c>
      <c r="E18" s="77">
        <v>82.8</v>
      </c>
      <c r="F18" s="75">
        <f t="shared" si="0"/>
        <v>1076.3999999999999</v>
      </c>
      <c r="G18" s="75">
        <f t="shared" si="1"/>
        <v>476.39999999999986</v>
      </c>
      <c r="H18" s="78">
        <f t="shared" si="2"/>
        <v>44.25863991081382</v>
      </c>
      <c r="I18" s="76">
        <v>25</v>
      </c>
      <c r="J18" s="76">
        <f t="shared" si="3"/>
        <v>100</v>
      </c>
      <c r="K18" s="75">
        <f t="shared" si="4"/>
        <v>4.7639999999999985</v>
      </c>
      <c r="L18" s="76">
        <v>94</v>
      </c>
      <c r="M18" s="68"/>
      <c r="N18" s="68"/>
      <c r="O18" s="68"/>
      <c r="P18" s="68"/>
      <c r="Q18" s="68"/>
      <c r="R18" s="68"/>
      <c r="S18" s="69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 ht="18.75" customHeight="1">
      <c r="A19" s="74" t="s">
        <v>207</v>
      </c>
      <c r="B19" s="75">
        <v>770</v>
      </c>
      <c r="C19" s="76">
        <v>4</v>
      </c>
      <c r="D19" s="76">
        <v>13</v>
      </c>
      <c r="E19" s="77">
        <v>100.8</v>
      </c>
      <c r="F19" s="75">
        <f t="shared" si="0"/>
        <v>1310.3999999999999</v>
      </c>
      <c r="G19" s="75">
        <f t="shared" si="1"/>
        <v>540.39999999999986</v>
      </c>
      <c r="H19" s="78">
        <f t="shared" si="2"/>
        <v>41.239316239316231</v>
      </c>
      <c r="I19" s="76">
        <v>32</v>
      </c>
      <c r="J19" s="76">
        <f t="shared" si="3"/>
        <v>128</v>
      </c>
      <c r="K19" s="75">
        <f t="shared" si="4"/>
        <v>4.2218749999999989</v>
      </c>
      <c r="L19" s="76">
        <v>97</v>
      </c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 ht="18.75" customHeight="1">
      <c r="A20" s="74" t="s">
        <v>208</v>
      </c>
      <c r="B20" s="75">
        <v>810</v>
      </c>
      <c r="C20" s="76">
        <v>4</v>
      </c>
      <c r="D20" s="76">
        <v>13</v>
      </c>
      <c r="E20" s="77">
        <v>108</v>
      </c>
      <c r="F20" s="75">
        <f t="shared" si="0"/>
        <v>1404</v>
      </c>
      <c r="G20" s="75">
        <f t="shared" si="1"/>
        <v>594</v>
      </c>
      <c r="H20" s="78">
        <f t="shared" si="2"/>
        <v>42.307692307692307</v>
      </c>
      <c r="I20" s="76">
        <v>37</v>
      </c>
      <c r="J20" s="76">
        <f t="shared" si="3"/>
        <v>148</v>
      </c>
      <c r="K20" s="75">
        <f t="shared" si="4"/>
        <v>4.0135135135135132</v>
      </c>
      <c r="L20" s="76">
        <v>101</v>
      </c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 ht="18.75" customHeight="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 ht="18.75" customHeight="1">
      <c r="A22" s="79" t="s">
        <v>27</v>
      </c>
      <c r="B22" s="80" t="s">
        <v>4</v>
      </c>
      <c r="C22" s="80" t="s">
        <v>5</v>
      </c>
      <c r="D22" s="73" t="s">
        <v>28</v>
      </c>
      <c r="E22" s="73" t="s">
        <v>7</v>
      </c>
      <c r="F22" s="73" t="s">
        <v>29</v>
      </c>
      <c r="G22" s="80" t="s">
        <v>10</v>
      </c>
      <c r="H22" s="80" t="s">
        <v>30</v>
      </c>
      <c r="I22" s="80" t="s">
        <v>31</v>
      </c>
      <c r="J22" s="73" t="s">
        <v>32</v>
      </c>
      <c r="K22" s="80" t="s">
        <v>14</v>
      </c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 ht="18.75" customHeight="1">
      <c r="A23" s="74" t="s">
        <v>33</v>
      </c>
      <c r="B23" s="75">
        <v>0</v>
      </c>
      <c r="C23" s="76">
        <v>1</v>
      </c>
      <c r="D23" s="76">
        <v>2</v>
      </c>
      <c r="E23" s="81">
        <v>3.6</v>
      </c>
      <c r="F23" s="81">
        <f t="shared" ref="F23:F57" si="5">E23*10</f>
        <v>36</v>
      </c>
      <c r="G23" s="76">
        <f t="shared" ref="G23:G57" si="6">(E23-B23)/E23*100</f>
        <v>100</v>
      </c>
      <c r="H23" s="76">
        <f>2/60</f>
        <v>3.3333333333333333E-2</v>
      </c>
      <c r="I23" s="76">
        <f t="shared" ref="I23:I57" si="7">H23*C23</f>
        <v>3.3333333333333333E-2</v>
      </c>
      <c r="J23" s="75">
        <f t="shared" ref="J23:J57" si="8">F23/I23</f>
        <v>1080</v>
      </c>
      <c r="K23" s="76">
        <v>1</v>
      </c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 ht="18.75" customHeight="1">
      <c r="A24" s="74" t="s">
        <v>34</v>
      </c>
      <c r="B24" s="75">
        <v>0</v>
      </c>
      <c r="C24" s="76">
        <v>1</v>
      </c>
      <c r="D24" s="76">
        <v>2</v>
      </c>
      <c r="E24" s="81">
        <v>7.2</v>
      </c>
      <c r="F24" s="81">
        <f t="shared" si="5"/>
        <v>72</v>
      </c>
      <c r="G24" s="76">
        <f t="shared" si="6"/>
        <v>100</v>
      </c>
      <c r="H24" s="76">
        <f>5/60</f>
        <v>8.3333333333333329E-2</v>
      </c>
      <c r="I24" s="76">
        <f t="shared" si="7"/>
        <v>8.3333333333333329E-2</v>
      </c>
      <c r="J24" s="75">
        <f t="shared" si="8"/>
        <v>864</v>
      </c>
      <c r="K24" s="76">
        <v>2</v>
      </c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 ht="18.75" customHeight="1">
      <c r="A25" s="74" t="s">
        <v>35</v>
      </c>
      <c r="B25" s="75">
        <v>0</v>
      </c>
      <c r="C25" s="76">
        <v>1</v>
      </c>
      <c r="D25" s="76">
        <v>2</v>
      </c>
      <c r="E25" s="81">
        <v>10.4</v>
      </c>
      <c r="F25" s="81">
        <f t="shared" si="5"/>
        <v>104</v>
      </c>
      <c r="G25" s="76">
        <f t="shared" si="6"/>
        <v>100</v>
      </c>
      <c r="H25" s="76">
        <f>20/60</f>
        <v>0.33333333333333331</v>
      </c>
      <c r="I25" s="76">
        <f t="shared" si="7"/>
        <v>0.33333333333333331</v>
      </c>
      <c r="J25" s="75">
        <f t="shared" si="8"/>
        <v>312</v>
      </c>
      <c r="K25" s="76">
        <v>5</v>
      </c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 ht="18.75" customHeight="1">
      <c r="A26" s="74" t="s">
        <v>36</v>
      </c>
      <c r="B26" s="75">
        <v>0</v>
      </c>
      <c r="C26" s="76">
        <v>1</v>
      </c>
      <c r="D26" s="76">
        <v>2</v>
      </c>
      <c r="E26" s="81">
        <v>14</v>
      </c>
      <c r="F26" s="81">
        <f t="shared" si="5"/>
        <v>140</v>
      </c>
      <c r="G26" s="76">
        <f t="shared" si="6"/>
        <v>100</v>
      </c>
      <c r="H26" s="76">
        <f>30/60</f>
        <v>0.5</v>
      </c>
      <c r="I26" s="76">
        <f t="shared" si="7"/>
        <v>0.5</v>
      </c>
      <c r="J26" s="75">
        <f t="shared" si="8"/>
        <v>280</v>
      </c>
      <c r="K26" s="76">
        <v>7</v>
      </c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 ht="18.75" customHeight="1">
      <c r="A27" s="74" t="s">
        <v>37</v>
      </c>
      <c r="B27" s="75">
        <v>0</v>
      </c>
      <c r="C27" s="76">
        <v>1</v>
      </c>
      <c r="D27" s="76">
        <v>2</v>
      </c>
      <c r="E27" s="81">
        <v>7.22</v>
      </c>
      <c r="F27" s="81">
        <f t="shared" si="5"/>
        <v>72.2</v>
      </c>
      <c r="G27" s="76">
        <f t="shared" si="6"/>
        <v>100</v>
      </c>
      <c r="H27" s="76">
        <f>10/60</f>
        <v>0.16666666666666666</v>
      </c>
      <c r="I27" s="76">
        <f t="shared" si="7"/>
        <v>0.16666666666666666</v>
      </c>
      <c r="J27" s="75">
        <f t="shared" si="8"/>
        <v>433.20000000000005</v>
      </c>
      <c r="K27" s="76">
        <v>9</v>
      </c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 ht="18.75" customHeight="1">
      <c r="A28" s="74" t="s">
        <v>38</v>
      </c>
      <c r="B28" s="75">
        <v>0</v>
      </c>
      <c r="C28" s="76">
        <v>1</v>
      </c>
      <c r="D28" s="76">
        <v>2</v>
      </c>
      <c r="E28" s="75">
        <v>25.2</v>
      </c>
      <c r="F28" s="75">
        <f t="shared" si="5"/>
        <v>252</v>
      </c>
      <c r="G28" s="76">
        <f t="shared" si="6"/>
        <v>100</v>
      </c>
      <c r="H28" s="76">
        <v>2</v>
      </c>
      <c r="I28" s="76">
        <f t="shared" si="7"/>
        <v>2</v>
      </c>
      <c r="J28" s="75">
        <f t="shared" si="8"/>
        <v>126</v>
      </c>
      <c r="K28" s="76">
        <v>13</v>
      </c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 ht="18.75" customHeight="1">
      <c r="A29" s="74" t="s">
        <v>39</v>
      </c>
      <c r="B29" s="75">
        <v>0</v>
      </c>
      <c r="C29" s="76">
        <v>1</v>
      </c>
      <c r="D29" s="76">
        <v>2</v>
      </c>
      <c r="E29" s="75">
        <v>32.4</v>
      </c>
      <c r="F29" s="75">
        <f t="shared" si="5"/>
        <v>324</v>
      </c>
      <c r="G29" s="76">
        <f t="shared" si="6"/>
        <v>100</v>
      </c>
      <c r="H29" s="76">
        <v>3</v>
      </c>
      <c r="I29" s="76">
        <f t="shared" si="7"/>
        <v>3</v>
      </c>
      <c r="J29" s="75">
        <f t="shared" si="8"/>
        <v>108</v>
      </c>
      <c r="K29" s="76">
        <v>15</v>
      </c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 ht="18.75" customHeight="1">
      <c r="A30" s="74" t="s">
        <v>40</v>
      </c>
      <c r="B30" s="75">
        <v>0</v>
      </c>
      <c r="C30" s="76">
        <v>1</v>
      </c>
      <c r="D30" s="76">
        <v>2</v>
      </c>
      <c r="E30" s="75">
        <v>28.8</v>
      </c>
      <c r="F30" s="75">
        <f t="shared" si="5"/>
        <v>288</v>
      </c>
      <c r="G30" s="76">
        <f t="shared" si="6"/>
        <v>100</v>
      </c>
      <c r="H30" s="76">
        <v>2.5</v>
      </c>
      <c r="I30" s="76">
        <f t="shared" si="7"/>
        <v>2.5</v>
      </c>
      <c r="J30" s="75">
        <f t="shared" si="8"/>
        <v>115.2</v>
      </c>
      <c r="K30" s="76">
        <v>18</v>
      </c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 ht="18.75" customHeight="1">
      <c r="A31" s="74" t="s">
        <v>41</v>
      </c>
      <c r="B31" s="75">
        <v>0</v>
      </c>
      <c r="C31" s="76">
        <v>1</v>
      </c>
      <c r="D31" s="76">
        <v>2</v>
      </c>
      <c r="E31" s="75">
        <v>36</v>
      </c>
      <c r="F31" s="75">
        <f t="shared" si="5"/>
        <v>360</v>
      </c>
      <c r="G31" s="76">
        <f t="shared" si="6"/>
        <v>100</v>
      </c>
      <c r="H31" s="76">
        <v>4</v>
      </c>
      <c r="I31" s="76">
        <f t="shared" si="7"/>
        <v>4</v>
      </c>
      <c r="J31" s="75">
        <f t="shared" si="8"/>
        <v>90</v>
      </c>
      <c r="K31" s="76">
        <v>25</v>
      </c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 ht="18.75" customHeight="1">
      <c r="A32" s="74" t="s">
        <v>42</v>
      </c>
      <c r="B32" s="75">
        <v>0</v>
      </c>
      <c r="C32" s="76">
        <v>1</v>
      </c>
      <c r="D32" s="76">
        <v>2</v>
      </c>
      <c r="E32" s="75">
        <v>43.2</v>
      </c>
      <c r="F32" s="75">
        <f t="shared" si="5"/>
        <v>432</v>
      </c>
      <c r="G32" s="76">
        <f t="shared" si="6"/>
        <v>100</v>
      </c>
      <c r="H32" s="76">
        <v>6</v>
      </c>
      <c r="I32" s="76">
        <f t="shared" si="7"/>
        <v>6</v>
      </c>
      <c r="J32" s="75">
        <f t="shared" si="8"/>
        <v>72</v>
      </c>
      <c r="K32" s="76">
        <v>30</v>
      </c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 ht="18.75" customHeight="1">
      <c r="A33" s="74" t="s">
        <v>43</v>
      </c>
      <c r="B33" s="75">
        <v>0</v>
      </c>
      <c r="C33" s="76">
        <v>1</v>
      </c>
      <c r="D33" s="76">
        <v>2</v>
      </c>
      <c r="E33" s="75">
        <v>50</v>
      </c>
      <c r="F33" s="75">
        <f t="shared" si="5"/>
        <v>500</v>
      </c>
      <c r="G33" s="76">
        <f t="shared" si="6"/>
        <v>100</v>
      </c>
      <c r="H33" s="76">
        <v>8</v>
      </c>
      <c r="I33" s="76">
        <f t="shared" si="7"/>
        <v>8</v>
      </c>
      <c r="J33" s="75">
        <f t="shared" si="8"/>
        <v>62.5</v>
      </c>
      <c r="K33" s="76">
        <v>34</v>
      </c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 ht="18.75" customHeight="1">
      <c r="A34" s="74" t="s">
        <v>44</v>
      </c>
      <c r="B34" s="75">
        <v>0</v>
      </c>
      <c r="C34" s="76">
        <v>1</v>
      </c>
      <c r="D34" s="76">
        <v>2</v>
      </c>
      <c r="E34" s="75">
        <v>36</v>
      </c>
      <c r="F34" s="75">
        <f t="shared" si="5"/>
        <v>360</v>
      </c>
      <c r="G34" s="76">
        <f t="shared" si="6"/>
        <v>100</v>
      </c>
      <c r="H34" s="76">
        <v>3.6666666659999998</v>
      </c>
      <c r="I34" s="76">
        <f t="shared" si="7"/>
        <v>3.6666666659999998</v>
      </c>
      <c r="J34" s="75">
        <f t="shared" si="8"/>
        <v>98.181818199669422</v>
      </c>
      <c r="K34" s="76">
        <v>35</v>
      </c>
      <c r="L34" s="82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 ht="18.75" customHeight="1">
      <c r="A35" s="74" t="s">
        <v>45</v>
      </c>
      <c r="B35" s="75">
        <v>0</v>
      </c>
      <c r="C35" s="76">
        <v>1</v>
      </c>
      <c r="D35" s="76">
        <v>2</v>
      </c>
      <c r="E35" s="75">
        <v>18</v>
      </c>
      <c r="F35" s="75">
        <f t="shared" si="5"/>
        <v>180</v>
      </c>
      <c r="G35" s="76">
        <f t="shared" si="6"/>
        <v>100</v>
      </c>
      <c r="H35" s="76">
        <v>1</v>
      </c>
      <c r="I35" s="76">
        <f t="shared" si="7"/>
        <v>1</v>
      </c>
      <c r="J35" s="75">
        <f t="shared" si="8"/>
        <v>180</v>
      </c>
      <c r="K35" s="76">
        <v>50</v>
      </c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 ht="18.75" customHeight="1">
      <c r="A36" s="74" t="s">
        <v>46</v>
      </c>
      <c r="B36" s="75">
        <v>0</v>
      </c>
      <c r="C36" s="76">
        <v>1</v>
      </c>
      <c r="D36" s="76">
        <v>2</v>
      </c>
      <c r="E36" s="75">
        <v>14</v>
      </c>
      <c r="F36" s="75">
        <f t="shared" si="5"/>
        <v>140</v>
      </c>
      <c r="G36" s="76">
        <f t="shared" si="6"/>
        <v>100</v>
      </c>
      <c r="H36" s="76">
        <v>0.5</v>
      </c>
      <c r="I36" s="76">
        <f t="shared" si="7"/>
        <v>0.5</v>
      </c>
      <c r="J36" s="75">
        <f t="shared" si="8"/>
        <v>280</v>
      </c>
      <c r="K36" s="76">
        <v>52</v>
      </c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 ht="18.75" customHeight="1">
      <c r="A37" s="74" t="s">
        <v>47</v>
      </c>
      <c r="B37" s="75">
        <v>0</v>
      </c>
      <c r="C37" s="76">
        <v>1</v>
      </c>
      <c r="D37" s="76">
        <v>2</v>
      </c>
      <c r="E37" s="75">
        <v>21</v>
      </c>
      <c r="F37" s="75">
        <f t="shared" si="5"/>
        <v>210</v>
      </c>
      <c r="G37" s="76">
        <f t="shared" si="6"/>
        <v>100</v>
      </c>
      <c r="H37" s="76">
        <v>1.5</v>
      </c>
      <c r="I37" s="76">
        <f t="shared" si="7"/>
        <v>1.5</v>
      </c>
      <c r="J37" s="75">
        <f t="shared" si="8"/>
        <v>140</v>
      </c>
      <c r="K37" s="76">
        <v>53</v>
      </c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 ht="18.75" customHeight="1">
      <c r="A38" s="74" t="s">
        <v>48</v>
      </c>
      <c r="B38" s="75">
        <v>0</v>
      </c>
      <c r="C38" s="76">
        <v>1</v>
      </c>
      <c r="D38" s="76">
        <v>2</v>
      </c>
      <c r="E38" s="75">
        <v>18</v>
      </c>
      <c r="F38" s="75">
        <f t="shared" si="5"/>
        <v>180</v>
      </c>
      <c r="G38" s="76">
        <f t="shared" si="6"/>
        <v>100</v>
      </c>
      <c r="H38" s="76">
        <f>45/60</f>
        <v>0.75</v>
      </c>
      <c r="I38" s="76">
        <f t="shared" si="7"/>
        <v>0.75</v>
      </c>
      <c r="J38" s="75">
        <f t="shared" si="8"/>
        <v>240</v>
      </c>
      <c r="K38" s="76">
        <v>56</v>
      </c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 ht="18.75" customHeight="1">
      <c r="A39" s="74" t="s">
        <v>49</v>
      </c>
      <c r="B39" s="75">
        <v>0</v>
      </c>
      <c r="C39" s="76">
        <v>1</v>
      </c>
      <c r="D39" s="76">
        <v>2</v>
      </c>
      <c r="E39" s="75">
        <v>32</v>
      </c>
      <c r="F39" s="75">
        <f t="shared" si="5"/>
        <v>320</v>
      </c>
      <c r="G39" s="76">
        <f t="shared" si="6"/>
        <v>100</v>
      </c>
      <c r="H39" s="76">
        <v>3.5</v>
      </c>
      <c r="I39" s="76">
        <f t="shared" si="7"/>
        <v>3.5</v>
      </c>
      <c r="J39" s="75">
        <f t="shared" si="8"/>
        <v>91.428571428571431</v>
      </c>
      <c r="K39" s="76">
        <v>58</v>
      </c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 ht="18.75" customHeight="1">
      <c r="A40" s="74" t="s">
        <v>50</v>
      </c>
      <c r="B40" s="75">
        <v>0</v>
      </c>
      <c r="C40" s="76">
        <v>1</v>
      </c>
      <c r="D40" s="76">
        <v>2</v>
      </c>
      <c r="E40" s="75">
        <v>14</v>
      </c>
      <c r="F40" s="75">
        <f t="shared" si="5"/>
        <v>140</v>
      </c>
      <c r="G40" s="76">
        <f t="shared" si="6"/>
        <v>100</v>
      </c>
      <c r="H40" s="76">
        <v>0.5</v>
      </c>
      <c r="I40" s="76">
        <f t="shared" si="7"/>
        <v>0.5</v>
      </c>
      <c r="J40" s="75">
        <f t="shared" si="8"/>
        <v>280</v>
      </c>
      <c r="K40" s="76">
        <v>60</v>
      </c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 ht="18.75" customHeight="1">
      <c r="A41" s="74" t="s">
        <v>51</v>
      </c>
      <c r="B41" s="75">
        <v>0</v>
      </c>
      <c r="C41" s="76">
        <v>1</v>
      </c>
      <c r="D41" s="76">
        <v>2</v>
      </c>
      <c r="E41" s="75">
        <v>21</v>
      </c>
      <c r="F41" s="75">
        <f t="shared" si="5"/>
        <v>210</v>
      </c>
      <c r="G41" s="76">
        <f t="shared" si="6"/>
        <v>100</v>
      </c>
      <c r="H41" s="76">
        <v>1.5</v>
      </c>
      <c r="I41" s="76">
        <f t="shared" si="7"/>
        <v>1.5</v>
      </c>
      <c r="J41" s="75">
        <f t="shared" si="8"/>
        <v>140</v>
      </c>
      <c r="K41" s="76">
        <v>63</v>
      </c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 ht="18.75" customHeight="1">
      <c r="A42" s="74" t="s">
        <v>52</v>
      </c>
      <c r="B42" s="75">
        <v>0</v>
      </c>
      <c r="C42" s="76">
        <v>1</v>
      </c>
      <c r="D42" s="76">
        <v>2</v>
      </c>
      <c r="E42" s="75">
        <v>18</v>
      </c>
      <c r="F42" s="75">
        <f t="shared" si="5"/>
        <v>180</v>
      </c>
      <c r="G42" s="76">
        <f t="shared" si="6"/>
        <v>100</v>
      </c>
      <c r="H42" s="76">
        <v>0.75</v>
      </c>
      <c r="I42" s="76">
        <f t="shared" si="7"/>
        <v>0.75</v>
      </c>
      <c r="J42" s="75">
        <f t="shared" si="8"/>
        <v>240</v>
      </c>
      <c r="K42" s="76">
        <v>65</v>
      </c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 ht="18.75" customHeight="1">
      <c r="A43" s="74" t="s">
        <v>53</v>
      </c>
      <c r="B43" s="75">
        <v>0</v>
      </c>
      <c r="C43" s="76">
        <v>1</v>
      </c>
      <c r="D43" s="76">
        <v>2</v>
      </c>
      <c r="E43" s="75">
        <v>39</v>
      </c>
      <c r="F43" s="75">
        <f t="shared" si="5"/>
        <v>390</v>
      </c>
      <c r="G43" s="76">
        <f t="shared" si="6"/>
        <v>100</v>
      </c>
      <c r="H43" s="76">
        <v>5</v>
      </c>
      <c r="I43" s="76">
        <f t="shared" si="7"/>
        <v>5</v>
      </c>
      <c r="J43" s="75">
        <f t="shared" si="8"/>
        <v>78</v>
      </c>
      <c r="K43" s="76">
        <v>68</v>
      </c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 ht="18.75" customHeight="1">
      <c r="A44" s="74" t="s">
        <v>54</v>
      </c>
      <c r="B44" s="75">
        <v>0</v>
      </c>
      <c r="C44" s="76">
        <v>1</v>
      </c>
      <c r="D44" s="76">
        <v>2</v>
      </c>
      <c r="E44" s="75">
        <v>14</v>
      </c>
      <c r="F44" s="75">
        <f t="shared" si="5"/>
        <v>140</v>
      </c>
      <c r="G44" s="76">
        <f t="shared" si="6"/>
        <v>100</v>
      </c>
      <c r="H44" s="76">
        <f>35/60</f>
        <v>0.58333333333333337</v>
      </c>
      <c r="I44" s="76">
        <f t="shared" si="7"/>
        <v>0.58333333333333337</v>
      </c>
      <c r="J44" s="75">
        <f t="shared" si="8"/>
        <v>239.99999999999997</v>
      </c>
      <c r="K44" s="76">
        <v>70</v>
      </c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 ht="18.75" customHeight="1">
      <c r="A45" s="74" t="s">
        <v>55</v>
      </c>
      <c r="B45" s="75">
        <v>0</v>
      </c>
      <c r="C45" s="76">
        <v>1</v>
      </c>
      <c r="D45" s="76">
        <v>2</v>
      </c>
      <c r="E45" s="75">
        <v>14</v>
      </c>
      <c r="F45" s="75">
        <f t="shared" si="5"/>
        <v>140</v>
      </c>
      <c r="G45" s="76">
        <f t="shared" si="6"/>
        <v>100</v>
      </c>
      <c r="H45" s="76">
        <f>40/60</f>
        <v>0.66666666666666663</v>
      </c>
      <c r="I45" s="76">
        <f t="shared" si="7"/>
        <v>0.66666666666666663</v>
      </c>
      <c r="J45" s="75">
        <f t="shared" si="8"/>
        <v>210</v>
      </c>
      <c r="K45" s="76">
        <v>72</v>
      </c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 ht="18.75" customHeight="1">
      <c r="A46" s="74" t="s">
        <v>56</v>
      </c>
      <c r="B46" s="75">
        <v>0</v>
      </c>
      <c r="C46" s="76">
        <v>1</v>
      </c>
      <c r="D46" s="76">
        <v>2</v>
      </c>
      <c r="E46" s="75">
        <v>36</v>
      </c>
      <c r="F46" s="75">
        <f t="shared" si="5"/>
        <v>360</v>
      </c>
      <c r="G46" s="76">
        <f t="shared" si="6"/>
        <v>100</v>
      </c>
      <c r="H46" s="76">
        <v>4.5</v>
      </c>
      <c r="I46" s="76">
        <f t="shared" si="7"/>
        <v>4.5</v>
      </c>
      <c r="J46" s="75">
        <f t="shared" si="8"/>
        <v>80</v>
      </c>
      <c r="K46" s="76">
        <v>74</v>
      </c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 ht="18.75" customHeight="1">
      <c r="A47" s="74" t="s">
        <v>57</v>
      </c>
      <c r="B47" s="75">
        <v>0</v>
      </c>
      <c r="C47" s="76">
        <v>1</v>
      </c>
      <c r="D47" s="76">
        <v>2</v>
      </c>
      <c r="E47" s="75">
        <v>28</v>
      </c>
      <c r="F47" s="75">
        <f t="shared" si="5"/>
        <v>280</v>
      </c>
      <c r="G47" s="76">
        <f t="shared" si="6"/>
        <v>100</v>
      </c>
      <c r="H47" s="76">
        <v>2.5</v>
      </c>
      <c r="I47" s="76">
        <f t="shared" si="7"/>
        <v>2.5</v>
      </c>
      <c r="J47" s="75">
        <f t="shared" si="8"/>
        <v>112</v>
      </c>
      <c r="K47" s="76">
        <v>78</v>
      </c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 ht="18.75" customHeight="1">
      <c r="A48" s="74" t="s">
        <v>58</v>
      </c>
      <c r="B48" s="75">
        <v>0</v>
      </c>
      <c r="C48" s="76">
        <v>1</v>
      </c>
      <c r="D48" s="76">
        <v>2</v>
      </c>
      <c r="E48" s="75">
        <v>43</v>
      </c>
      <c r="F48" s="75">
        <f t="shared" si="5"/>
        <v>430</v>
      </c>
      <c r="G48" s="76">
        <f t="shared" si="6"/>
        <v>100</v>
      </c>
      <c r="H48" s="76">
        <v>6.5</v>
      </c>
      <c r="I48" s="76">
        <f t="shared" si="7"/>
        <v>6.5</v>
      </c>
      <c r="J48" s="75">
        <f t="shared" si="8"/>
        <v>66.15384615384616</v>
      </c>
      <c r="K48" s="76">
        <v>80</v>
      </c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 ht="18.75" customHeight="1">
      <c r="A49" s="74" t="s">
        <v>59</v>
      </c>
      <c r="B49" s="75">
        <v>0</v>
      </c>
      <c r="C49" s="76">
        <v>1</v>
      </c>
      <c r="D49" s="76">
        <v>2</v>
      </c>
      <c r="E49" s="75">
        <v>36</v>
      </c>
      <c r="F49" s="75">
        <f t="shared" si="5"/>
        <v>360</v>
      </c>
      <c r="G49" s="76">
        <f t="shared" si="6"/>
        <v>100</v>
      </c>
      <c r="H49" s="76">
        <v>4</v>
      </c>
      <c r="I49" s="76">
        <f t="shared" si="7"/>
        <v>4</v>
      </c>
      <c r="J49" s="75">
        <f t="shared" si="8"/>
        <v>90</v>
      </c>
      <c r="K49" s="76">
        <v>82</v>
      </c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 ht="18.75" customHeight="1">
      <c r="A50" s="74" t="s">
        <v>60</v>
      </c>
      <c r="B50" s="75">
        <v>0</v>
      </c>
      <c r="C50" s="76">
        <v>1</v>
      </c>
      <c r="D50" s="76">
        <v>2</v>
      </c>
      <c r="E50" s="75">
        <v>21</v>
      </c>
      <c r="F50" s="75">
        <f t="shared" si="5"/>
        <v>210</v>
      </c>
      <c r="G50" s="76">
        <f t="shared" si="6"/>
        <v>100</v>
      </c>
      <c r="H50" s="76">
        <v>1.3333333333299999</v>
      </c>
      <c r="I50" s="76">
        <f t="shared" si="7"/>
        <v>1.3333333333299999</v>
      </c>
      <c r="J50" s="75">
        <f t="shared" si="8"/>
        <v>157.50000000039375</v>
      </c>
      <c r="K50" s="76">
        <v>83</v>
      </c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 ht="18.75" customHeight="1">
      <c r="A51" s="74" t="s">
        <v>61</v>
      </c>
      <c r="B51" s="75">
        <v>0</v>
      </c>
      <c r="C51" s="76">
        <v>1</v>
      </c>
      <c r="D51" s="76">
        <v>2</v>
      </c>
      <c r="E51" s="75">
        <v>32</v>
      </c>
      <c r="F51" s="75">
        <f t="shared" si="5"/>
        <v>320</v>
      </c>
      <c r="G51" s="76">
        <f t="shared" si="6"/>
        <v>100</v>
      </c>
      <c r="H51" s="76">
        <v>3</v>
      </c>
      <c r="I51" s="76">
        <f t="shared" si="7"/>
        <v>3</v>
      </c>
      <c r="J51" s="75">
        <f t="shared" si="8"/>
        <v>106.66666666666667</v>
      </c>
      <c r="K51" s="76">
        <v>84</v>
      </c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 ht="18.75" customHeight="1">
      <c r="A52" s="74" t="s">
        <v>62</v>
      </c>
      <c r="B52" s="75">
        <v>0</v>
      </c>
      <c r="C52" s="76">
        <v>1</v>
      </c>
      <c r="D52" s="76">
        <v>2</v>
      </c>
      <c r="E52" s="75">
        <v>32</v>
      </c>
      <c r="F52" s="75">
        <f t="shared" si="5"/>
        <v>320</v>
      </c>
      <c r="G52" s="76">
        <f t="shared" si="6"/>
        <v>100</v>
      </c>
      <c r="H52" s="76">
        <v>3</v>
      </c>
      <c r="I52" s="76">
        <f t="shared" si="7"/>
        <v>3</v>
      </c>
      <c r="J52" s="75">
        <f t="shared" si="8"/>
        <v>106.66666666666667</v>
      </c>
      <c r="K52" s="76">
        <v>85</v>
      </c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</row>
    <row r="53" spans="1:52" ht="18.75" customHeight="1">
      <c r="A53" s="74" t="s">
        <v>209</v>
      </c>
      <c r="B53" s="75">
        <v>0</v>
      </c>
      <c r="C53" s="76">
        <v>1</v>
      </c>
      <c r="D53" s="76">
        <v>2</v>
      </c>
      <c r="E53" s="75">
        <v>18</v>
      </c>
      <c r="F53" s="75">
        <f t="shared" si="5"/>
        <v>180</v>
      </c>
      <c r="G53" s="76">
        <f t="shared" si="6"/>
        <v>100</v>
      </c>
      <c r="H53" s="76">
        <v>1</v>
      </c>
      <c r="I53" s="76">
        <f t="shared" si="7"/>
        <v>1</v>
      </c>
      <c r="J53" s="75">
        <f t="shared" si="8"/>
        <v>180</v>
      </c>
      <c r="K53" s="76">
        <v>88</v>
      </c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</row>
    <row r="54" spans="1:52" ht="18.75" customHeight="1">
      <c r="A54" s="74" t="s">
        <v>63</v>
      </c>
      <c r="B54" s="75">
        <v>0</v>
      </c>
      <c r="C54" s="76">
        <v>1</v>
      </c>
      <c r="D54" s="76">
        <v>2</v>
      </c>
      <c r="E54" s="75">
        <v>10</v>
      </c>
      <c r="F54" s="75">
        <f t="shared" si="5"/>
        <v>100</v>
      </c>
      <c r="G54" s="76">
        <f t="shared" si="6"/>
        <v>100</v>
      </c>
      <c r="H54" s="76">
        <v>0.33333333332999998</v>
      </c>
      <c r="I54" s="76">
        <f t="shared" si="7"/>
        <v>0.33333333332999998</v>
      </c>
      <c r="J54" s="75">
        <f t="shared" si="8"/>
        <v>300.00000000300003</v>
      </c>
      <c r="K54" s="76">
        <v>89</v>
      </c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</row>
    <row r="55" spans="1:52" ht="18.75" customHeight="1">
      <c r="A55" s="74" t="s">
        <v>64</v>
      </c>
      <c r="B55" s="75">
        <v>0</v>
      </c>
      <c r="C55" s="76">
        <v>1</v>
      </c>
      <c r="D55" s="76">
        <v>2</v>
      </c>
      <c r="E55" s="75">
        <v>14</v>
      </c>
      <c r="F55" s="75">
        <f t="shared" si="5"/>
        <v>140</v>
      </c>
      <c r="G55" s="76">
        <f t="shared" si="6"/>
        <v>100</v>
      </c>
      <c r="H55" s="76">
        <f>40/60</f>
        <v>0.66666666666666663</v>
      </c>
      <c r="I55" s="76">
        <f t="shared" si="7"/>
        <v>0.66666666666666663</v>
      </c>
      <c r="J55" s="75">
        <f t="shared" si="8"/>
        <v>210</v>
      </c>
      <c r="K55" s="76">
        <v>90</v>
      </c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</row>
    <row r="56" spans="1:52" ht="18.75" customHeight="1">
      <c r="A56" s="74" t="s">
        <v>65</v>
      </c>
      <c r="B56" s="75">
        <v>0</v>
      </c>
      <c r="C56" s="76">
        <v>1</v>
      </c>
      <c r="D56" s="76">
        <v>2</v>
      </c>
      <c r="E56" s="75">
        <v>39</v>
      </c>
      <c r="F56" s="75">
        <f t="shared" si="5"/>
        <v>390</v>
      </c>
      <c r="G56" s="76">
        <f t="shared" si="6"/>
        <v>100</v>
      </c>
      <c r="H56" s="76">
        <v>5</v>
      </c>
      <c r="I56" s="76">
        <f t="shared" si="7"/>
        <v>5</v>
      </c>
      <c r="J56" s="75">
        <f t="shared" si="8"/>
        <v>78</v>
      </c>
      <c r="K56" s="76">
        <v>92</v>
      </c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</row>
    <row r="57" spans="1:52" ht="18.75" customHeight="1">
      <c r="A57" s="74" t="s">
        <v>210</v>
      </c>
      <c r="B57" s="75">
        <v>0</v>
      </c>
      <c r="C57" s="76">
        <v>1</v>
      </c>
      <c r="D57" s="76">
        <v>2</v>
      </c>
      <c r="E57" s="75">
        <v>18</v>
      </c>
      <c r="F57" s="75">
        <f t="shared" si="5"/>
        <v>180</v>
      </c>
      <c r="G57" s="76">
        <f t="shared" si="6"/>
        <v>100</v>
      </c>
      <c r="H57" s="76">
        <v>1</v>
      </c>
      <c r="I57" s="76">
        <f t="shared" si="7"/>
        <v>1</v>
      </c>
      <c r="J57" s="75">
        <f t="shared" si="8"/>
        <v>180</v>
      </c>
      <c r="K57" s="76">
        <v>92</v>
      </c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</row>
    <row r="58" spans="1:52" ht="18.75" customHeight="1">
      <c r="A58" s="70"/>
      <c r="B58" s="70"/>
      <c r="C58" s="70"/>
      <c r="D58" s="70"/>
      <c r="E58" s="70"/>
      <c r="F58" s="70"/>
      <c r="G58" s="70"/>
      <c r="H58" s="70"/>
      <c r="I58" s="70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</row>
    <row r="59" spans="1:52" ht="18.75" customHeight="1">
      <c r="A59" s="83" t="s">
        <v>66</v>
      </c>
      <c r="B59" s="84" t="s">
        <v>67</v>
      </c>
      <c r="C59" s="84" t="s">
        <v>5</v>
      </c>
      <c r="D59" s="85" t="s">
        <v>28</v>
      </c>
      <c r="E59" s="85" t="s">
        <v>7</v>
      </c>
      <c r="F59" s="85" t="s">
        <v>29</v>
      </c>
      <c r="G59" s="84" t="s">
        <v>10</v>
      </c>
      <c r="H59" s="84" t="s">
        <v>30</v>
      </c>
      <c r="I59" s="86" t="s">
        <v>32</v>
      </c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</row>
    <row r="60" spans="1:52" ht="18.75" customHeight="1">
      <c r="A60" s="87" t="s">
        <v>68</v>
      </c>
      <c r="B60" s="88">
        <v>13</v>
      </c>
      <c r="C60" s="89">
        <v>3</v>
      </c>
      <c r="D60" s="89">
        <v>3</v>
      </c>
      <c r="E60" s="90">
        <v>18</v>
      </c>
      <c r="F60" s="90">
        <f t="shared" ref="F60:F69" si="9">E60*10</f>
        <v>180</v>
      </c>
      <c r="G60" s="91">
        <f t="shared" ref="G60:G69" si="10">(E60-B60)/E60*C60</f>
        <v>0.83333333333333337</v>
      </c>
      <c r="H60" s="89">
        <f>20/60</f>
        <v>0.33333333333333331</v>
      </c>
      <c r="I60" s="92">
        <f t="shared" ref="I60:I68" si="11">F60/H60*(G60)</f>
        <v>450</v>
      </c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</row>
    <row r="61" spans="1:52" ht="18.75" customHeight="1">
      <c r="A61" s="93" t="s">
        <v>69</v>
      </c>
      <c r="B61" s="94">
        <v>27</v>
      </c>
      <c r="C61" s="95">
        <v>3</v>
      </c>
      <c r="D61" s="95">
        <v>3</v>
      </c>
      <c r="E61" s="96">
        <v>32</v>
      </c>
      <c r="F61" s="96">
        <f t="shared" si="9"/>
        <v>320</v>
      </c>
      <c r="G61" s="97">
        <f t="shared" si="10"/>
        <v>0.46875</v>
      </c>
      <c r="H61" s="95">
        <v>1</v>
      </c>
      <c r="I61" s="98">
        <f t="shared" si="11"/>
        <v>150</v>
      </c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</row>
    <row r="62" spans="1:52" ht="18.75" customHeight="1">
      <c r="A62" s="93" t="s">
        <v>70</v>
      </c>
      <c r="B62" s="94">
        <v>24</v>
      </c>
      <c r="C62" s="95">
        <v>3</v>
      </c>
      <c r="D62" s="95">
        <v>3</v>
      </c>
      <c r="E62" s="96">
        <v>50.4</v>
      </c>
      <c r="F62" s="96">
        <f t="shared" si="9"/>
        <v>504</v>
      </c>
      <c r="G62" s="97">
        <f t="shared" si="10"/>
        <v>1.5714285714285716</v>
      </c>
      <c r="H62" s="95">
        <v>4</v>
      </c>
      <c r="I62" s="98">
        <f t="shared" si="11"/>
        <v>198.00000000000003</v>
      </c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</row>
    <row r="63" spans="1:52" ht="18.75" customHeight="1">
      <c r="A63" s="93" t="s">
        <v>71</v>
      </c>
      <c r="B63" s="94">
        <v>19</v>
      </c>
      <c r="C63" s="95">
        <v>3</v>
      </c>
      <c r="D63" s="95">
        <v>3</v>
      </c>
      <c r="E63" s="96">
        <v>54</v>
      </c>
      <c r="F63" s="96">
        <f t="shared" si="9"/>
        <v>540</v>
      </c>
      <c r="G63" s="97">
        <f t="shared" si="10"/>
        <v>1.9444444444444444</v>
      </c>
      <c r="H63" s="95">
        <v>6</v>
      </c>
      <c r="I63" s="98">
        <f t="shared" si="11"/>
        <v>175</v>
      </c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</row>
    <row r="64" spans="1:52" ht="18.75" customHeight="1">
      <c r="A64" s="93" t="s">
        <v>72</v>
      </c>
      <c r="B64" s="94">
        <v>24</v>
      </c>
      <c r="C64" s="95">
        <v>3</v>
      </c>
      <c r="D64" s="95">
        <v>3</v>
      </c>
      <c r="E64" s="96">
        <v>64</v>
      </c>
      <c r="F64" s="96">
        <f t="shared" si="9"/>
        <v>640</v>
      </c>
      <c r="G64" s="97">
        <f t="shared" si="10"/>
        <v>1.875</v>
      </c>
      <c r="H64" s="95">
        <v>8</v>
      </c>
      <c r="I64" s="98">
        <f t="shared" si="11"/>
        <v>150</v>
      </c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</row>
    <row r="65" spans="1:52" ht="18.75" customHeight="1">
      <c r="A65" s="93" t="s">
        <v>73</v>
      </c>
      <c r="B65" s="99">
        <v>0</v>
      </c>
      <c r="C65" s="95">
        <v>1</v>
      </c>
      <c r="D65" s="95">
        <v>1</v>
      </c>
      <c r="E65" s="94">
        <v>68</v>
      </c>
      <c r="F65" s="94">
        <f t="shared" si="9"/>
        <v>680</v>
      </c>
      <c r="G65" s="97">
        <f t="shared" si="10"/>
        <v>1</v>
      </c>
      <c r="H65" s="95">
        <v>0.51500000000000001</v>
      </c>
      <c r="I65" s="100">
        <f t="shared" si="11"/>
        <v>1320.3883495145631</v>
      </c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</row>
    <row r="66" spans="1:52" ht="18.75" customHeight="1">
      <c r="A66" s="93" t="s">
        <v>74</v>
      </c>
      <c r="B66" s="99">
        <v>0</v>
      </c>
      <c r="C66" s="95">
        <v>1</v>
      </c>
      <c r="D66" s="95">
        <v>1</v>
      </c>
      <c r="E66" s="94">
        <v>140</v>
      </c>
      <c r="F66" s="94">
        <f t="shared" si="9"/>
        <v>1400</v>
      </c>
      <c r="G66" s="97">
        <f t="shared" si="10"/>
        <v>1</v>
      </c>
      <c r="H66" s="95">
        <v>5</v>
      </c>
      <c r="I66" s="100">
        <f t="shared" si="11"/>
        <v>280</v>
      </c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</row>
    <row r="67" spans="1:52" ht="18.75" customHeight="1">
      <c r="A67" s="93" t="s">
        <v>75</v>
      </c>
      <c r="B67" s="99">
        <v>0</v>
      </c>
      <c r="C67" s="95">
        <v>1</v>
      </c>
      <c r="D67" s="95">
        <v>1</v>
      </c>
      <c r="E67" s="94">
        <v>201</v>
      </c>
      <c r="F67" s="94">
        <f t="shared" si="9"/>
        <v>2010</v>
      </c>
      <c r="G67" s="97">
        <f t="shared" si="10"/>
        <v>1</v>
      </c>
      <c r="H67" s="95">
        <v>12</v>
      </c>
      <c r="I67" s="100">
        <f t="shared" si="11"/>
        <v>167.5</v>
      </c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</row>
    <row r="68" spans="1:52" ht="18.75" customHeight="1">
      <c r="A68" s="93" t="s">
        <v>76</v>
      </c>
      <c r="B68" s="99">
        <v>0</v>
      </c>
      <c r="C68" s="95">
        <v>1</v>
      </c>
      <c r="D68" s="95">
        <v>1</v>
      </c>
      <c r="E68" s="94">
        <v>234</v>
      </c>
      <c r="F68" s="94">
        <f t="shared" si="9"/>
        <v>2340</v>
      </c>
      <c r="G68" s="97">
        <f t="shared" si="10"/>
        <v>1</v>
      </c>
      <c r="H68" s="95">
        <v>5</v>
      </c>
      <c r="I68" s="100">
        <f t="shared" si="11"/>
        <v>468</v>
      </c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</row>
    <row r="69" spans="1:52" ht="18.75" customHeight="1">
      <c r="A69" s="74" t="s">
        <v>77</v>
      </c>
      <c r="B69" s="101">
        <v>0</v>
      </c>
      <c r="C69" s="102">
        <v>1</v>
      </c>
      <c r="D69" s="102">
        <v>1</v>
      </c>
      <c r="E69" s="103">
        <v>54</v>
      </c>
      <c r="F69" s="103">
        <f t="shared" si="9"/>
        <v>540</v>
      </c>
      <c r="G69" s="104">
        <f t="shared" si="10"/>
        <v>1</v>
      </c>
      <c r="H69" s="102" t="s">
        <v>78</v>
      </c>
      <c r="I69" s="76" t="s">
        <v>78</v>
      </c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</row>
    <row r="70" spans="1:52" ht="18.75" customHeight="1">
      <c r="A70" s="70"/>
      <c r="B70" s="105"/>
      <c r="C70" s="70"/>
      <c r="D70" s="70"/>
      <c r="E70" s="105"/>
      <c r="F70" s="70"/>
      <c r="G70" s="106"/>
      <c r="H70" s="70"/>
      <c r="I70" s="70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</row>
    <row r="71" spans="1:52" ht="18.75" customHeight="1">
      <c r="A71" s="79" t="s">
        <v>79</v>
      </c>
      <c r="B71" s="107" t="s">
        <v>211</v>
      </c>
      <c r="C71" s="80" t="s">
        <v>5</v>
      </c>
      <c r="D71" s="73" t="s">
        <v>28</v>
      </c>
      <c r="E71" s="108" t="s">
        <v>7</v>
      </c>
      <c r="F71" s="73" t="s">
        <v>29</v>
      </c>
      <c r="G71" s="109" t="s">
        <v>10</v>
      </c>
      <c r="H71" s="80" t="s">
        <v>78</v>
      </c>
      <c r="I71" s="73" t="s">
        <v>78</v>
      </c>
      <c r="J71" s="68"/>
      <c r="K71" s="68"/>
      <c r="L71" s="68"/>
      <c r="M71" s="68"/>
      <c r="N71" s="68"/>
      <c r="O71" s="68"/>
      <c r="P71" s="68"/>
      <c r="Q71" s="68"/>
      <c r="R71" s="68"/>
      <c r="S71" s="69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</row>
    <row r="72" spans="1:52" ht="18.75" customHeight="1">
      <c r="A72" s="87" t="s">
        <v>81</v>
      </c>
      <c r="B72" s="94">
        <v>20</v>
      </c>
      <c r="C72" s="95">
        <v>1</v>
      </c>
      <c r="D72" s="95">
        <v>1</v>
      </c>
      <c r="E72" s="94">
        <v>18</v>
      </c>
      <c r="F72" s="94">
        <f t="shared" ref="F72:F76" si="12">E72*10</f>
        <v>180</v>
      </c>
      <c r="G72" s="97">
        <f t="shared" ref="G72:G76" si="13">(E72-B72)/E72*C72</f>
        <v>-0.1111111111111111</v>
      </c>
      <c r="H72" s="110" t="s">
        <v>78</v>
      </c>
      <c r="I72" s="111" t="s">
        <v>78</v>
      </c>
      <c r="J72" s="68"/>
      <c r="K72" s="68"/>
      <c r="L72" s="68"/>
      <c r="M72" s="68"/>
      <c r="N72" s="68"/>
      <c r="O72" s="68"/>
      <c r="P72" s="68"/>
      <c r="Q72" s="68"/>
      <c r="R72" s="68"/>
      <c r="S72" s="69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</row>
    <row r="73" spans="1:52" ht="18.75" customHeight="1">
      <c r="A73" s="93" t="s">
        <v>82</v>
      </c>
      <c r="B73" s="94">
        <v>20</v>
      </c>
      <c r="C73" s="95">
        <v>1</v>
      </c>
      <c r="D73" s="95">
        <v>1</v>
      </c>
      <c r="E73" s="94">
        <v>21</v>
      </c>
      <c r="F73" s="94">
        <f t="shared" si="12"/>
        <v>210</v>
      </c>
      <c r="G73" s="97">
        <f t="shared" si="13"/>
        <v>4.7619047619047616E-2</v>
      </c>
      <c r="H73" s="110" t="s">
        <v>78</v>
      </c>
      <c r="I73" s="111" t="s">
        <v>78</v>
      </c>
      <c r="J73" s="68"/>
      <c r="K73" s="68"/>
      <c r="L73" s="68"/>
      <c r="M73" s="68"/>
      <c r="N73" s="68"/>
      <c r="O73" s="68"/>
      <c r="P73" s="68"/>
      <c r="Q73" s="68"/>
      <c r="R73" s="68"/>
      <c r="S73" s="69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</row>
    <row r="74" spans="1:52" ht="18.75" customHeight="1">
      <c r="A74" s="93" t="s">
        <v>83</v>
      </c>
      <c r="B74" s="94">
        <v>20</v>
      </c>
      <c r="C74" s="95">
        <v>1</v>
      </c>
      <c r="D74" s="95">
        <v>1</v>
      </c>
      <c r="E74" s="94">
        <v>32</v>
      </c>
      <c r="F74" s="94">
        <f t="shared" si="12"/>
        <v>320</v>
      </c>
      <c r="G74" s="97">
        <f t="shared" si="13"/>
        <v>0.375</v>
      </c>
      <c r="H74" s="110" t="s">
        <v>78</v>
      </c>
      <c r="I74" s="111" t="s">
        <v>78</v>
      </c>
      <c r="J74" s="68"/>
      <c r="K74" s="68"/>
      <c r="L74" s="68"/>
      <c r="M74" s="68"/>
      <c r="N74" s="68"/>
      <c r="O74" s="68"/>
      <c r="P74" s="68"/>
      <c r="Q74" s="68"/>
      <c r="R74" s="68"/>
      <c r="S74" s="69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</row>
    <row r="75" spans="1:52" ht="18.75" customHeight="1">
      <c r="A75" s="93" t="s">
        <v>84</v>
      </c>
      <c r="B75" s="94">
        <v>20</v>
      </c>
      <c r="C75" s="95">
        <v>1</v>
      </c>
      <c r="D75" s="95">
        <v>1</v>
      </c>
      <c r="E75" s="94">
        <v>10.8</v>
      </c>
      <c r="F75" s="94">
        <f t="shared" si="12"/>
        <v>108</v>
      </c>
      <c r="G75" s="97">
        <f t="shared" si="13"/>
        <v>-0.85185185185185175</v>
      </c>
      <c r="H75" s="110" t="s">
        <v>78</v>
      </c>
      <c r="I75" s="111" t="s">
        <v>78</v>
      </c>
      <c r="J75" s="68"/>
      <c r="K75" s="68"/>
      <c r="L75" s="68"/>
      <c r="M75" s="68"/>
      <c r="N75" s="68"/>
      <c r="O75" s="68"/>
      <c r="P75" s="68"/>
      <c r="Q75" s="68"/>
      <c r="R75" s="68"/>
      <c r="S75" s="69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</row>
    <row r="76" spans="1:52" ht="18.75" customHeight="1">
      <c r="A76" s="74" t="s">
        <v>85</v>
      </c>
      <c r="B76" s="103">
        <v>20</v>
      </c>
      <c r="C76" s="102">
        <v>1</v>
      </c>
      <c r="D76" s="102">
        <v>1</v>
      </c>
      <c r="E76" s="103">
        <v>14</v>
      </c>
      <c r="F76" s="103">
        <f t="shared" si="12"/>
        <v>140</v>
      </c>
      <c r="G76" s="104">
        <f t="shared" si="13"/>
        <v>-0.42857142857142855</v>
      </c>
      <c r="H76" s="112" t="s">
        <v>78</v>
      </c>
      <c r="I76" s="113" t="s">
        <v>78</v>
      </c>
      <c r="J76" s="68"/>
      <c r="K76" s="68"/>
      <c r="L76" s="68"/>
      <c r="M76" s="68"/>
      <c r="N76" s="68"/>
      <c r="O76" s="68"/>
      <c r="P76" s="68"/>
      <c r="Q76" s="68"/>
      <c r="R76" s="68"/>
      <c r="S76" s="69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</row>
    <row r="77" spans="1:52" ht="18.75" customHeight="1">
      <c r="A77" s="70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</row>
    <row r="78" spans="1:52" ht="18.75" customHeight="1">
      <c r="A78" s="71" t="s">
        <v>86</v>
      </c>
      <c r="B78" s="70"/>
      <c r="C78" s="70"/>
      <c r="D78" s="70"/>
      <c r="E78" s="70"/>
      <c r="F78" s="70"/>
      <c r="G78" s="70"/>
      <c r="H78" s="70"/>
      <c r="I78" s="70"/>
      <c r="J78" s="70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</row>
    <row r="79" spans="1:52" ht="18.75" customHeight="1">
      <c r="A79" s="71" t="s">
        <v>93</v>
      </c>
      <c r="B79" s="108" t="s">
        <v>87</v>
      </c>
      <c r="C79" s="73" t="s">
        <v>88</v>
      </c>
      <c r="D79" s="73" t="s">
        <v>89</v>
      </c>
      <c r="E79" s="73" t="s">
        <v>7</v>
      </c>
      <c r="F79" s="73" t="s">
        <v>29</v>
      </c>
      <c r="G79" s="80" t="s">
        <v>10</v>
      </c>
      <c r="H79" s="80" t="s">
        <v>90</v>
      </c>
      <c r="I79" s="73" t="s">
        <v>91</v>
      </c>
      <c r="J79" s="73" t="s">
        <v>92</v>
      </c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</row>
    <row r="80" spans="1:52" ht="18.75" customHeight="1">
      <c r="A80" s="114" t="s">
        <v>94</v>
      </c>
      <c r="B80" s="94">
        <f>VLOOKUP($A80,'Cost breakdown'!A$1:H$387,3, FALSE)</f>
        <v>14</v>
      </c>
      <c r="C80" s="115">
        <f>VLOOKUP($A80,'Cost breakdown'!A$1:H$387,6, FALSE)</f>
        <v>14</v>
      </c>
      <c r="D80" s="94">
        <f t="shared" ref="D80:D82" si="14">E80-C80</f>
        <v>18</v>
      </c>
      <c r="E80" s="116">
        <f>VLOOKUP($A80,'Cost breakdown'!A$1:H$387,7, FALSE)</f>
        <v>32</v>
      </c>
      <c r="F80" s="96">
        <f t="shared" ref="F80:F82" si="15">E80*10</f>
        <v>320</v>
      </c>
      <c r="G80" s="97">
        <f t="shared" ref="G80:G82" si="16">(E80-C80)/E80</f>
        <v>0.5625</v>
      </c>
      <c r="H80" s="95">
        <f>20/60</f>
        <v>0.33333333333333331</v>
      </c>
      <c r="I80" s="95">
        <f>IF(VLOOKUP($A$79,'Machines+Mastery'!$A$1:$J$42, 9, FALSE)=3, H80*0.85,H80)</f>
        <v>0.33333333333333331</v>
      </c>
      <c r="J80" s="100">
        <f t="shared" ref="J80:J82" si="17">E80/I80*(G80)</f>
        <v>54</v>
      </c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</row>
    <row r="81" spans="1:52" ht="18.75" customHeight="1">
      <c r="A81" s="114" t="s">
        <v>95</v>
      </c>
      <c r="B81" s="94">
        <f>VLOOKUP($A81,'Cost breakdown'!A$1:H$387,3, FALSE)</f>
        <v>14</v>
      </c>
      <c r="C81" s="115">
        <f>VLOOKUP($A81,'Cost breakdown'!A$1:H$387,6, FALSE)</f>
        <v>28</v>
      </c>
      <c r="D81" s="94">
        <f t="shared" si="14"/>
        <v>22</v>
      </c>
      <c r="E81" s="116">
        <f>VLOOKUP($A81,'Cost breakdown'!A$1:H$387,7, FALSE)</f>
        <v>50</v>
      </c>
      <c r="F81" s="96">
        <f t="shared" si="15"/>
        <v>500</v>
      </c>
      <c r="G81" s="97">
        <f t="shared" si="16"/>
        <v>0.44</v>
      </c>
      <c r="H81" s="95">
        <f>40/60</f>
        <v>0.66666666666666663</v>
      </c>
      <c r="I81" s="95">
        <f>IF(VLOOKUP($A$79,'Machines+Mastery'!$A$1:$J$42, 9, FALSE)=3, H81*0.85,H81)</f>
        <v>0.66666666666666663</v>
      </c>
      <c r="J81" s="100">
        <f t="shared" si="17"/>
        <v>33</v>
      </c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</row>
    <row r="82" spans="1:52" ht="18.75" customHeight="1">
      <c r="A82" s="114" t="s">
        <v>212</v>
      </c>
      <c r="B82" s="94">
        <f>VLOOKUP($A82,'Cost breakdown'!A$1:H$387,3, FALSE)</f>
        <v>14</v>
      </c>
      <c r="C82" s="115">
        <f>VLOOKUP($A82,'Cost breakdown'!A$1:H$387,6, FALSE)</f>
        <v>56</v>
      </c>
      <c r="D82" s="94">
        <f t="shared" si="14"/>
        <v>48</v>
      </c>
      <c r="E82" s="116">
        <f>VLOOKUP($A82,'Cost breakdown'!A$1:H$387,7, FALSE)</f>
        <v>104</v>
      </c>
      <c r="F82" s="96">
        <f t="shared" si="15"/>
        <v>1040</v>
      </c>
      <c r="G82" s="97">
        <f t="shared" si="16"/>
        <v>0.46153846153846156</v>
      </c>
      <c r="H82" s="95">
        <v>1.5</v>
      </c>
      <c r="I82" s="95">
        <f>IF(VLOOKUP($A$79,'Machines+Mastery'!$A$1:$J$42, 9, FALSE)=3, H82*0.85,H82)</f>
        <v>1.5</v>
      </c>
      <c r="J82" s="100">
        <f t="shared" si="17"/>
        <v>32</v>
      </c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</row>
    <row r="83" spans="1:52" ht="18.75" customHeight="1">
      <c r="A83" s="117"/>
      <c r="B83" s="105"/>
      <c r="C83" s="70"/>
      <c r="D83" s="70"/>
      <c r="E83" s="70"/>
      <c r="F83" s="70"/>
      <c r="G83" s="118"/>
      <c r="H83" s="118"/>
      <c r="I83" s="70"/>
      <c r="J83" s="119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</row>
    <row r="84" spans="1:52" ht="18.75" customHeight="1">
      <c r="A84" s="71" t="s">
        <v>97</v>
      </c>
      <c r="B84" s="108" t="s">
        <v>87</v>
      </c>
      <c r="C84" s="73" t="s">
        <v>88</v>
      </c>
      <c r="D84" s="73" t="s">
        <v>89</v>
      </c>
      <c r="E84" s="73" t="s">
        <v>7</v>
      </c>
      <c r="F84" s="73" t="s">
        <v>29</v>
      </c>
      <c r="G84" s="80" t="s">
        <v>10</v>
      </c>
      <c r="H84" s="80" t="s">
        <v>90</v>
      </c>
      <c r="I84" s="73" t="s">
        <v>91</v>
      </c>
      <c r="J84" s="73" t="s">
        <v>92</v>
      </c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</row>
    <row r="85" spans="1:52" ht="18.75" customHeight="1">
      <c r="A85" s="114" t="s">
        <v>98</v>
      </c>
      <c r="B85" s="94">
        <f>VLOOKUP($A85,'Cost breakdown'!A$1:H$387,3, FALSE)</f>
        <v>32</v>
      </c>
      <c r="C85" s="115">
        <f>VLOOKUP($A85,'Cost breakdown'!A$1:H$387,6, FALSE)</f>
        <v>32</v>
      </c>
      <c r="D85" s="94">
        <f t="shared" ref="D85:D88" si="18">E85-C85</f>
        <v>18</v>
      </c>
      <c r="E85" s="116">
        <f>VLOOKUP($A85,'Cost breakdown'!A$1:H$387,7, FALSE)</f>
        <v>50</v>
      </c>
      <c r="F85" s="96">
        <f t="shared" ref="F85:F88" si="19">E85*10</f>
        <v>500</v>
      </c>
      <c r="G85" s="97">
        <f t="shared" ref="G85:G88" si="20">(E85-C85)/E85</f>
        <v>0.36</v>
      </c>
      <c r="H85" s="95">
        <f>20/60</f>
        <v>0.33333333333333331</v>
      </c>
      <c r="I85" s="95">
        <f>IF(VLOOKUP($A$84,'Machines+Mastery'!$A:$J, 9, FALSE)=3, H85*0.85,H85)</f>
        <v>0.33333333333333331</v>
      </c>
      <c r="J85" s="100">
        <f t="shared" ref="J85:J88" si="21">E85/I85*(G85)</f>
        <v>54</v>
      </c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</row>
    <row r="86" spans="1:52" ht="18.75" customHeight="1">
      <c r="A86" s="114" t="s">
        <v>99</v>
      </c>
      <c r="B86" s="94">
        <f>VLOOKUP($A86,'Cost breakdown'!A$1:H$387,3, FALSE)</f>
        <v>32</v>
      </c>
      <c r="C86" s="115">
        <f>VLOOKUP($A86,'Cost breakdown'!A$1:H$387,6, FALSE)</f>
        <v>64</v>
      </c>
      <c r="D86" s="94">
        <f t="shared" si="18"/>
        <v>18</v>
      </c>
      <c r="E86" s="116">
        <f>VLOOKUP($A86,'Cost breakdown'!A$1:H$387,7, FALSE)</f>
        <v>82</v>
      </c>
      <c r="F86" s="96">
        <f t="shared" si="19"/>
        <v>820</v>
      </c>
      <c r="G86" s="97">
        <f t="shared" si="20"/>
        <v>0.21951219512195122</v>
      </c>
      <c r="H86" s="95">
        <v>0.5</v>
      </c>
      <c r="I86" s="95">
        <f>IF(VLOOKUP($A$84,'Machines+Mastery'!$A$1:$J$42, 9, FALSE)=3, H86*0.85,H86)</f>
        <v>0.5</v>
      </c>
      <c r="J86" s="100">
        <f t="shared" si="21"/>
        <v>36</v>
      </c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</row>
    <row r="87" spans="1:52" ht="18.75" customHeight="1">
      <c r="A87" s="114" t="s">
        <v>100</v>
      </c>
      <c r="B87" s="94">
        <f>VLOOKUP($A87,'Cost breakdown'!A$1:H$387,3, FALSE)</f>
        <v>32</v>
      </c>
      <c r="C87" s="115">
        <f>VLOOKUP($A87,'Cost breakdown'!A$1:H$387,6, FALSE)</f>
        <v>96</v>
      </c>
      <c r="D87" s="94">
        <f t="shared" si="18"/>
        <v>26</v>
      </c>
      <c r="E87" s="116">
        <f>VLOOKUP($A87,'Cost breakdown'!A$1:H$387,7, FALSE)</f>
        <v>122</v>
      </c>
      <c r="F87" s="96">
        <f t="shared" si="19"/>
        <v>1220</v>
      </c>
      <c r="G87" s="97">
        <f t="shared" si="20"/>
        <v>0.21311475409836064</v>
      </c>
      <c r="H87" s="95">
        <v>1</v>
      </c>
      <c r="I87" s="95">
        <f>IF(VLOOKUP($A$84,'Machines+Mastery'!$A$1:$J$42, 9, FALSE)=3, H87*0.85,H87)</f>
        <v>1</v>
      </c>
      <c r="J87" s="100">
        <f t="shared" si="21"/>
        <v>26</v>
      </c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</row>
    <row r="88" spans="1:52" ht="18.75" customHeight="1">
      <c r="A88" s="114" t="s">
        <v>101</v>
      </c>
      <c r="B88" s="94">
        <f>VLOOKUP($A88,'Cost breakdown'!A$1:H$387,3, FALSE)</f>
        <v>64</v>
      </c>
      <c r="C88" s="115">
        <f>VLOOKUP($A88,'Cost breakdown'!A$1:H$387,6, FALSE)</f>
        <v>96</v>
      </c>
      <c r="D88" s="94">
        <f t="shared" si="18"/>
        <v>66</v>
      </c>
      <c r="E88" s="116">
        <f>VLOOKUP($A88,'Cost breakdown'!A$1:H$387,7, FALSE)</f>
        <v>162</v>
      </c>
      <c r="F88" s="96">
        <f t="shared" si="19"/>
        <v>1620</v>
      </c>
      <c r="G88" s="97">
        <f t="shared" si="20"/>
        <v>0.40740740740740738</v>
      </c>
      <c r="H88" s="95">
        <v>1.5</v>
      </c>
      <c r="I88" s="95">
        <f>IF(VLOOKUP($A$84,'Machines+Mastery'!$A$1:$J$42, 9, FALSE)=3, H88*0.85,H88)</f>
        <v>1.5</v>
      </c>
      <c r="J88" s="100">
        <f t="shared" si="21"/>
        <v>44</v>
      </c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</row>
    <row r="89" spans="1:52" ht="18.75" customHeight="1">
      <c r="A89" s="117"/>
      <c r="B89" s="105"/>
      <c r="C89" s="70"/>
      <c r="D89" s="70"/>
      <c r="E89" s="70"/>
      <c r="F89" s="70"/>
      <c r="G89" s="118"/>
      <c r="H89" s="118"/>
      <c r="I89" s="70"/>
      <c r="J89" s="119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</row>
    <row r="90" spans="1:52" ht="18.75" customHeight="1">
      <c r="A90" s="71" t="s">
        <v>102</v>
      </c>
      <c r="B90" s="108" t="s">
        <v>87</v>
      </c>
      <c r="C90" s="73" t="s">
        <v>88</v>
      </c>
      <c r="D90" s="73" t="s">
        <v>89</v>
      </c>
      <c r="E90" s="73" t="s">
        <v>7</v>
      </c>
      <c r="F90" s="73" t="s">
        <v>29</v>
      </c>
      <c r="G90" s="80" t="s">
        <v>10</v>
      </c>
      <c r="H90" s="80" t="s">
        <v>90</v>
      </c>
      <c r="I90" s="73" t="s">
        <v>91</v>
      </c>
      <c r="J90" s="73" t="s">
        <v>92</v>
      </c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</row>
    <row r="91" spans="1:52" ht="18.75" customHeight="1">
      <c r="A91" s="114" t="s">
        <v>103</v>
      </c>
      <c r="B91" s="94">
        <f>VLOOKUP($A91,'Cost breakdown'!A$1:H$387,3, FALSE)</f>
        <v>3.6</v>
      </c>
      <c r="C91" s="115">
        <f>VLOOKUP($A91,'Cost breakdown'!A$1:H$387,6, FALSE)</f>
        <v>10.8</v>
      </c>
      <c r="D91" s="94">
        <f t="shared" ref="D91:D102" si="22">E91-C91</f>
        <v>10.199999999999999</v>
      </c>
      <c r="E91" s="116">
        <f>VLOOKUP($A91,'Cost breakdown'!A$1:H$387,7, FALSE)</f>
        <v>21</v>
      </c>
      <c r="F91" s="96">
        <f t="shared" ref="F91:F102" si="23">E91*10</f>
        <v>210</v>
      </c>
      <c r="G91" s="97">
        <f t="shared" ref="G91:G102" si="24">(E91-C91)/E91</f>
        <v>0.48571428571428565</v>
      </c>
      <c r="H91" s="95">
        <f>20/60</f>
        <v>0.33333333333333331</v>
      </c>
      <c r="I91" s="95">
        <f>IF(VLOOKUP($A$90,'Machines+Mastery'!$A$1:$J$42, 9, FALSE)=3, H91*0.85,H91)</f>
        <v>0.33333333333333331</v>
      </c>
      <c r="J91" s="100">
        <f t="shared" ref="J91:J102" si="25">E91/I91*(G91)</f>
        <v>30.599999999999998</v>
      </c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</row>
    <row r="92" spans="1:52" ht="18.75" customHeight="1">
      <c r="A92" s="114" t="s">
        <v>104</v>
      </c>
      <c r="B92" s="94">
        <f>VLOOKUP($A92,'Cost breakdown'!A$1:H$387,3, FALSE)</f>
        <v>18</v>
      </c>
      <c r="C92" s="115">
        <f>VLOOKUP($A92,'Cost breakdown'!A$1:H$387,6, FALSE)</f>
        <v>50.4</v>
      </c>
      <c r="D92" s="94">
        <f t="shared" si="22"/>
        <v>21.6</v>
      </c>
      <c r="E92" s="116">
        <f>VLOOKUP($A92,'Cost breakdown'!A$1:H$387,7, FALSE)</f>
        <v>72</v>
      </c>
      <c r="F92" s="96">
        <f t="shared" si="23"/>
        <v>720</v>
      </c>
      <c r="G92" s="97">
        <f t="shared" si="24"/>
        <v>0.30000000000000004</v>
      </c>
      <c r="H92" s="95">
        <v>0.5</v>
      </c>
      <c r="I92" s="95">
        <f>IF(VLOOKUP($A$90,'Machines+Mastery'!$A$1:$J$42, 9, FALSE)=3, H92*0.85,H92)</f>
        <v>0.5</v>
      </c>
      <c r="J92" s="100">
        <f t="shared" si="25"/>
        <v>43.2</v>
      </c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</row>
    <row r="93" spans="1:52" ht="18.75" customHeight="1">
      <c r="A93" s="114" t="s">
        <v>105</v>
      </c>
      <c r="B93" s="94">
        <f>VLOOKUP($A93,'Cost breakdown'!A$1:H$387,3, FALSE)</f>
        <v>46.8</v>
      </c>
      <c r="C93" s="115">
        <f>VLOOKUP($A93,'Cost breakdown'!A$1:H$387,6, FALSE)</f>
        <v>111.6</v>
      </c>
      <c r="D93" s="94">
        <f t="shared" si="22"/>
        <v>28.400000000000006</v>
      </c>
      <c r="E93" s="116">
        <f>VLOOKUP($A93,'Cost breakdown'!A$1:H$387,7, FALSE)</f>
        <v>140</v>
      </c>
      <c r="F93" s="96">
        <f t="shared" si="23"/>
        <v>1400</v>
      </c>
      <c r="G93" s="97">
        <f t="shared" si="24"/>
        <v>0.2028571428571429</v>
      </c>
      <c r="H93" s="95">
        <v>0.75</v>
      </c>
      <c r="I93" s="95">
        <f>IF(VLOOKUP($A$90,'Machines+Mastery'!$A$1:$J$42, 9, FALSE)=3, H93*0.85,H93)</f>
        <v>0.75</v>
      </c>
      <c r="J93" s="100">
        <f t="shared" si="25"/>
        <v>37.866666666666674</v>
      </c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</row>
    <row r="94" spans="1:52" ht="18.75" customHeight="1">
      <c r="A94" s="114" t="s">
        <v>106</v>
      </c>
      <c r="B94" s="94">
        <f>VLOOKUP($A94,'Cost breakdown'!A$1:H$387,3, FALSE)</f>
        <v>82.8</v>
      </c>
      <c r="C94" s="115">
        <f>VLOOKUP($A94,'Cost breakdown'!A$1:H$387,6, FALSE)</f>
        <v>201.6</v>
      </c>
      <c r="D94" s="94">
        <f t="shared" si="22"/>
        <v>24.400000000000006</v>
      </c>
      <c r="E94" s="116">
        <f>VLOOKUP($A94,'Cost breakdown'!A$1:H$387,7, FALSE)</f>
        <v>226</v>
      </c>
      <c r="F94" s="96">
        <f t="shared" si="23"/>
        <v>2260</v>
      </c>
      <c r="G94" s="97">
        <f t="shared" si="24"/>
        <v>0.10796460176991153</v>
      </c>
      <c r="H94" s="95">
        <v>0.75</v>
      </c>
      <c r="I94" s="95">
        <f>IF(VLOOKUP($A$90,'Machines+Mastery'!$A$1:$J$42, 9, FALSE)=3, H94*0.85,H94)</f>
        <v>0.75</v>
      </c>
      <c r="J94" s="100">
        <f t="shared" si="25"/>
        <v>32.533333333333339</v>
      </c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</row>
    <row r="95" spans="1:52" ht="18.75" customHeight="1">
      <c r="A95" s="114" t="s">
        <v>107</v>
      </c>
      <c r="B95" s="94">
        <f>VLOOKUP($A95,'Cost breakdown'!A$1:H$387,3, FALSE)</f>
        <v>32</v>
      </c>
      <c r="C95" s="115">
        <f>VLOOKUP($A95,'Cost breakdown'!A$1:H$387,6, FALSE)</f>
        <v>68</v>
      </c>
      <c r="D95" s="94">
        <f t="shared" si="22"/>
        <v>36</v>
      </c>
      <c r="E95" s="116">
        <f>VLOOKUP($A95,'Cost breakdown'!A$1:H$387,7, FALSE)</f>
        <v>104</v>
      </c>
      <c r="F95" s="96">
        <f t="shared" si="23"/>
        <v>1040</v>
      </c>
      <c r="G95" s="97">
        <f t="shared" si="24"/>
        <v>0.34615384615384615</v>
      </c>
      <c r="H95" s="95">
        <v>1</v>
      </c>
      <c r="I95" s="95">
        <f>IF(VLOOKUP($A$90,'Machines+Mastery'!$A$1:$J$42, 9, FALSE)=3, H95*0.85,H95)</f>
        <v>1</v>
      </c>
      <c r="J95" s="100">
        <f t="shared" si="25"/>
        <v>36</v>
      </c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</row>
    <row r="96" spans="1:52" ht="18.75" customHeight="1">
      <c r="A96" s="114" t="s">
        <v>213</v>
      </c>
      <c r="B96" s="94">
        <f>VLOOKUP($A96,'Cost breakdown'!A$1:H$387,3, FALSE)</f>
        <v>43.2</v>
      </c>
      <c r="C96" s="115">
        <f>VLOOKUP($A96,'Cost breakdown'!A$1:H$387,6, FALSE)</f>
        <v>165.2</v>
      </c>
      <c r="D96" s="94">
        <f t="shared" si="22"/>
        <v>24.800000000000011</v>
      </c>
      <c r="E96" s="116">
        <f>VLOOKUP($A96,'Cost breakdown'!A$1:H$387,7, FALSE)</f>
        <v>190</v>
      </c>
      <c r="F96" s="96">
        <f t="shared" si="23"/>
        <v>1900</v>
      </c>
      <c r="G96" s="97">
        <f t="shared" si="24"/>
        <v>0.13052631578947374</v>
      </c>
      <c r="H96" s="95">
        <v>0.25</v>
      </c>
      <c r="I96" s="95">
        <f>IF(VLOOKUP($A$90,'Machines+Mastery'!$A$1:$J$42, 9, FALSE)=3, H96*0.85,H96)</f>
        <v>0.25</v>
      </c>
      <c r="J96" s="100">
        <f t="shared" si="25"/>
        <v>99.200000000000045</v>
      </c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</row>
    <row r="97" spans="1:52" ht="18.75" customHeight="1">
      <c r="A97" s="114" t="s">
        <v>214</v>
      </c>
      <c r="B97" s="94">
        <f>VLOOKUP($A97,'Cost breakdown'!A$1:H$387,3, FALSE)</f>
        <v>36</v>
      </c>
      <c r="C97" s="115">
        <f>VLOOKUP($A97,'Cost breakdown'!A$1:H$387,6, FALSE)</f>
        <v>204.8</v>
      </c>
      <c r="D97" s="94">
        <f t="shared" si="22"/>
        <v>21.199999999999989</v>
      </c>
      <c r="E97" s="116">
        <f>VLOOKUP($A97,'Cost breakdown'!A$1:H$387,7, FALSE)</f>
        <v>226</v>
      </c>
      <c r="F97" s="96">
        <f t="shared" si="23"/>
        <v>2260</v>
      </c>
      <c r="G97" s="97">
        <f t="shared" si="24"/>
        <v>9.3805309734513218E-2</v>
      </c>
      <c r="H97" s="95">
        <v>0.25</v>
      </c>
      <c r="I97" s="95">
        <f>IF(VLOOKUP($A$90,'Machines+Mastery'!$A$1:$J$42, 9, FALSE)=3, H97*0.85,H97)</f>
        <v>0.25</v>
      </c>
      <c r="J97" s="100">
        <f t="shared" si="25"/>
        <v>84.799999999999955</v>
      </c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</row>
    <row r="98" spans="1:52" ht="18.75" customHeight="1">
      <c r="A98" s="114" t="s">
        <v>215</v>
      </c>
      <c r="B98" s="94">
        <f>VLOOKUP($A98,'Cost breakdown'!A$1:H$387,3, FALSE)</f>
        <v>36</v>
      </c>
      <c r="C98" s="115">
        <f>VLOOKUP($A98,'Cost breakdown'!A$1:H$387,6, FALSE)</f>
        <v>258</v>
      </c>
      <c r="D98" s="94">
        <f t="shared" si="22"/>
        <v>26</v>
      </c>
      <c r="E98" s="116">
        <f>VLOOKUP($A98,'Cost breakdown'!A$1:H$387,7, FALSE)</f>
        <v>284</v>
      </c>
      <c r="F98" s="96">
        <f t="shared" si="23"/>
        <v>2840</v>
      </c>
      <c r="G98" s="97">
        <f t="shared" si="24"/>
        <v>9.154929577464789E-2</v>
      </c>
      <c r="H98" s="95">
        <v>0.75</v>
      </c>
      <c r="I98" s="95">
        <f>IF(VLOOKUP($A$90,'Machines+Mastery'!$A$1:$J$42, 9, FALSE)=3, H98*0.85,H98)</f>
        <v>0.75</v>
      </c>
      <c r="J98" s="100">
        <f t="shared" si="25"/>
        <v>34.666666666666671</v>
      </c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</row>
    <row r="99" spans="1:52" ht="18.75" customHeight="1">
      <c r="A99" s="114" t="s">
        <v>216</v>
      </c>
      <c r="B99" s="94">
        <f>VLOOKUP($A99,'Cost breakdown'!A$1:H$387,3, FALSE)</f>
        <v>201</v>
      </c>
      <c r="C99" s="115">
        <f>VLOOKUP($A99,'Cost breakdown'!A$1:H$387,6, FALSE)</f>
        <v>384.2</v>
      </c>
      <c r="D99" s="94">
        <f t="shared" si="22"/>
        <v>18.800000000000011</v>
      </c>
      <c r="E99" s="116">
        <f>VLOOKUP($A99,'Cost breakdown'!A$1:H$387,7, FALSE)</f>
        <v>403</v>
      </c>
      <c r="F99" s="96">
        <f t="shared" si="23"/>
        <v>4030</v>
      </c>
      <c r="G99" s="97">
        <f t="shared" si="24"/>
        <v>4.6650124069478938E-2</v>
      </c>
      <c r="H99" s="95">
        <v>0.25</v>
      </c>
      <c r="I99" s="95">
        <f>IF(VLOOKUP($A$90,'Machines+Mastery'!$A$1:$J$42, 9, FALSE)=3, H99*0.85,H99)</f>
        <v>0.25</v>
      </c>
      <c r="J99" s="100">
        <f t="shared" si="25"/>
        <v>75.200000000000045</v>
      </c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</row>
    <row r="100" spans="1:52" ht="18.75" customHeight="1">
      <c r="A100" s="114" t="s">
        <v>217</v>
      </c>
      <c r="B100" s="94">
        <f>VLOOKUP($A100,'Cost breakdown'!A$1:H$387,3, FALSE)</f>
        <v>28</v>
      </c>
      <c r="C100" s="115">
        <f>VLOOKUP($A100,'Cost breakdown'!A$1:H$387,6, FALSE)</f>
        <v>260</v>
      </c>
      <c r="D100" s="94">
        <f t="shared" si="22"/>
        <v>13</v>
      </c>
      <c r="E100" s="116">
        <f>VLOOKUP($A100,'Cost breakdown'!A$1:H$387,7, FALSE)</f>
        <v>273</v>
      </c>
      <c r="F100" s="96">
        <f t="shared" si="23"/>
        <v>2730</v>
      </c>
      <c r="G100" s="97">
        <f t="shared" si="24"/>
        <v>4.7619047619047616E-2</v>
      </c>
      <c r="H100" s="95">
        <v>0.5</v>
      </c>
      <c r="I100" s="95">
        <f>IF(VLOOKUP($A$90,'Machines+Mastery'!$A$1:$J$42, 9, FALSE)=3, H100*0.85,H100)</f>
        <v>0.5</v>
      </c>
      <c r="J100" s="100">
        <f t="shared" si="25"/>
        <v>26</v>
      </c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</row>
    <row r="101" spans="1:52" ht="18.75" customHeight="1">
      <c r="A101" s="114" t="s">
        <v>218</v>
      </c>
      <c r="B101" s="94">
        <f>VLOOKUP($A101,'Cost breakdown'!A$1:H$387,3, FALSE)</f>
        <v>32</v>
      </c>
      <c r="C101" s="115">
        <f>VLOOKUP($A101,'Cost breakdown'!A$1:H$387,6, FALSE)</f>
        <v>406.00000000000006</v>
      </c>
      <c r="D101" s="94">
        <f t="shared" si="22"/>
        <v>17.999999999999943</v>
      </c>
      <c r="E101" s="116">
        <f>VLOOKUP($A101,'Cost breakdown'!A$1:H$387,7, FALSE)</f>
        <v>424</v>
      </c>
      <c r="F101" s="96">
        <f t="shared" si="23"/>
        <v>4240</v>
      </c>
      <c r="G101" s="97">
        <f t="shared" si="24"/>
        <v>4.2452830188679111E-2</v>
      </c>
      <c r="H101" s="95">
        <v>0.5</v>
      </c>
      <c r="I101" s="95">
        <f>IF(VLOOKUP($A$90,'Machines+Mastery'!$A$1:$J$42, 9, FALSE)=3, H101*0.85,H101)</f>
        <v>0.5</v>
      </c>
      <c r="J101" s="100">
        <f t="shared" si="25"/>
        <v>35.999999999999886</v>
      </c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</row>
    <row r="102" spans="1:52" ht="18.75" customHeight="1">
      <c r="A102" s="114" t="s">
        <v>219</v>
      </c>
      <c r="B102" s="94">
        <f>VLOOKUP($A102,'Cost breakdown'!A$1:H$387,3, FALSE)</f>
        <v>86.4</v>
      </c>
      <c r="C102" s="115">
        <f>VLOOKUP($A102,'Cost breakdown'!A$1:H$387,6, FALSE)</f>
        <v>402.4</v>
      </c>
      <c r="D102" s="94">
        <f t="shared" si="22"/>
        <v>18.600000000000023</v>
      </c>
      <c r="E102" s="116">
        <f>VLOOKUP($A102,'Cost breakdown'!A$1:H$387,7, FALSE)</f>
        <v>421</v>
      </c>
      <c r="F102" s="96">
        <f t="shared" si="23"/>
        <v>4210</v>
      </c>
      <c r="G102" s="97">
        <f t="shared" si="24"/>
        <v>4.4180522565320721E-2</v>
      </c>
      <c r="H102" s="95">
        <v>0.5</v>
      </c>
      <c r="I102" s="95">
        <f>IF(VLOOKUP($A$90,'Machines+Mastery'!$A$1:$J$42, 9, FALSE)=3, H102*0.85,H102)</f>
        <v>0.5</v>
      </c>
      <c r="J102" s="100">
        <f t="shared" si="25"/>
        <v>37.200000000000045</v>
      </c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</row>
    <row r="103" spans="1:52" ht="18.75" customHeight="1">
      <c r="A103" s="117"/>
      <c r="B103" s="105"/>
      <c r="C103" s="70"/>
      <c r="D103" s="70"/>
      <c r="E103" s="70"/>
      <c r="F103" s="70"/>
      <c r="G103" s="118"/>
      <c r="H103" s="118"/>
      <c r="I103" s="70"/>
      <c r="J103" s="119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</row>
    <row r="104" spans="1:52" ht="18.75" customHeight="1">
      <c r="A104" s="71" t="s">
        <v>108</v>
      </c>
      <c r="B104" s="108" t="s">
        <v>87</v>
      </c>
      <c r="C104" s="73" t="s">
        <v>88</v>
      </c>
      <c r="D104" s="73" t="s">
        <v>89</v>
      </c>
      <c r="E104" s="73" t="s">
        <v>7</v>
      </c>
      <c r="F104" s="73" t="s">
        <v>29</v>
      </c>
      <c r="G104" s="80" t="s">
        <v>10</v>
      </c>
      <c r="H104" s="80" t="s">
        <v>90</v>
      </c>
      <c r="I104" s="73" t="s">
        <v>91</v>
      </c>
      <c r="J104" s="120" t="s">
        <v>32</v>
      </c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</row>
    <row r="105" spans="1:52" ht="18.75" customHeight="1">
      <c r="A105" s="114" t="s">
        <v>109</v>
      </c>
      <c r="B105" s="94">
        <f>VLOOKUP($A105,'Cost breakdown'!A$1:H$387,3, FALSE)</f>
        <v>7.2</v>
      </c>
      <c r="C105" s="115">
        <f>VLOOKUP($A105,'Cost breakdown'!A$1:H$387,6, FALSE)</f>
        <v>14.4</v>
      </c>
      <c r="D105" s="94">
        <f t="shared" ref="D105:D110" si="26">E105-C105</f>
        <v>17.600000000000001</v>
      </c>
      <c r="E105" s="116">
        <f>VLOOKUP($A105,'Cost breakdown'!A$1:H$387,7, FALSE)</f>
        <v>32</v>
      </c>
      <c r="F105" s="96">
        <f t="shared" ref="F105:F110" si="27">E105*10</f>
        <v>320</v>
      </c>
      <c r="G105" s="97">
        <f t="shared" ref="G105:G110" si="28">(E105-C105)/E105</f>
        <v>0.55000000000000004</v>
      </c>
      <c r="H105" s="95">
        <v>0.5</v>
      </c>
      <c r="I105" s="95">
        <f>IF(VLOOKUP($A$104,'Machines+Mastery'!$A$1:$J$42, 9, FALSE)=3, H105*0.85,H105)</f>
        <v>0.5</v>
      </c>
      <c r="J105" s="100">
        <f t="shared" ref="J105:J110" si="29">E105/I105*(G105)</f>
        <v>35.200000000000003</v>
      </c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</row>
    <row r="106" spans="1:52" ht="18.75" customHeight="1">
      <c r="A106" s="114" t="s">
        <v>110</v>
      </c>
      <c r="B106" s="94">
        <f>VLOOKUP($A106,'Cost breakdown'!A$1:H$387,3, FALSE)</f>
        <v>7.2</v>
      </c>
      <c r="C106" s="115">
        <f>VLOOKUP($A106,'Cost breakdown'!A$1:H$387,6, FALSE)</f>
        <v>96.4</v>
      </c>
      <c r="D106" s="94">
        <f t="shared" si="26"/>
        <v>29.599999999999994</v>
      </c>
      <c r="E106" s="116">
        <f>VLOOKUP($A106,'Cost breakdown'!A$1:H$387,7, FALSE)</f>
        <v>126</v>
      </c>
      <c r="F106" s="96">
        <f t="shared" si="27"/>
        <v>1260</v>
      </c>
      <c r="G106" s="97">
        <f t="shared" si="28"/>
        <v>0.23492063492063486</v>
      </c>
      <c r="H106" s="95">
        <v>1</v>
      </c>
      <c r="I106" s="95">
        <f>IF(VLOOKUP($A$104,'Machines+Mastery'!$A$1:$J$42, 9, FALSE)=3, H106*0.85,H106)</f>
        <v>1</v>
      </c>
      <c r="J106" s="100">
        <f t="shared" si="29"/>
        <v>29.599999999999994</v>
      </c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</row>
    <row r="107" spans="1:52" ht="18.75" customHeight="1">
      <c r="A107" s="114" t="s">
        <v>111</v>
      </c>
      <c r="B107" s="94">
        <f>VLOOKUP($A107,'Cost breakdown'!A$1:H$387,3, FALSE)</f>
        <v>7.2</v>
      </c>
      <c r="C107" s="115">
        <f>VLOOKUP($A107,'Cost breakdown'!A$1:H$387,6, FALSE)</f>
        <v>86.4</v>
      </c>
      <c r="D107" s="94">
        <f t="shared" si="26"/>
        <v>35.599999999999994</v>
      </c>
      <c r="E107" s="116">
        <f>VLOOKUP($A107,'Cost breakdown'!A$1:H$387,7, FALSE)</f>
        <v>122</v>
      </c>
      <c r="F107" s="96">
        <f t="shared" si="27"/>
        <v>1220</v>
      </c>
      <c r="G107" s="97">
        <f t="shared" si="28"/>
        <v>0.29180327868852457</v>
      </c>
      <c r="H107" s="95">
        <v>2</v>
      </c>
      <c r="I107" s="95">
        <f>IF(VLOOKUP($A$104,'Machines+Mastery'!$A$1:$J$42, 9, FALSE)=3, H107*0.85,H107)</f>
        <v>2</v>
      </c>
      <c r="J107" s="100">
        <f t="shared" si="29"/>
        <v>17.799999999999997</v>
      </c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</row>
    <row r="108" spans="1:52" ht="18.75" customHeight="1">
      <c r="A108" s="114" t="s">
        <v>220</v>
      </c>
      <c r="B108" s="94">
        <f>VLOOKUP($A108,'Cost breakdown'!A$1:H$387,3, FALSE)</f>
        <v>154</v>
      </c>
      <c r="C108" s="115">
        <f>VLOOKUP($A108,'Cost breakdown'!A$1:H$387,6, FALSE)</f>
        <v>322.39999999999998</v>
      </c>
      <c r="D108" s="94">
        <f t="shared" si="26"/>
        <v>37.600000000000023</v>
      </c>
      <c r="E108" s="116">
        <f>VLOOKUP($A108,'Cost breakdown'!A$1:H$387,7, FALSE)</f>
        <v>360</v>
      </c>
      <c r="F108" s="96">
        <f t="shared" si="27"/>
        <v>3600</v>
      </c>
      <c r="G108" s="97">
        <f t="shared" si="28"/>
        <v>0.10444444444444451</v>
      </c>
      <c r="H108" s="95">
        <v>1.5</v>
      </c>
      <c r="I108" s="95">
        <f>IF(VLOOKUP($A$104,'Machines+Mastery'!$A$1:$J$42, 9, FALSE)=3, H108*0.85,H108)</f>
        <v>1.5</v>
      </c>
      <c r="J108" s="100">
        <f t="shared" si="29"/>
        <v>25.066666666666681</v>
      </c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</row>
    <row r="109" spans="1:52" ht="18.75" customHeight="1">
      <c r="A109" s="114" t="s">
        <v>221</v>
      </c>
      <c r="B109" s="94">
        <f>VLOOKUP($A109,'Cost breakdown'!A$1:H$387,3, FALSE)</f>
        <v>86.4</v>
      </c>
      <c r="C109" s="115">
        <f>VLOOKUP($A109,'Cost breakdown'!A$1:H$387,6, FALSE)</f>
        <v>187.20000000000002</v>
      </c>
      <c r="D109" s="94">
        <f t="shared" si="26"/>
        <v>60.799999999999983</v>
      </c>
      <c r="E109" s="116">
        <f>VLOOKUP($A109,'Cost breakdown'!A$1:H$387,7, FALSE)</f>
        <v>248</v>
      </c>
      <c r="F109" s="96">
        <f t="shared" si="27"/>
        <v>2480</v>
      </c>
      <c r="G109" s="97">
        <f t="shared" si="28"/>
        <v>0.24516129032258058</v>
      </c>
      <c r="H109" s="95">
        <v>2.5</v>
      </c>
      <c r="I109" s="95">
        <f>IF(VLOOKUP($A$104,'Machines+Mastery'!$A$1:$J$42, 9, FALSE)=3, H109*0.85,H109)</f>
        <v>2.5</v>
      </c>
      <c r="J109" s="100">
        <f t="shared" si="29"/>
        <v>24.319999999999993</v>
      </c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</row>
    <row r="110" spans="1:52" ht="18.75" customHeight="1">
      <c r="A110" s="114" t="s">
        <v>222</v>
      </c>
      <c r="B110" s="94">
        <f>VLOOKUP($A110,'Cost breakdown'!A$1:H$387,3, FALSE)</f>
        <v>18</v>
      </c>
      <c r="C110" s="115">
        <f>VLOOKUP($A110,'Cost breakdown'!A$1:H$387,6, FALSE)</f>
        <v>266.39999999999998</v>
      </c>
      <c r="D110" s="94">
        <f t="shared" si="26"/>
        <v>42.600000000000023</v>
      </c>
      <c r="E110" s="116">
        <f>VLOOKUP($A110,'Cost breakdown'!A$1:H$387,7, FALSE)</f>
        <v>309</v>
      </c>
      <c r="F110" s="96">
        <f t="shared" si="27"/>
        <v>3090</v>
      </c>
      <c r="G110" s="97">
        <f t="shared" si="28"/>
        <v>0.137864077669903</v>
      </c>
      <c r="H110" s="95">
        <v>0.75</v>
      </c>
      <c r="I110" s="95">
        <f>IF(VLOOKUP($A$104,'Machines+Mastery'!$A$1:$J$42, 9, FALSE)=3, H110*0.85,H110)</f>
        <v>0.75</v>
      </c>
      <c r="J110" s="100">
        <f t="shared" si="29"/>
        <v>56.800000000000033</v>
      </c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</row>
    <row r="111" spans="1:52" ht="18.75" customHeight="1">
      <c r="A111" s="117"/>
      <c r="B111" s="105"/>
      <c r="C111" s="70"/>
      <c r="D111" s="70"/>
      <c r="E111" s="70"/>
      <c r="F111" s="70"/>
      <c r="G111" s="118"/>
      <c r="H111" s="118"/>
      <c r="I111" s="70"/>
      <c r="J111" s="119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</row>
    <row r="112" spans="1:52" ht="18.75" customHeight="1">
      <c r="A112" s="71" t="s">
        <v>112</v>
      </c>
      <c r="B112" s="108" t="s">
        <v>87</v>
      </c>
      <c r="C112" s="73" t="s">
        <v>88</v>
      </c>
      <c r="D112" s="73" t="s">
        <v>89</v>
      </c>
      <c r="E112" s="73" t="s">
        <v>7</v>
      </c>
      <c r="F112" s="73" t="s">
        <v>29</v>
      </c>
      <c r="G112" s="80" t="s">
        <v>10</v>
      </c>
      <c r="H112" s="80" t="s">
        <v>90</v>
      </c>
      <c r="I112" s="73" t="s">
        <v>91</v>
      </c>
      <c r="J112" s="73" t="s">
        <v>92</v>
      </c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</row>
    <row r="113" spans="1:52" ht="18.75" customHeight="1">
      <c r="A113" s="114" t="s">
        <v>113</v>
      </c>
      <c r="B113" s="94">
        <f>VLOOKUP($A113,'Cost breakdown'!A$1:H$387,3, FALSE)</f>
        <v>32</v>
      </c>
      <c r="C113" s="115">
        <f>VLOOKUP($A113,'Cost breakdown'!A$1:H$387,6, FALSE)</f>
        <v>86</v>
      </c>
      <c r="D113" s="94">
        <f t="shared" ref="D113:D127" si="30">E113-C113</f>
        <v>22</v>
      </c>
      <c r="E113" s="116">
        <f>VLOOKUP($A113,'Cost breakdown'!A$1:H$387,7, FALSE)</f>
        <v>108</v>
      </c>
      <c r="F113" s="96">
        <f t="shared" ref="F113:F127" si="31">E113*10</f>
        <v>1080</v>
      </c>
      <c r="G113" s="97">
        <f t="shared" ref="G113:G127" si="32">(E113-C113)/E113</f>
        <v>0.20370370370370369</v>
      </c>
      <c r="H113" s="95">
        <v>0.5</v>
      </c>
      <c r="I113" s="95">
        <f>IF(VLOOKUP($A$112,'Machines+Mastery'!$A:$J, 9, FALSE)=3, H113*0.85,H113)</f>
        <v>0.5</v>
      </c>
      <c r="J113" s="100">
        <f t="shared" ref="J113:J127" si="33">E113/I113*(G113)</f>
        <v>44</v>
      </c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</row>
    <row r="114" spans="1:52" ht="18.75" customHeight="1">
      <c r="A114" s="114" t="s">
        <v>114</v>
      </c>
      <c r="B114" s="94">
        <f>VLOOKUP($A114,'Cost breakdown'!A$1:H$387,3, FALSE)</f>
        <v>50.4</v>
      </c>
      <c r="C114" s="115">
        <f>VLOOKUP($A114,'Cost breakdown'!A$1:H$387,6, FALSE)</f>
        <v>172.8</v>
      </c>
      <c r="D114" s="94">
        <f t="shared" si="30"/>
        <v>28.199999999999989</v>
      </c>
      <c r="E114" s="116">
        <f>VLOOKUP($A114,'Cost breakdown'!A$1:H$387,7, FALSE)</f>
        <v>201</v>
      </c>
      <c r="F114" s="96">
        <f t="shared" si="31"/>
        <v>2010</v>
      </c>
      <c r="G114" s="97">
        <f t="shared" si="32"/>
        <v>0.14029850746268652</v>
      </c>
      <c r="H114" s="95">
        <v>1</v>
      </c>
      <c r="I114" s="95">
        <f>IF(VLOOKUP($A$112,'Machines+Mastery'!$A:$J, 9, FALSE)=3, H114*0.85,H114)</f>
        <v>1</v>
      </c>
      <c r="J114" s="100">
        <f t="shared" si="33"/>
        <v>28.199999999999989</v>
      </c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</row>
    <row r="115" spans="1:52" ht="18.75" customHeight="1">
      <c r="A115" s="114" t="s">
        <v>115</v>
      </c>
      <c r="B115" s="94">
        <f>VLOOKUP($A115,'Cost breakdown'!A$1:H$387,3, FALSE)</f>
        <v>50.4</v>
      </c>
      <c r="C115" s="115">
        <f>VLOOKUP($A115,'Cost breakdown'!A$1:H$387,6, FALSE)</f>
        <v>142.80000000000001</v>
      </c>
      <c r="D115" s="94">
        <f t="shared" si="30"/>
        <v>37.199999999999989</v>
      </c>
      <c r="E115" s="116">
        <f>VLOOKUP($A115,'Cost breakdown'!A$1:H$387,7, FALSE)</f>
        <v>180</v>
      </c>
      <c r="F115" s="96">
        <f t="shared" si="31"/>
        <v>1800</v>
      </c>
      <c r="G115" s="97">
        <f t="shared" si="32"/>
        <v>0.20666666666666661</v>
      </c>
      <c r="H115" s="95">
        <v>2</v>
      </c>
      <c r="I115" s="95">
        <f>IF(VLOOKUP($A$112,'Machines+Mastery'!$A:$J, 9, FALSE)=3, H115*0.85,H115)</f>
        <v>2</v>
      </c>
      <c r="J115" s="100">
        <f t="shared" si="33"/>
        <v>18.599999999999994</v>
      </c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</row>
    <row r="116" spans="1:52" ht="18.75" customHeight="1">
      <c r="A116" s="114" t="s">
        <v>116</v>
      </c>
      <c r="B116" s="94">
        <f>VLOOKUP($A116,'Cost breakdown'!A$1:H$387,3, FALSE)</f>
        <v>21</v>
      </c>
      <c r="C116" s="115">
        <f>VLOOKUP($A116,'Cost breakdown'!A$1:H$387,6, FALSE)</f>
        <v>186</v>
      </c>
      <c r="D116" s="94">
        <f t="shared" si="30"/>
        <v>30</v>
      </c>
      <c r="E116" s="116">
        <f>VLOOKUP($A116,'Cost breakdown'!A$1:H$387,7, FALSE)</f>
        <v>216</v>
      </c>
      <c r="F116" s="96">
        <f t="shared" si="31"/>
        <v>2160</v>
      </c>
      <c r="G116" s="97">
        <f t="shared" si="32"/>
        <v>0.1388888888888889</v>
      </c>
      <c r="H116" s="95">
        <v>2</v>
      </c>
      <c r="I116" s="95">
        <f>IF(VLOOKUP($A$112,'Machines+Mastery'!$A:$J, 9, FALSE)=3, H116*0.85,H116)</f>
        <v>2</v>
      </c>
      <c r="J116" s="100">
        <f t="shared" si="33"/>
        <v>15</v>
      </c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</row>
    <row r="117" spans="1:52" ht="18.75" customHeight="1">
      <c r="A117" s="114" t="s">
        <v>117</v>
      </c>
      <c r="B117" s="94">
        <f>VLOOKUP($A117,'Cost breakdown'!A$1:H$387,3, FALSE)</f>
        <v>43.2</v>
      </c>
      <c r="C117" s="115">
        <f>VLOOKUP($A117,'Cost breakdown'!A$1:H$387,6, FALSE)</f>
        <v>86.4</v>
      </c>
      <c r="D117" s="94">
        <f t="shared" si="30"/>
        <v>31.599999999999994</v>
      </c>
      <c r="E117" s="116">
        <f>VLOOKUP($A117,'Cost breakdown'!A$1:H$387,7, FALSE)</f>
        <v>118</v>
      </c>
      <c r="F117" s="96">
        <f t="shared" si="31"/>
        <v>1180</v>
      </c>
      <c r="G117" s="97">
        <f t="shared" si="32"/>
        <v>0.26779661016949147</v>
      </c>
      <c r="H117" s="95">
        <v>1.5</v>
      </c>
      <c r="I117" s="95">
        <f>IF(VLOOKUP($A$112,'Machines+Mastery'!$A:$J, 9, FALSE)=3, H117*0.85,H117)</f>
        <v>1.5</v>
      </c>
      <c r="J117" s="100">
        <f t="shared" si="33"/>
        <v>21.066666666666663</v>
      </c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</row>
    <row r="118" spans="1:52" ht="18.75" customHeight="1">
      <c r="A118" s="114" t="s">
        <v>223</v>
      </c>
      <c r="B118" s="94">
        <f>VLOOKUP($A118,'Cost breakdown'!A$1:H$387,3, FALSE)</f>
        <v>122</v>
      </c>
      <c r="C118" s="115">
        <f>VLOOKUP($A118,'Cost breakdown'!A$1:H$387,6, FALSE)</f>
        <v>280</v>
      </c>
      <c r="D118" s="94">
        <f t="shared" si="30"/>
        <v>18</v>
      </c>
      <c r="E118" s="116">
        <f>VLOOKUP($A118,'Cost breakdown'!A$1:H$387,7, FALSE)</f>
        <v>298</v>
      </c>
      <c r="F118" s="96">
        <f t="shared" si="31"/>
        <v>2980</v>
      </c>
      <c r="G118" s="97">
        <f t="shared" si="32"/>
        <v>6.0402684563758392E-2</v>
      </c>
      <c r="H118" s="95">
        <v>0.54500000000000004</v>
      </c>
      <c r="I118" s="95">
        <f>IF(VLOOKUP($A$112,'Machines+Mastery'!$A:$J, 9, FALSE)=3, H118*0.85,H118)</f>
        <v>0.54500000000000004</v>
      </c>
      <c r="J118" s="100">
        <f t="shared" si="33"/>
        <v>33.027522935779821</v>
      </c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</row>
    <row r="119" spans="1:52" ht="18.75" customHeight="1">
      <c r="A119" s="114" t="s">
        <v>224</v>
      </c>
      <c r="B119" s="94">
        <f>VLOOKUP($A119,'Cost breakdown'!A$1:H$387,3, FALSE)</f>
        <v>36</v>
      </c>
      <c r="C119" s="115">
        <f>VLOOKUP($A119,'Cost breakdown'!A$1:H$387,6, FALSE)</f>
        <v>216</v>
      </c>
      <c r="D119" s="94">
        <f t="shared" si="30"/>
        <v>28</v>
      </c>
      <c r="E119" s="116">
        <f>VLOOKUP($A119,'Cost breakdown'!A$1:H$387,7, FALSE)</f>
        <v>244</v>
      </c>
      <c r="F119" s="96">
        <f t="shared" si="31"/>
        <v>2440</v>
      </c>
      <c r="G119" s="97">
        <f t="shared" si="32"/>
        <v>0.11475409836065574</v>
      </c>
      <c r="H119" s="95">
        <v>1.5</v>
      </c>
      <c r="I119" s="95">
        <f>IF(VLOOKUP($A$112,'Machines+Mastery'!$A:$J, 9, FALSE)=3, H119*0.85,H119)</f>
        <v>1.5</v>
      </c>
      <c r="J119" s="100">
        <f t="shared" si="33"/>
        <v>18.666666666666664</v>
      </c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</row>
    <row r="120" spans="1:52" ht="18.75" customHeight="1">
      <c r="A120" s="114" t="s">
        <v>225</v>
      </c>
      <c r="B120" s="94">
        <f>VLOOKUP($A120,'Cost breakdown'!A$1:H$387,3, FALSE)</f>
        <v>154</v>
      </c>
      <c r="C120" s="115">
        <f>VLOOKUP($A120,'Cost breakdown'!A$1:H$387,6, FALSE)</f>
        <v>391</v>
      </c>
      <c r="D120" s="94">
        <f t="shared" si="30"/>
        <v>26</v>
      </c>
      <c r="E120" s="116">
        <f>VLOOKUP($A120,'Cost breakdown'!A$1:H$387,7, FALSE)</f>
        <v>417</v>
      </c>
      <c r="F120" s="96">
        <f t="shared" si="31"/>
        <v>4170</v>
      </c>
      <c r="G120" s="97">
        <f t="shared" si="32"/>
        <v>6.235011990407674E-2</v>
      </c>
      <c r="H120" s="95">
        <f>40/60</f>
        <v>0.66666666666666663</v>
      </c>
      <c r="I120" s="95">
        <f>IF(VLOOKUP($A$112,'Machines+Mastery'!$A:$J, 9, FALSE)=3, H120*0.85,H120)</f>
        <v>0.66666666666666663</v>
      </c>
      <c r="J120" s="100">
        <f t="shared" si="33"/>
        <v>39</v>
      </c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</row>
    <row r="121" spans="1:52" ht="18.75" customHeight="1">
      <c r="A121" s="114" t="s">
        <v>226</v>
      </c>
      <c r="B121" s="94">
        <f>VLOOKUP($A121,'Cost breakdown'!A$1:H$387,3, FALSE)</f>
        <v>14</v>
      </c>
      <c r="C121" s="115">
        <f>VLOOKUP($A121,'Cost breakdown'!A$1:H$387,6, FALSE)</f>
        <v>180</v>
      </c>
      <c r="D121" s="94">
        <f t="shared" si="30"/>
        <v>18</v>
      </c>
      <c r="E121" s="116">
        <f>VLOOKUP($A121,'Cost breakdown'!A$1:H$387,7, FALSE)</f>
        <v>198</v>
      </c>
      <c r="F121" s="96">
        <f t="shared" si="31"/>
        <v>1980</v>
      </c>
      <c r="G121" s="97">
        <f t="shared" si="32"/>
        <v>9.0909090909090912E-2</v>
      </c>
      <c r="H121" s="95">
        <v>0.25</v>
      </c>
      <c r="I121" s="95">
        <f>IF(VLOOKUP($A$112,'Machines+Mastery'!$A:$J, 9, FALSE)=3, H121*0.85,H121)</f>
        <v>0.25</v>
      </c>
      <c r="J121" s="100">
        <f t="shared" si="33"/>
        <v>72</v>
      </c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</row>
    <row r="122" spans="1:52" ht="18.75" customHeight="1">
      <c r="A122" s="114" t="s">
        <v>227</v>
      </c>
      <c r="B122" s="94">
        <f>VLOOKUP($A122,'Cost breakdown'!A$1:H$387,3, FALSE)</f>
        <v>39</v>
      </c>
      <c r="C122" s="115">
        <f>VLOOKUP($A122,'Cost breakdown'!A$1:H$387,6, FALSE)</f>
        <v>160</v>
      </c>
      <c r="D122" s="94">
        <f t="shared" si="30"/>
        <v>30</v>
      </c>
      <c r="E122" s="116">
        <f>VLOOKUP($A122,'Cost breakdown'!A$1:H$387,7, FALSE)</f>
        <v>190</v>
      </c>
      <c r="F122" s="96">
        <f t="shared" si="31"/>
        <v>1900</v>
      </c>
      <c r="G122" s="97">
        <f t="shared" si="32"/>
        <v>0.15789473684210525</v>
      </c>
      <c r="H122" s="95">
        <v>1</v>
      </c>
      <c r="I122" s="95">
        <f>IF(VLOOKUP($A$112,'Machines+Mastery'!$A:$J, 9, FALSE)=3, H122*0.85,H122)</f>
        <v>1</v>
      </c>
      <c r="J122" s="100">
        <f t="shared" si="33"/>
        <v>30</v>
      </c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</row>
    <row r="123" spans="1:52" ht="18.75" customHeight="1">
      <c r="A123" s="114" t="s">
        <v>228</v>
      </c>
      <c r="B123" s="94">
        <f>VLOOKUP($A123,'Cost breakdown'!A$1:H$387,3, FALSE)</f>
        <v>14</v>
      </c>
      <c r="C123" s="115">
        <f>VLOOKUP($A123,'Cost breakdown'!A$1:H$387,6, FALSE)</f>
        <v>179.24</v>
      </c>
      <c r="D123" s="94">
        <f t="shared" si="30"/>
        <v>18.759999999999991</v>
      </c>
      <c r="E123" s="116">
        <f>VLOOKUP($A123,'Cost breakdown'!A$1:H$387,7, FALSE)</f>
        <v>198</v>
      </c>
      <c r="F123" s="96">
        <f t="shared" si="31"/>
        <v>1980</v>
      </c>
      <c r="G123" s="97">
        <f t="shared" si="32"/>
        <v>9.4747474747474705E-2</v>
      </c>
      <c r="H123" s="95">
        <f>25/60</f>
        <v>0.41666666666666669</v>
      </c>
      <c r="I123" s="95">
        <f>IF(VLOOKUP($A$112,'Machines+Mastery'!$A:$J, 9, FALSE)=3, H123*0.85,H123)</f>
        <v>0.41666666666666669</v>
      </c>
      <c r="J123" s="100">
        <f t="shared" si="33"/>
        <v>45.02399999999998</v>
      </c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</row>
    <row r="124" spans="1:52" ht="18.75" customHeight="1">
      <c r="A124" s="114" t="s">
        <v>229</v>
      </c>
      <c r="B124" s="94">
        <f>VLOOKUP($A124,'Cost breakdown'!A$1:H$387,3, FALSE)</f>
        <v>18</v>
      </c>
      <c r="C124" s="115">
        <f>VLOOKUP($A124,'Cost breakdown'!A$1:H$387,6, FALSE)</f>
        <v>334.4</v>
      </c>
      <c r="D124" s="94">
        <f t="shared" si="30"/>
        <v>17.600000000000023</v>
      </c>
      <c r="E124" s="116">
        <f>VLOOKUP($A124,'Cost breakdown'!A$1:H$387,7, FALSE)</f>
        <v>352</v>
      </c>
      <c r="F124" s="96">
        <f t="shared" si="31"/>
        <v>3520</v>
      </c>
      <c r="G124" s="97">
        <f t="shared" si="32"/>
        <v>5.0000000000000065E-2</v>
      </c>
      <c r="H124" s="95">
        <f>1/3</f>
        <v>0.33333333333333331</v>
      </c>
      <c r="I124" s="95">
        <f>IF(VLOOKUP($A$112,'Machines+Mastery'!$A:$J, 9, FALSE)=3, H124*0.85,H124)</f>
        <v>0.33333333333333331</v>
      </c>
      <c r="J124" s="100">
        <f t="shared" si="33"/>
        <v>52.800000000000068</v>
      </c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</row>
    <row r="125" spans="1:52" ht="18.75" customHeight="1">
      <c r="A125" s="121" t="s">
        <v>230</v>
      </c>
      <c r="B125" s="99">
        <f>VLOOKUP($A125,'Cost breakdown'!A$1:H$387,3, FALSE)</f>
        <v>252</v>
      </c>
      <c r="C125" s="122">
        <f>VLOOKUP($A125,'Cost breakdown'!A$1:H$387,6, FALSE)</f>
        <v>294</v>
      </c>
      <c r="D125" s="99">
        <f t="shared" si="30"/>
        <v>30</v>
      </c>
      <c r="E125" s="99">
        <f>VLOOKUP($A125,'Cost breakdown'!A$1:H$387,7, FALSE)</f>
        <v>324</v>
      </c>
      <c r="F125" s="122">
        <f t="shared" si="31"/>
        <v>3240</v>
      </c>
      <c r="G125" s="123">
        <f t="shared" si="32"/>
        <v>9.2592592592592587E-2</v>
      </c>
      <c r="H125" s="124">
        <f>40/60</f>
        <v>0.66666666666666663</v>
      </c>
      <c r="I125" s="124">
        <f>IF(VLOOKUP($A$112,'Machines+Mastery'!$A:$J, 9, FALSE)=3, H125*0.85,H125)</f>
        <v>0.66666666666666663</v>
      </c>
      <c r="J125" s="125">
        <f t="shared" si="33"/>
        <v>45</v>
      </c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  <c r="AA125" s="126"/>
      <c r="AB125" s="126"/>
      <c r="AC125" s="126"/>
      <c r="AD125" s="126"/>
      <c r="AE125" s="126"/>
      <c r="AF125" s="126"/>
      <c r="AG125" s="126"/>
      <c r="AH125" s="126"/>
      <c r="AI125" s="126"/>
      <c r="AJ125" s="126"/>
      <c r="AK125" s="126"/>
      <c r="AL125" s="126"/>
      <c r="AM125" s="126"/>
      <c r="AN125" s="126"/>
      <c r="AO125" s="126"/>
      <c r="AP125" s="126"/>
      <c r="AQ125" s="126"/>
      <c r="AR125" s="126"/>
      <c r="AS125" s="126"/>
      <c r="AT125" s="126"/>
      <c r="AU125" s="126"/>
      <c r="AV125" s="126"/>
      <c r="AW125" s="126"/>
      <c r="AX125" s="126"/>
      <c r="AY125" s="126"/>
      <c r="AZ125" s="126"/>
    </row>
    <row r="126" spans="1:52" ht="18.75" customHeight="1">
      <c r="A126" s="114" t="s">
        <v>231</v>
      </c>
      <c r="B126" s="94">
        <f>VLOOKUP($A126,'Cost breakdown'!A$1:H$387,3, FALSE)</f>
        <v>104.4</v>
      </c>
      <c r="C126" s="115">
        <f>VLOOKUP($A126,'Cost breakdown'!A$1:H$387,6, FALSE)</f>
        <v>330.79999999999995</v>
      </c>
      <c r="D126" s="94">
        <f t="shared" si="30"/>
        <v>21.200000000000045</v>
      </c>
      <c r="E126" s="116">
        <f>VLOOKUP($A126,'Cost breakdown'!A$1:H$387,7, FALSE)</f>
        <v>352</v>
      </c>
      <c r="F126" s="96">
        <f t="shared" si="31"/>
        <v>3520</v>
      </c>
      <c r="G126" s="97">
        <f t="shared" si="32"/>
        <v>6.0227272727272858E-2</v>
      </c>
      <c r="H126" s="95">
        <v>1</v>
      </c>
      <c r="I126" s="95">
        <f>IF(VLOOKUP($A$112,'Machines+Mastery'!$A:$J, 9, FALSE)=3, H126*0.85,H126)</f>
        <v>1</v>
      </c>
      <c r="J126" s="100">
        <f t="shared" si="33"/>
        <v>21.200000000000045</v>
      </c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</row>
    <row r="127" spans="1:52" ht="18.75" customHeight="1">
      <c r="A127" s="114" t="s">
        <v>232</v>
      </c>
      <c r="B127" s="94">
        <f>VLOOKUP($A127,'Cost breakdown'!A$1:H$387,3, FALSE)</f>
        <v>18</v>
      </c>
      <c r="C127" s="115">
        <f>VLOOKUP($A127,'Cost breakdown'!A$1:H$387,6, FALSE)</f>
        <v>148</v>
      </c>
      <c r="D127" s="94">
        <f t="shared" si="30"/>
        <v>28</v>
      </c>
      <c r="E127" s="116">
        <f>VLOOKUP($A127,'Cost breakdown'!A$1:H$387,7, FALSE)</f>
        <v>176</v>
      </c>
      <c r="F127" s="96">
        <f t="shared" si="31"/>
        <v>1760</v>
      </c>
      <c r="G127" s="97">
        <f t="shared" si="32"/>
        <v>0.15909090909090909</v>
      </c>
      <c r="H127" s="95">
        <v>0.5</v>
      </c>
      <c r="I127" s="95">
        <f>IF(VLOOKUP($A$112,'Machines+Mastery'!$A:$J, 9, FALSE)=3, H127*0.85,H127)</f>
        <v>0.5</v>
      </c>
      <c r="J127" s="100">
        <f t="shared" si="33"/>
        <v>56</v>
      </c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</row>
    <row r="128" spans="1:52" ht="18.75" customHeight="1">
      <c r="A128" s="117"/>
      <c r="B128" s="105"/>
      <c r="C128" s="70"/>
      <c r="D128" s="70"/>
      <c r="E128" s="70"/>
      <c r="F128" s="70"/>
      <c r="G128" s="118"/>
      <c r="H128" s="118"/>
      <c r="I128" s="70"/>
      <c r="J128" s="119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</row>
    <row r="129" spans="1:52" ht="18.75" customHeight="1">
      <c r="A129" s="71" t="s">
        <v>118</v>
      </c>
      <c r="B129" s="108" t="s">
        <v>87</v>
      </c>
      <c r="C129" s="73" t="s">
        <v>88</v>
      </c>
      <c r="D129" s="73" t="s">
        <v>89</v>
      </c>
      <c r="E129" s="73" t="s">
        <v>7</v>
      </c>
      <c r="F129" s="73" t="s">
        <v>29</v>
      </c>
      <c r="G129" s="80" t="s">
        <v>10</v>
      </c>
      <c r="H129" s="80" t="s">
        <v>90</v>
      </c>
      <c r="I129" s="73" t="s">
        <v>91</v>
      </c>
      <c r="J129" s="73" t="s">
        <v>92</v>
      </c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</row>
    <row r="130" spans="1:52" ht="18.75" customHeight="1">
      <c r="A130" s="114" t="s">
        <v>119</v>
      </c>
      <c r="B130" s="94">
        <f>VLOOKUP($A130,'Cost breakdown'!A$1:H$387,3, FALSE)</f>
        <v>54</v>
      </c>
      <c r="C130" s="115">
        <f>VLOOKUP($A130,'Cost breakdown'!A$1:H$387,6, FALSE)</f>
        <v>108</v>
      </c>
      <c r="D130" s="94">
        <f t="shared" ref="D130:D135" si="34">E130-C130</f>
        <v>43</v>
      </c>
      <c r="E130" s="116">
        <f>VLOOKUP($A130,'Cost breakdown'!A$1:H$387,7, FALSE)</f>
        <v>151</v>
      </c>
      <c r="F130" s="96">
        <f t="shared" ref="F130:F135" si="35">E130*10</f>
        <v>1510</v>
      </c>
      <c r="G130" s="97">
        <f t="shared" ref="G130:G135" si="36">(E130-C130)/E130</f>
        <v>0.28476821192052981</v>
      </c>
      <c r="H130" s="95">
        <v>1</v>
      </c>
      <c r="I130" s="95">
        <f>IF(VLOOKUP($A$129,'Machines+Mastery'!$A:$J, 9, FALSE)=3, H130*0.85,H130)</f>
        <v>1</v>
      </c>
      <c r="J130" s="100">
        <f t="shared" ref="J130:J135" si="37">E130/I130*(G130)</f>
        <v>43</v>
      </c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</row>
    <row r="131" spans="1:52" ht="18.75" customHeight="1">
      <c r="A131" s="114" t="s">
        <v>120</v>
      </c>
      <c r="B131" s="94">
        <f>VLOOKUP($A131,'Cost breakdown'!A$1:H$387,3, FALSE)</f>
        <v>28.8</v>
      </c>
      <c r="C131" s="115">
        <f>VLOOKUP($A131,'Cost breakdown'!A$1:H$387,6, FALSE)</f>
        <v>86.4</v>
      </c>
      <c r="D131" s="94">
        <f t="shared" si="34"/>
        <v>21.599999999999994</v>
      </c>
      <c r="E131" s="116">
        <f>VLOOKUP($A131,'Cost breakdown'!A$1:H$387,7, FALSE)</f>
        <v>108</v>
      </c>
      <c r="F131" s="96">
        <f t="shared" si="35"/>
        <v>1080</v>
      </c>
      <c r="G131" s="97">
        <f t="shared" si="36"/>
        <v>0.19999999999999996</v>
      </c>
      <c r="H131" s="95">
        <v>0.5</v>
      </c>
      <c r="I131" s="95">
        <f>IF(VLOOKUP($A$129,'Machines+Mastery'!$A:$J, 9, FALSE)=3, H131*0.85,H131)</f>
        <v>0.5</v>
      </c>
      <c r="J131" s="100">
        <f t="shared" si="37"/>
        <v>43.199999999999989</v>
      </c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</row>
    <row r="132" spans="1:52" ht="18.75" customHeight="1">
      <c r="A132" s="114" t="s">
        <v>121</v>
      </c>
      <c r="B132" s="94">
        <f>VLOOKUP($A132,'Cost breakdown'!A$1:H$387,3, FALSE)</f>
        <v>54</v>
      </c>
      <c r="C132" s="115">
        <f>VLOOKUP($A132,'Cost breakdown'!A$1:H$387,6, FALSE)</f>
        <v>79.2</v>
      </c>
      <c r="D132" s="94">
        <f t="shared" si="34"/>
        <v>31.799999999999997</v>
      </c>
      <c r="E132" s="116">
        <f>VLOOKUP($A132,'Cost breakdown'!A$1:H$387,7, FALSE)</f>
        <v>111</v>
      </c>
      <c r="F132" s="96">
        <f t="shared" si="35"/>
        <v>1110</v>
      </c>
      <c r="G132" s="97">
        <f t="shared" si="36"/>
        <v>0.28648648648648645</v>
      </c>
      <c r="H132" s="95">
        <v>2</v>
      </c>
      <c r="I132" s="95">
        <f>IF(VLOOKUP($A$129,'Machines+Mastery'!$A:$J, 9, FALSE)=3, H132*0.85,H132)</f>
        <v>2</v>
      </c>
      <c r="J132" s="100">
        <f t="shared" si="37"/>
        <v>15.899999999999999</v>
      </c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</row>
    <row r="133" spans="1:52" ht="18.75" customHeight="1">
      <c r="A133" s="114" t="s">
        <v>122</v>
      </c>
      <c r="B133" s="94">
        <f>VLOOKUP($A133,'Cost breakdown'!A$1:H$387,3, FALSE)</f>
        <v>54</v>
      </c>
      <c r="C133" s="115">
        <f>VLOOKUP($A133,'Cost breakdown'!A$1:H$387,6, FALSE)</f>
        <v>158.4</v>
      </c>
      <c r="D133" s="94">
        <f t="shared" si="34"/>
        <v>49.599999999999994</v>
      </c>
      <c r="E133" s="116">
        <f>VLOOKUP($A133,'Cost breakdown'!A$1:H$387,7, FALSE)</f>
        <v>208</v>
      </c>
      <c r="F133" s="96">
        <f t="shared" si="35"/>
        <v>2080</v>
      </c>
      <c r="G133" s="97">
        <f t="shared" si="36"/>
        <v>0.23846153846153845</v>
      </c>
      <c r="H133" s="95">
        <v>3</v>
      </c>
      <c r="I133" s="95">
        <f>IF(VLOOKUP($A$129,'Machines+Mastery'!$A:$J, 9, FALSE)=3, H133*0.85,H133)</f>
        <v>3</v>
      </c>
      <c r="J133" s="100">
        <f t="shared" si="37"/>
        <v>16.533333333333331</v>
      </c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</row>
    <row r="134" spans="1:52" ht="18.75" customHeight="1">
      <c r="A134" s="114" t="s">
        <v>233</v>
      </c>
      <c r="B134" s="94">
        <f>VLOOKUP($A134,'Cost breakdown'!A$1:H$387,3, FALSE)</f>
        <v>50</v>
      </c>
      <c r="C134" s="115">
        <f>VLOOKUP($A134,'Cost breakdown'!A$1:H$387,6, FALSE)</f>
        <v>208</v>
      </c>
      <c r="D134" s="94">
        <f t="shared" si="34"/>
        <v>80</v>
      </c>
      <c r="E134" s="116">
        <f>VLOOKUP($A134,'Cost breakdown'!A$1:H$387,7, FALSE)</f>
        <v>288</v>
      </c>
      <c r="F134" s="96">
        <f t="shared" si="35"/>
        <v>2880</v>
      </c>
      <c r="G134" s="97">
        <f t="shared" si="36"/>
        <v>0.27777777777777779</v>
      </c>
      <c r="H134" s="95">
        <v>3</v>
      </c>
      <c r="I134" s="95">
        <f>IF(VLOOKUP($A$129,'Machines+Mastery'!$A:$J, 9, FALSE)=3, H134*0.85,H134)</f>
        <v>3</v>
      </c>
      <c r="J134" s="100">
        <f t="shared" si="37"/>
        <v>26.666666666666668</v>
      </c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</row>
    <row r="135" spans="1:52" ht="18.75" customHeight="1">
      <c r="A135" s="114" t="s">
        <v>234</v>
      </c>
      <c r="B135" s="94">
        <f>VLOOKUP($A135,'Cost breakdown'!A$1:H$387,3, FALSE)</f>
        <v>82.8</v>
      </c>
      <c r="C135" s="115">
        <f>VLOOKUP($A135,'Cost breakdown'!A$1:H$387,6, FALSE)</f>
        <v>253.8</v>
      </c>
      <c r="D135" s="94">
        <f t="shared" si="34"/>
        <v>41.199999999999989</v>
      </c>
      <c r="E135" s="116">
        <f>VLOOKUP($A135,'Cost breakdown'!A$1:H$387,7, FALSE)</f>
        <v>295</v>
      </c>
      <c r="F135" s="96">
        <f t="shared" si="35"/>
        <v>2950</v>
      </c>
      <c r="G135" s="97">
        <f t="shared" si="36"/>
        <v>0.13966101694915251</v>
      </c>
      <c r="H135" s="95">
        <v>3</v>
      </c>
      <c r="I135" s="95">
        <f>IF(VLOOKUP($A$129,'Machines+Mastery'!$A:$J, 9, FALSE)=3, H135*0.85,H135)</f>
        <v>3</v>
      </c>
      <c r="J135" s="100">
        <f t="shared" si="37"/>
        <v>13.733333333333329</v>
      </c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</row>
    <row r="136" spans="1:52" ht="18.75" customHeight="1">
      <c r="A136" s="117"/>
      <c r="B136" s="105"/>
      <c r="C136" s="70"/>
      <c r="D136" s="70"/>
      <c r="E136" s="70"/>
      <c r="F136" s="70"/>
      <c r="G136" s="118"/>
      <c r="H136" s="118"/>
      <c r="I136" s="70"/>
      <c r="J136" s="119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</row>
    <row r="137" spans="1:52" ht="18.75" customHeight="1">
      <c r="A137" s="71" t="s">
        <v>123</v>
      </c>
      <c r="B137" s="108" t="s">
        <v>87</v>
      </c>
      <c r="C137" s="73" t="s">
        <v>88</v>
      </c>
      <c r="D137" s="73" t="s">
        <v>89</v>
      </c>
      <c r="E137" s="73" t="s">
        <v>7</v>
      </c>
      <c r="F137" s="73" t="s">
        <v>29</v>
      </c>
      <c r="G137" s="80" t="s">
        <v>10</v>
      </c>
      <c r="H137" s="80" t="s">
        <v>90</v>
      </c>
      <c r="I137" s="73" t="s">
        <v>91</v>
      </c>
      <c r="J137" s="73" t="s">
        <v>92</v>
      </c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</row>
    <row r="138" spans="1:52" ht="18.75" customHeight="1">
      <c r="A138" s="114" t="s">
        <v>124</v>
      </c>
      <c r="B138" s="94">
        <f>VLOOKUP($A138,'Cost breakdown'!A$1:H$387,3, FALSE)</f>
        <v>108</v>
      </c>
      <c r="C138" s="115">
        <f>VLOOKUP($A138,'Cost breakdown'!A$1:H$387,6, FALSE)</f>
        <v>216</v>
      </c>
      <c r="D138" s="94">
        <f t="shared" ref="D138:D142" si="38">E138-C138</f>
        <v>25</v>
      </c>
      <c r="E138" s="116">
        <f>VLOOKUP($A138,'Cost breakdown'!A$1:H$387,7, FALSE)</f>
        <v>241</v>
      </c>
      <c r="F138" s="96">
        <f t="shared" ref="F138:F142" si="39">E138*10</f>
        <v>2410</v>
      </c>
      <c r="G138" s="97">
        <f t="shared" ref="G138:G142" si="40">(E138-C138)/E138</f>
        <v>0.1037344398340249</v>
      </c>
      <c r="H138" s="95">
        <v>0.75</v>
      </c>
      <c r="I138" s="95">
        <f>IF(VLOOKUP($A$137,'Machines+Mastery'!$A:$J, 9, FALSE)=3, H138*0.85,H138)</f>
        <v>0.75</v>
      </c>
      <c r="J138" s="100">
        <f t="shared" ref="J138:J142" si="41">E138/I138*(G138)</f>
        <v>33.333333333333336</v>
      </c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</row>
    <row r="139" spans="1:52" ht="18.75" customHeight="1">
      <c r="A139" s="114" t="s">
        <v>125</v>
      </c>
      <c r="B139" s="94">
        <f>VLOOKUP($A139,'Cost breakdown'!A$1:H$387,3, FALSE)</f>
        <v>108</v>
      </c>
      <c r="C139" s="115">
        <f>VLOOKUP($A139,'Cost breakdown'!A$1:H$387,6, FALSE)</f>
        <v>270</v>
      </c>
      <c r="D139" s="94">
        <f t="shared" si="38"/>
        <v>39</v>
      </c>
      <c r="E139" s="116">
        <f>VLOOKUP($A139,'Cost breakdown'!A$1:H$387,7, FALSE)</f>
        <v>309</v>
      </c>
      <c r="F139" s="96">
        <f t="shared" si="39"/>
        <v>3090</v>
      </c>
      <c r="G139" s="97">
        <f t="shared" si="40"/>
        <v>0.12621359223300971</v>
      </c>
      <c r="H139" s="95">
        <v>1.5</v>
      </c>
      <c r="I139" s="95">
        <f>IF(VLOOKUP($A$137,'Machines+Mastery'!$A:$J, 9, FALSE)=3, H139*0.85,H139)</f>
        <v>1.5</v>
      </c>
      <c r="J139" s="100">
        <f t="shared" si="41"/>
        <v>26</v>
      </c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</row>
    <row r="140" spans="1:52" ht="18.75" customHeight="1">
      <c r="A140" s="114" t="s">
        <v>126</v>
      </c>
      <c r="B140" s="94">
        <f>VLOOKUP($A140,'Cost breakdown'!A$1:H$387,3, FALSE)</f>
        <v>25.2</v>
      </c>
      <c r="C140" s="115">
        <f>VLOOKUP($A140,'Cost breakdown'!A$1:H$387,6, FALSE)</f>
        <v>288</v>
      </c>
      <c r="D140" s="94">
        <f t="shared" si="38"/>
        <v>39</v>
      </c>
      <c r="E140" s="116">
        <f>VLOOKUP($A140,'Cost breakdown'!A$1:H$387,7, FALSE)</f>
        <v>327</v>
      </c>
      <c r="F140" s="96">
        <f t="shared" si="39"/>
        <v>3270</v>
      </c>
      <c r="G140" s="97">
        <f t="shared" si="40"/>
        <v>0.11926605504587157</v>
      </c>
      <c r="H140" s="95">
        <v>2.25</v>
      </c>
      <c r="I140" s="95">
        <f>IF(VLOOKUP($A$137,'Machines+Mastery'!$A:$J, 9, FALSE)=3, H140*0.85,H140)</f>
        <v>2.25</v>
      </c>
      <c r="J140" s="100">
        <f t="shared" si="41"/>
        <v>17.333333333333336</v>
      </c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</row>
    <row r="141" spans="1:52" ht="18.75" customHeight="1">
      <c r="A141" s="114" t="s">
        <v>235</v>
      </c>
      <c r="B141" s="94">
        <f>VLOOKUP($A141,'Cost breakdown'!A$1:H$387,3, FALSE)</f>
        <v>140</v>
      </c>
      <c r="C141" s="115">
        <f>VLOOKUP($A141,'Cost breakdown'!A$1:H$387,6, FALSE)</f>
        <v>636</v>
      </c>
      <c r="D141" s="94">
        <f t="shared" si="38"/>
        <v>40</v>
      </c>
      <c r="E141" s="116">
        <f>VLOOKUP($A141,'Cost breakdown'!A$1:H$387,7, FALSE)</f>
        <v>676</v>
      </c>
      <c r="F141" s="96">
        <f t="shared" si="39"/>
        <v>6760</v>
      </c>
      <c r="G141" s="97">
        <f t="shared" si="40"/>
        <v>5.9171597633136092E-2</v>
      </c>
      <c r="H141" s="95">
        <v>2.25</v>
      </c>
      <c r="I141" s="95">
        <f>IF(VLOOKUP($A$137,'Machines+Mastery'!$A:$J, 9, FALSE)=3, H141*0.85,H141)</f>
        <v>2.25</v>
      </c>
      <c r="J141" s="100">
        <f t="shared" si="41"/>
        <v>17.777777777777779</v>
      </c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</row>
    <row r="142" spans="1:52" ht="18.75" customHeight="1">
      <c r="A142" s="114" t="s">
        <v>236</v>
      </c>
      <c r="B142" s="94">
        <f>VLOOKUP($A142,'Cost breakdown'!A$1:H$387,3, FALSE)</f>
        <v>140</v>
      </c>
      <c r="C142" s="115">
        <f>VLOOKUP($A142,'Cost breakdown'!A$1:H$387,6, FALSE)</f>
        <v>1056.4000000000001</v>
      </c>
      <c r="D142" s="94">
        <f t="shared" si="38"/>
        <v>41.599999999999909</v>
      </c>
      <c r="E142" s="116">
        <f>VLOOKUP($A142,'Cost breakdown'!A$1:H$387,7, FALSE)</f>
        <v>1098</v>
      </c>
      <c r="F142" s="96">
        <f t="shared" si="39"/>
        <v>10980</v>
      </c>
      <c r="G142" s="97">
        <f t="shared" si="40"/>
        <v>3.7887067395264033E-2</v>
      </c>
      <c r="H142" s="95">
        <v>2.25</v>
      </c>
      <c r="I142" s="95">
        <f>IF(VLOOKUP($A$137,'Machines+Mastery'!$A:$J, 9, FALSE)=3, H142*0.85,H142)</f>
        <v>2.25</v>
      </c>
      <c r="J142" s="100">
        <f t="shared" si="41"/>
        <v>18.488888888888848</v>
      </c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</row>
    <row r="143" spans="1:52" ht="18.75" customHeight="1">
      <c r="A143" s="117"/>
      <c r="B143" s="105"/>
      <c r="C143" s="70"/>
      <c r="D143" s="70"/>
      <c r="E143" s="70"/>
      <c r="F143" s="70"/>
      <c r="G143" s="118"/>
      <c r="H143" s="118"/>
      <c r="I143" s="70"/>
      <c r="J143" s="119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</row>
    <row r="144" spans="1:52" ht="18.75" customHeight="1">
      <c r="A144" s="71" t="s">
        <v>127</v>
      </c>
      <c r="B144" s="108" t="s">
        <v>87</v>
      </c>
      <c r="C144" s="73" t="s">
        <v>88</v>
      </c>
      <c r="D144" s="73" t="s">
        <v>89</v>
      </c>
      <c r="E144" s="73" t="s">
        <v>7</v>
      </c>
      <c r="F144" s="73" t="s">
        <v>29</v>
      </c>
      <c r="G144" s="80" t="s">
        <v>10</v>
      </c>
      <c r="H144" s="80" t="s">
        <v>90</v>
      </c>
      <c r="I144" s="73" t="s">
        <v>91</v>
      </c>
      <c r="J144" s="73" t="s">
        <v>92</v>
      </c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</row>
    <row r="145" spans="1:52" ht="18.75" customHeight="1">
      <c r="A145" s="114" t="s">
        <v>128</v>
      </c>
      <c r="B145" s="94">
        <f>VLOOKUP($A145,'Cost breakdown'!A$1:H$387,3, FALSE)</f>
        <v>18</v>
      </c>
      <c r="C145" s="115">
        <f>VLOOKUP($A145,'Cost breakdown'!A$1:H$387,6, FALSE)</f>
        <v>46.86</v>
      </c>
      <c r="D145" s="94">
        <f t="shared" ref="D145:D158" si="42">E145-C145</f>
        <v>35.14</v>
      </c>
      <c r="E145" s="116">
        <f>VLOOKUP($A145,'Cost breakdown'!A$1:H$387,7, FALSE)</f>
        <v>82</v>
      </c>
      <c r="F145" s="96">
        <f t="shared" ref="F145:F158" si="43">E145*10</f>
        <v>820</v>
      </c>
      <c r="G145" s="97">
        <f t="shared" ref="G145:G158" si="44">(E145-C145)/E145</f>
        <v>0.42853658536585365</v>
      </c>
      <c r="H145" s="95">
        <v>1</v>
      </c>
      <c r="I145" s="95">
        <f>IF(VLOOKUP($A$144,'Machines+Mastery'!$A:$J, 9, FALSE)=3, H145*0.85,H145)</f>
        <v>1</v>
      </c>
      <c r="J145" s="100">
        <f t="shared" ref="J145:J158" si="45">E145/I145*(G145)</f>
        <v>35.14</v>
      </c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</row>
    <row r="146" spans="1:52" ht="18.75" customHeight="1">
      <c r="A146" s="114" t="s">
        <v>129</v>
      </c>
      <c r="B146" s="94">
        <f>VLOOKUP($A146,'Cost breakdown'!A$1:H$387,3, FALSE)</f>
        <v>32.4</v>
      </c>
      <c r="C146" s="115">
        <f>VLOOKUP($A146,'Cost breakdown'!A$1:H$387,6, FALSE)</f>
        <v>122.39999999999999</v>
      </c>
      <c r="D146" s="94">
        <f t="shared" si="42"/>
        <v>35.600000000000009</v>
      </c>
      <c r="E146" s="116">
        <f>VLOOKUP($A146,'Cost breakdown'!A$1:H$387,7, FALSE)</f>
        <v>158</v>
      </c>
      <c r="F146" s="96">
        <f t="shared" si="43"/>
        <v>1580</v>
      </c>
      <c r="G146" s="97">
        <f t="shared" si="44"/>
        <v>0.22531645569620259</v>
      </c>
      <c r="H146" s="95">
        <v>2</v>
      </c>
      <c r="I146" s="95">
        <f>IF(VLOOKUP($A$144,'Machines+Mastery'!$A:$J, 9, FALSE)=3, H146*0.85,H146)</f>
        <v>2</v>
      </c>
      <c r="J146" s="100">
        <f t="shared" si="45"/>
        <v>17.800000000000004</v>
      </c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</row>
    <row r="147" spans="1:52" ht="18.75" customHeight="1">
      <c r="A147" s="114" t="s">
        <v>130</v>
      </c>
      <c r="B147" s="94">
        <f>VLOOKUP($A147,'Cost breakdown'!A$1:H$387,3, FALSE)</f>
        <v>50.4</v>
      </c>
      <c r="C147" s="115">
        <f>VLOOKUP($A147,'Cost breakdown'!A$1:H$387,6, FALSE)</f>
        <v>176.39999999999998</v>
      </c>
      <c r="D147" s="94">
        <f t="shared" si="42"/>
        <v>42.600000000000023</v>
      </c>
      <c r="E147" s="116">
        <f>VLOOKUP($A147,'Cost breakdown'!A$1:H$387,7, FALSE)</f>
        <v>219</v>
      </c>
      <c r="F147" s="96">
        <f t="shared" si="43"/>
        <v>2190</v>
      </c>
      <c r="G147" s="97">
        <f t="shared" si="44"/>
        <v>0.1945205479452056</v>
      </c>
      <c r="H147" s="95">
        <v>3</v>
      </c>
      <c r="I147" s="95">
        <f>IF(VLOOKUP($A$144,'Machines+Mastery'!$A:$J, 9, FALSE)=3, H147*0.85,H147)</f>
        <v>3</v>
      </c>
      <c r="J147" s="100">
        <f t="shared" si="45"/>
        <v>14.200000000000008</v>
      </c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</row>
    <row r="148" spans="1:52" ht="18.75" customHeight="1">
      <c r="A148" s="114" t="s">
        <v>131</v>
      </c>
      <c r="B148" s="94">
        <f>VLOOKUP($A148,'Cost breakdown'!A$1:H$387,3, FALSE)</f>
        <v>104</v>
      </c>
      <c r="C148" s="115">
        <f>VLOOKUP($A148,'Cost breakdown'!A$1:H$387,6, FALSE)</f>
        <v>247.7</v>
      </c>
      <c r="D148" s="94">
        <f t="shared" si="42"/>
        <v>22.300000000000011</v>
      </c>
      <c r="E148" s="116">
        <f>VLOOKUP($A148,'Cost breakdown'!A$1:H$387,7, FALSE)</f>
        <v>270</v>
      </c>
      <c r="F148" s="96">
        <f t="shared" si="43"/>
        <v>2700</v>
      </c>
      <c r="G148" s="97">
        <f t="shared" si="44"/>
        <v>8.2592592592592634E-2</v>
      </c>
      <c r="H148" s="95">
        <v>2.5</v>
      </c>
      <c r="I148" s="95">
        <f>IF(VLOOKUP($A$144,'Machines+Mastery'!$A:$J, 9, FALSE)=3, H148*0.85,H148)</f>
        <v>2.5</v>
      </c>
      <c r="J148" s="100">
        <f t="shared" si="45"/>
        <v>8.9200000000000053</v>
      </c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</row>
    <row r="149" spans="1:52" ht="18.75" customHeight="1">
      <c r="A149" s="114" t="s">
        <v>132</v>
      </c>
      <c r="B149" s="94">
        <f>VLOOKUP($A149,'Cost breakdown'!A$1:H$387,3, FALSE)</f>
        <v>54</v>
      </c>
      <c r="C149" s="115">
        <f>VLOOKUP($A149,'Cost breakdown'!A$1:H$387,6, FALSE)</f>
        <v>187.2</v>
      </c>
      <c r="D149" s="94">
        <f t="shared" si="42"/>
        <v>82.800000000000011</v>
      </c>
      <c r="E149" s="116">
        <f>VLOOKUP($A149,'Cost breakdown'!A$1:H$387,7, FALSE)</f>
        <v>270</v>
      </c>
      <c r="F149" s="96">
        <f t="shared" si="43"/>
        <v>2700</v>
      </c>
      <c r="G149" s="97">
        <f t="shared" si="44"/>
        <v>0.3066666666666667</v>
      </c>
      <c r="H149" s="95">
        <v>2</v>
      </c>
      <c r="I149" s="95">
        <f>IF(VLOOKUP($A$144,'Machines+Mastery'!$A:$J, 9, FALSE)=3, H149*0.85,H149)</f>
        <v>2</v>
      </c>
      <c r="J149" s="100">
        <f t="shared" si="45"/>
        <v>41.400000000000006</v>
      </c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</row>
    <row r="150" spans="1:52" ht="18.75" customHeight="1">
      <c r="A150" s="114" t="s">
        <v>237</v>
      </c>
      <c r="B150" s="94">
        <f>VLOOKUP($A150,'Cost breakdown'!A$1:H$387,3, FALSE)</f>
        <v>162</v>
      </c>
      <c r="C150" s="115">
        <f>VLOOKUP($A150,'Cost breakdown'!A$1:H$387,6, FALSE)</f>
        <v>187.2</v>
      </c>
      <c r="D150" s="94">
        <f t="shared" si="42"/>
        <v>35.800000000000011</v>
      </c>
      <c r="E150" s="116">
        <f>VLOOKUP($A150,'Cost breakdown'!A$1:H$387,7, FALSE)</f>
        <v>223</v>
      </c>
      <c r="F150" s="96">
        <f t="shared" si="43"/>
        <v>2230</v>
      </c>
      <c r="G150" s="97">
        <f t="shared" si="44"/>
        <v>0.16053811659192829</v>
      </c>
      <c r="H150" s="95">
        <v>1.5</v>
      </c>
      <c r="I150" s="95">
        <f>IF(VLOOKUP($A$144,'Machines+Mastery'!$A:$J, 9, FALSE)=3, H150*0.85,H150)</f>
        <v>1.5</v>
      </c>
      <c r="J150" s="100">
        <f t="shared" si="45"/>
        <v>23.866666666666671</v>
      </c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</row>
    <row r="151" spans="1:52" ht="18.75" customHeight="1">
      <c r="A151" s="114" t="s">
        <v>238</v>
      </c>
      <c r="B151" s="94">
        <f>VLOOKUP($A151,'Cost breakdown'!A$1:H$387,3, FALSE)</f>
        <v>36</v>
      </c>
      <c r="C151" s="115">
        <f>VLOOKUP($A151,'Cost breakdown'!A$1:H$387,6, FALSE)</f>
        <v>330.8</v>
      </c>
      <c r="D151" s="94">
        <f t="shared" si="42"/>
        <v>36.199999999999989</v>
      </c>
      <c r="E151" s="116">
        <f>VLOOKUP($A151,'Cost breakdown'!A$1:H$387,7, FALSE)</f>
        <v>367</v>
      </c>
      <c r="F151" s="96">
        <f t="shared" si="43"/>
        <v>3670</v>
      </c>
      <c r="G151" s="97">
        <f t="shared" si="44"/>
        <v>9.8637602179836484E-2</v>
      </c>
      <c r="H151" s="95">
        <v>2</v>
      </c>
      <c r="I151" s="95">
        <f>IF(VLOOKUP($A$144,'Machines+Mastery'!$A:$J, 9, FALSE)=3, H151*0.85,H151)</f>
        <v>2</v>
      </c>
      <c r="J151" s="100">
        <f t="shared" si="45"/>
        <v>18.099999999999994</v>
      </c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</row>
    <row r="152" spans="1:52" ht="18.75" customHeight="1">
      <c r="A152" s="114" t="s">
        <v>239</v>
      </c>
      <c r="B152" s="94">
        <f>VLOOKUP($A152,'Cost breakdown'!A$1:H$387,3, FALSE)</f>
        <v>36</v>
      </c>
      <c r="C152" s="115">
        <f>VLOOKUP($A152,'Cost breakdown'!A$1:H$387,6, FALSE)</f>
        <v>252.04</v>
      </c>
      <c r="D152" s="94">
        <f t="shared" si="42"/>
        <v>27.960000000000008</v>
      </c>
      <c r="E152" s="116">
        <f>VLOOKUP($A152,'Cost breakdown'!A$1:H$387,7, FALSE)</f>
        <v>280</v>
      </c>
      <c r="F152" s="96">
        <f t="shared" si="43"/>
        <v>2800</v>
      </c>
      <c r="G152" s="97">
        <f t="shared" si="44"/>
        <v>9.985714285714288E-2</v>
      </c>
      <c r="H152" s="95">
        <f>100/60</f>
        <v>1.6666666666666667</v>
      </c>
      <c r="I152" s="95">
        <f>IF(VLOOKUP($A$144,'Machines+Mastery'!$A:$J, 9, FALSE)=3, H152*0.85,H152)</f>
        <v>1.6666666666666667</v>
      </c>
      <c r="J152" s="100">
        <f t="shared" si="45"/>
        <v>16.776000000000003</v>
      </c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</row>
    <row r="153" spans="1:52" ht="18.75" customHeight="1">
      <c r="A153" s="114" t="s">
        <v>240</v>
      </c>
      <c r="B153" s="94">
        <f>VLOOKUP($A153,'Cost breakdown'!A$1:H$387,3, FALSE)</f>
        <v>234</v>
      </c>
      <c r="C153" s="115">
        <f>VLOOKUP($A153,'Cost breakdown'!A$1:H$387,6, FALSE)</f>
        <v>435.6</v>
      </c>
      <c r="D153" s="94">
        <f t="shared" si="42"/>
        <v>78.399999999999977</v>
      </c>
      <c r="E153" s="116">
        <f>VLOOKUP($A153,'Cost breakdown'!A$1:H$387,7, FALSE)</f>
        <v>514</v>
      </c>
      <c r="F153" s="96">
        <f t="shared" si="43"/>
        <v>5140</v>
      </c>
      <c r="G153" s="97">
        <f t="shared" si="44"/>
        <v>0.15252918287937739</v>
      </c>
      <c r="H153" s="95">
        <v>1.25</v>
      </c>
      <c r="I153" s="95">
        <f>IF(VLOOKUP($A$144,'Machines+Mastery'!$A:$J, 9, FALSE)=3, H153*0.85,H153)</f>
        <v>1.25</v>
      </c>
      <c r="J153" s="100">
        <f t="shared" si="45"/>
        <v>62.719999999999978</v>
      </c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</row>
    <row r="154" spans="1:52" ht="18.75" customHeight="1">
      <c r="A154" s="114" t="s">
        <v>241</v>
      </c>
      <c r="B154" s="94">
        <f>VLOOKUP($A154,'Cost breakdown'!A$1:H$387,3, FALSE)</f>
        <v>18</v>
      </c>
      <c r="C154" s="115">
        <f>VLOOKUP($A154,'Cost breakdown'!A$1:H$387,6, FALSE)</f>
        <v>399</v>
      </c>
      <c r="D154" s="94">
        <f t="shared" si="42"/>
        <v>47</v>
      </c>
      <c r="E154" s="116">
        <f>VLOOKUP($A154,'Cost breakdown'!A$1:H$387,7, FALSE)</f>
        <v>446</v>
      </c>
      <c r="F154" s="96">
        <f t="shared" si="43"/>
        <v>4460</v>
      </c>
      <c r="G154" s="97">
        <f t="shared" si="44"/>
        <v>0.10538116591928251</v>
      </c>
      <c r="H154" s="95">
        <v>2.25</v>
      </c>
      <c r="I154" s="95">
        <f>IF(VLOOKUP($A$144,'Machines+Mastery'!$A:$J, 9, FALSE)=3, H154*0.85,H154)</f>
        <v>2.25</v>
      </c>
      <c r="J154" s="100">
        <f t="shared" si="45"/>
        <v>20.888888888888889</v>
      </c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</row>
    <row r="155" spans="1:52" ht="18.75" customHeight="1">
      <c r="A155" s="114" t="s">
        <v>242</v>
      </c>
      <c r="B155" s="94">
        <f>VLOOKUP($A155,'Cost breakdown'!A$1:H$387,3, FALSE)</f>
        <v>100.8</v>
      </c>
      <c r="C155" s="115">
        <f>VLOOKUP($A155,'Cost breakdown'!A$1:H$387,6, FALSE)</f>
        <v>395.59999999999997</v>
      </c>
      <c r="D155" s="94">
        <f t="shared" si="42"/>
        <v>39.400000000000034</v>
      </c>
      <c r="E155" s="116">
        <f>VLOOKUP($A155,'Cost breakdown'!A$1:H$387,7, FALSE)</f>
        <v>435</v>
      </c>
      <c r="F155" s="96">
        <f t="shared" si="43"/>
        <v>4350</v>
      </c>
      <c r="G155" s="97">
        <f t="shared" si="44"/>
        <v>9.0574712643678237E-2</v>
      </c>
      <c r="H155" s="95">
        <v>2.5</v>
      </c>
      <c r="I155" s="95">
        <f>IF(VLOOKUP($A$144,'Machines+Mastery'!$A:$J, 9, FALSE)=3, H155*0.85,H155)</f>
        <v>2.5</v>
      </c>
      <c r="J155" s="100">
        <f t="shared" si="45"/>
        <v>15.760000000000014</v>
      </c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</row>
    <row r="156" spans="1:52" ht="18.75" customHeight="1">
      <c r="A156" s="114" t="s">
        <v>243</v>
      </c>
      <c r="B156" s="94">
        <f>VLOOKUP($A156,'Cost breakdown'!A$1:H$387,3, FALSE)</f>
        <v>18</v>
      </c>
      <c r="C156" s="115">
        <f>VLOOKUP($A156,'Cost breakdown'!A$1:H$387,6, FALSE)</f>
        <v>79.2</v>
      </c>
      <c r="D156" s="94">
        <f t="shared" si="42"/>
        <v>31.799999999999997</v>
      </c>
      <c r="E156" s="116">
        <f>VLOOKUP($A156,'Cost breakdown'!A$1:H$387,7, FALSE)</f>
        <v>111</v>
      </c>
      <c r="F156" s="96">
        <f t="shared" si="43"/>
        <v>1110</v>
      </c>
      <c r="G156" s="97">
        <f t="shared" si="44"/>
        <v>0.28648648648648645</v>
      </c>
      <c r="H156" s="95">
        <f>5/6</f>
        <v>0.83333333333333337</v>
      </c>
      <c r="I156" s="95">
        <f>IF(VLOOKUP($A$144,'Machines+Mastery'!$A:$J, 9, FALSE)=3, H156*0.85,H156)</f>
        <v>0.83333333333333337</v>
      </c>
      <c r="J156" s="100">
        <f t="shared" si="45"/>
        <v>38.159999999999989</v>
      </c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</row>
    <row r="157" spans="1:52" ht="18.75" customHeight="1">
      <c r="A157" s="110" t="s">
        <v>244</v>
      </c>
      <c r="B157" s="94">
        <f>VLOOKUP($A157,'Cost breakdown'!A$1:H$387,3, FALSE)</f>
        <v>18</v>
      </c>
      <c r="C157" s="115">
        <f>VLOOKUP($A157,'Cost breakdown'!A$1:H$387,6, FALSE)</f>
        <v>130.80000000000001</v>
      </c>
      <c r="D157" s="94">
        <f t="shared" si="42"/>
        <v>31.199999999999989</v>
      </c>
      <c r="E157" s="116">
        <f>VLOOKUP($A157,'Cost breakdown'!A$1:H$387,7, FALSE)</f>
        <v>162</v>
      </c>
      <c r="F157" s="96">
        <f t="shared" si="43"/>
        <v>1620</v>
      </c>
      <c r="G157" s="97">
        <f t="shared" si="44"/>
        <v>0.19259259259259251</v>
      </c>
      <c r="H157" s="95">
        <v>1</v>
      </c>
      <c r="I157" s="95">
        <f>IF(VLOOKUP($A$144,'Machines+Mastery'!$A:$J, 9, FALSE)=3, H157*0.85,H157)</f>
        <v>1</v>
      </c>
      <c r="J157" s="100">
        <f t="shared" si="45"/>
        <v>31.199999999999985</v>
      </c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</row>
    <row r="158" spans="1:52" ht="18.75" customHeight="1">
      <c r="A158" s="127" t="s">
        <v>245</v>
      </c>
      <c r="B158" s="99">
        <f>VLOOKUP($A158,'Cost breakdown'!A$1:H$387,3, FALSE)</f>
        <v>230</v>
      </c>
      <c r="C158" s="122">
        <f>VLOOKUP($A158,'Cost breakdown'!A$1:H$387,6, FALSE)</f>
        <v>408</v>
      </c>
      <c r="D158" s="99">
        <f t="shared" si="42"/>
        <v>34</v>
      </c>
      <c r="E158" s="99">
        <f>VLOOKUP($A158,'Cost breakdown'!A$1:H$387,7, FALSE)</f>
        <v>442</v>
      </c>
      <c r="F158" s="122">
        <f t="shared" si="43"/>
        <v>4420</v>
      </c>
      <c r="G158" s="123">
        <f t="shared" si="44"/>
        <v>7.6923076923076927E-2</v>
      </c>
      <c r="H158" s="124">
        <v>0.75</v>
      </c>
      <c r="I158" s="124">
        <f>IF(VLOOKUP($A$144,'Machines+Mastery'!$A:$J, 9, FALSE)=3, H158*0.85,H158)</f>
        <v>0.75</v>
      </c>
      <c r="J158" s="125">
        <f t="shared" si="45"/>
        <v>45.333333333333336</v>
      </c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</row>
    <row r="159" spans="1:52" ht="18.75" customHeight="1">
      <c r="A159" s="70"/>
      <c r="B159" s="105"/>
      <c r="C159" s="70"/>
      <c r="D159" s="70"/>
      <c r="E159" s="70"/>
      <c r="F159" s="70"/>
      <c r="G159" s="118"/>
      <c r="H159" s="118"/>
      <c r="I159" s="70"/>
      <c r="J159" s="119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</row>
    <row r="160" spans="1:52" ht="18.75" customHeight="1">
      <c r="A160" s="71" t="s">
        <v>133</v>
      </c>
      <c r="B160" s="108"/>
      <c r="C160" s="73" t="s">
        <v>88</v>
      </c>
      <c r="D160" s="73" t="s">
        <v>89</v>
      </c>
      <c r="E160" s="73" t="s">
        <v>7</v>
      </c>
      <c r="F160" s="73" t="s">
        <v>29</v>
      </c>
      <c r="G160" s="80" t="s">
        <v>10</v>
      </c>
      <c r="H160" s="80" t="s">
        <v>246</v>
      </c>
      <c r="I160" s="73" t="s">
        <v>247</v>
      </c>
      <c r="J160" s="73" t="s">
        <v>92</v>
      </c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</row>
    <row r="161" spans="1:52" ht="18.75" customHeight="1">
      <c r="A161" s="114" t="s">
        <v>134</v>
      </c>
      <c r="B161" s="94">
        <f>VLOOKUP($A161,'Cost breakdown'!A$1:H$387,3, FALSE)</f>
        <v>82</v>
      </c>
      <c r="C161" s="115">
        <f>VLOOKUP($A161,'Cost breakdown'!A$1:H$387,6, FALSE)</f>
        <v>128.44</v>
      </c>
      <c r="D161" s="94">
        <f t="shared" ref="D161:D173" si="46">E161-C161</f>
        <v>36.56</v>
      </c>
      <c r="E161" s="116">
        <f>VLOOKUP($A161,'Cost breakdown'!A$1:H$387,7, FALSE)</f>
        <v>165</v>
      </c>
      <c r="F161" s="96">
        <f t="shared" ref="F161:F173" si="47">E161*10</f>
        <v>1650</v>
      </c>
      <c r="G161" s="97">
        <f t="shared" ref="G161:G173" si="48">(E161-C161)/E161</f>
        <v>0.22157575757575759</v>
      </c>
      <c r="H161" s="95">
        <v>1.5</v>
      </c>
      <c r="I161" s="95">
        <f>IF(VLOOKUP($A$160,'Machines+Mastery'!$A:$J, 9, FALSE)=3, H161*0.85,H161)</f>
        <v>1.5</v>
      </c>
      <c r="J161" s="100">
        <f t="shared" ref="J161:J173" si="49">E161/I161*(G161)</f>
        <v>24.373333333333335</v>
      </c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</row>
    <row r="162" spans="1:52" ht="18.75" customHeight="1">
      <c r="A162" s="114" t="s">
        <v>135</v>
      </c>
      <c r="B162" s="94">
        <f>VLOOKUP($A162,'Cost breakdown'!A$1:H$387,3, FALSE)</f>
        <v>50</v>
      </c>
      <c r="C162" s="115">
        <f>VLOOKUP($A162,'Cost breakdown'!A$1:H$387,6, FALSE)</f>
        <v>118</v>
      </c>
      <c r="D162" s="94">
        <f t="shared" si="46"/>
        <v>101</v>
      </c>
      <c r="E162" s="116">
        <f>VLOOKUP($A162,'Cost breakdown'!A$1:H$387,7, FALSE)</f>
        <v>219</v>
      </c>
      <c r="F162" s="96">
        <f t="shared" si="47"/>
        <v>2190</v>
      </c>
      <c r="G162" s="97">
        <f t="shared" si="48"/>
        <v>0.46118721461187212</v>
      </c>
      <c r="H162" s="95">
        <v>3</v>
      </c>
      <c r="I162" s="95">
        <f>IF(VLOOKUP($A$160,'Machines+Mastery'!$A:$J, 9, FALSE)=3, H162*0.85,H162)</f>
        <v>3</v>
      </c>
      <c r="J162" s="100">
        <f t="shared" si="49"/>
        <v>33.666666666666664</v>
      </c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</row>
    <row r="163" spans="1:52" ht="18.75" customHeight="1">
      <c r="A163" s="114" t="s">
        <v>136</v>
      </c>
      <c r="B163" s="94">
        <f>VLOOKUP($A163,'Cost breakdown'!A$1:H$387,3, FALSE)</f>
        <v>68.400000000000006</v>
      </c>
      <c r="C163" s="115">
        <f>VLOOKUP($A163,'Cost breakdown'!A$1:H$387,6, FALSE)</f>
        <v>233.60000000000002</v>
      </c>
      <c r="D163" s="94">
        <f t="shared" si="46"/>
        <v>21.399999999999977</v>
      </c>
      <c r="E163" s="116">
        <f>VLOOKUP($A163,'Cost breakdown'!A$1:H$387,7, FALSE)</f>
        <v>255</v>
      </c>
      <c r="F163" s="96">
        <f t="shared" si="47"/>
        <v>2550</v>
      </c>
      <c r="G163" s="97">
        <f t="shared" si="48"/>
        <v>8.3921568627450885E-2</v>
      </c>
      <c r="H163" s="95">
        <v>1</v>
      </c>
      <c r="I163" s="95">
        <f>IF(VLOOKUP($A$160,'Machines+Mastery'!$A:$J, 9, FALSE)=3, H163*0.85,H163)</f>
        <v>1</v>
      </c>
      <c r="J163" s="100">
        <f t="shared" si="49"/>
        <v>21.399999999999977</v>
      </c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</row>
    <row r="164" spans="1:52" ht="18.75" customHeight="1">
      <c r="A164" s="114" t="s">
        <v>137</v>
      </c>
      <c r="B164" s="94">
        <f>VLOOKUP($A164,'Cost breakdown'!A$1:H$387,3, FALSE)</f>
        <v>122</v>
      </c>
      <c r="C164" s="115">
        <f>VLOOKUP($A164,'Cost breakdown'!A$1:H$387,6, FALSE)</f>
        <v>226</v>
      </c>
      <c r="D164" s="94">
        <f t="shared" si="46"/>
        <v>58</v>
      </c>
      <c r="E164" s="116">
        <f>VLOOKUP($A164,'Cost breakdown'!A$1:H$387,7, FALSE)</f>
        <v>284</v>
      </c>
      <c r="F164" s="96">
        <f t="shared" si="47"/>
        <v>2840</v>
      </c>
      <c r="G164" s="97">
        <f t="shared" si="48"/>
        <v>0.20422535211267606</v>
      </c>
      <c r="H164" s="95">
        <v>4</v>
      </c>
      <c r="I164" s="95">
        <f>IF(VLOOKUP($A$160,'Machines+Mastery'!$A:$J, 9, FALSE)=3, H164*0.85,H164)</f>
        <v>4</v>
      </c>
      <c r="J164" s="100">
        <f t="shared" si="49"/>
        <v>14.5</v>
      </c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</row>
    <row r="165" spans="1:52" ht="18.75" customHeight="1">
      <c r="A165" s="114" t="s">
        <v>248</v>
      </c>
      <c r="B165" s="94">
        <f>VLOOKUP($A165,'Cost breakdown'!A$1:H$387,3, FALSE)</f>
        <v>50</v>
      </c>
      <c r="C165" s="115">
        <f>VLOOKUP($A165,'Cost breakdown'!A$1:H$387,6, FALSE)</f>
        <v>210.8</v>
      </c>
      <c r="D165" s="94">
        <f t="shared" si="46"/>
        <v>105.19999999999999</v>
      </c>
      <c r="E165" s="116">
        <f>VLOOKUP($A165,'Cost breakdown'!A$1:H$387,7, FALSE)</f>
        <v>316</v>
      </c>
      <c r="F165" s="96">
        <f t="shared" si="47"/>
        <v>3160</v>
      </c>
      <c r="G165" s="97">
        <f t="shared" si="48"/>
        <v>0.33291139240506323</v>
      </c>
      <c r="H165" s="95">
        <v>3</v>
      </c>
      <c r="I165" s="95">
        <f>IF(VLOOKUP($A$160,'Machines+Mastery'!$A:$J, 9, FALSE)=3, H165*0.85,H165)</f>
        <v>3</v>
      </c>
      <c r="J165" s="100">
        <f t="shared" si="49"/>
        <v>35.066666666666656</v>
      </c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</row>
    <row r="166" spans="1:52" ht="18.75" customHeight="1">
      <c r="A166" s="114" t="s">
        <v>249</v>
      </c>
      <c r="B166" s="94">
        <f>VLOOKUP($A166,'Cost breakdown'!A$1:H$387,3, FALSE)</f>
        <v>82</v>
      </c>
      <c r="C166" s="115">
        <f>VLOOKUP($A166,'Cost breakdown'!A$1:H$387,6, FALSE)</f>
        <v>200.4</v>
      </c>
      <c r="D166" s="94">
        <f t="shared" si="46"/>
        <v>119.6</v>
      </c>
      <c r="E166" s="116">
        <f>VLOOKUP($A166,'Cost breakdown'!A$1:H$387,7, FALSE)</f>
        <v>320</v>
      </c>
      <c r="F166" s="96">
        <f t="shared" si="47"/>
        <v>3200</v>
      </c>
      <c r="G166" s="97">
        <f t="shared" si="48"/>
        <v>0.37374999999999997</v>
      </c>
      <c r="H166" s="95">
        <v>2</v>
      </c>
      <c r="I166" s="95">
        <f>IF(VLOOKUP($A$160,'Machines+Mastery'!$A:$J, 9, FALSE)=3, H166*0.85,H166)</f>
        <v>2</v>
      </c>
      <c r="J166" s="100">
        <f t="shared" si="49"/>
        <v>59.8</v>
      </c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</row>
    <row r="167" spans="1:52" ht="18.75" customHeight="1">
      <c r="A167" s="114" t="s">
        <v>250</v>
      </c>
      <c r="B167" s="94">
        <f>VLOOKUP($A167,'Cost breakdown'!A$1:H$387,3, FALSE)</f>
        <v>162</v>
      </c>
      <c r="C167" s="115">
        <f>VLOOKUP($A167,'Cost breakdown'!A$1:H$387,6, FALSE)</f>
        <v>234</v>
      </c>
      <c r="D167" s="94">
        <f t="shared" si="46"/>
        <v>75</v>
      </c>
      <c r="E167" s="116">
        <f>VLOOKUP($A167,'Cost breakdown'!A$1:H$387,7, FALSE)</f>
        <v>309</v>
      </c>
      <c r="F167" s="96">
        <f t="shared" si="47"/>
        <v>3090</v>
      </c>
      <c r="G167" s="97">
        <f t="shared" si="48"/>
        <v>0.24271844660194175</v>
      </c>
      <c r="H167" s="95">
        <v>2</v>
      </c>
      <c r="I167" s="95">
        <f>IF(VLOOKUP($A$160,'Machines+Mastery'!$A:$J, 9, FALSE)=3, H167*0.85,H167)</f>
        <v>2</v>
      </c>
      <c r="J167" s="100">
        <f t="shared" si="49"/>
        <v>37.5</v>
      </c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</row>
    <row r="168" spans="1:52" ht="18.75" customHeight="1">
      <c r="A168" s="114" t="s">
        <v>251</v>
      </c>
      <c r="B168" s="94">
        <f>VLOOKUP($A168,'Cost breakdown'!A$1:H$387,3, FALSE)</f>
        <v>154</v>
      </c>
      <c r="C168" s="115">
        <f>VLOOKUP($A168,'Cost breakdown'!A$1:H$387,6, FALSE)</f>
        <v>430.2</v>
      </c>
      <c r="D168" s="94">
        <f t="shared" si="46"/>
        <v>51.800000000000011</v>
      </c>
      <c r="E168" s="116">
        <f>VLOOKUP($A168,'Cost breakdown'!A$1:H$387,7, FALSE)</f>
        <v>482</v>
      </c>
      <c r="F168" s="96">
        <f t="shared" si="47"/>
        <v>4820</v>
      </c>
      <c r="G168" s="97">
        <f t="shared" si="48"/>
        <v>0.10746887966804981</v>
      </c>
      <c r="H168" s="95">
        <f>200/60</f>
        <v>3.3333333333333335</v>
      </c>
      <c r="I168" s="95">
        <f>IF(VLOOKUP($A$160,'Machines+Mastery'!$A:$J, 9, FALSE)=3, H168*0.85,H168)</f>
        <v>3.3333333333333335</v>
      </c>
      <c r="J168" s="100">
        <f t="shared" si="49"/>
        <v>15.540000000000003</v>
      </c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</row>
    <row r="169" spans="1:52" ht="18.75" customHeight="1">
      <c r="A169" s="114" t="s">
        <v>252</v>
      </c>
      <c r="B169" s="94">
        <f>VLOOKUP($A169,'Cost breakdown'!A$1:H$387,3, FALSE)</f>
        <v>219</v>
      </c>
      <c r="C169" s="115">
        <f>VLOOKUP($A169,'Cost breakdown'!A$1:H$387,6, FALSE)</f>
        <v>443.4</v>
      </c>
      <c r="D169" s="94">
        <f t="shared" si="46"/>
        <v>6.6000000000000227</v>
      </c>
      <c r="E169" s="116">
        <f>VLOOKUP($A169,'Cost breakdown'!A$1:H$387,7, FALSE)</f>
        <v>450</v>
      </c>
      <c r="F169" s="96">
        <f t="shared" si="47"/>
        <v>4500</v>
      </c>
      <c r="G169" s="97">
        <f t="shared" si="48"/>
        <v>1.4666666666666717E-2</v>
      </c>
      <c r="H169" s="95">
        <v>0.25</v>
      </c>
      <c r="I169" s="95">
        <f>IF(VLOOKUP($A$160,'Machines+Mastery'!$A:$J, 9, FALSE)=3, H169*0.85,H169)</f>
        <v>0.25</v>
      </c>
      <c r="J169" s="100">
        <f t="shared" si="49"/>
        <v>26.400000000000091</v>
      </c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</row>
    <row r="170" spans="1:52" ht="18.75" customHeight="1">
      <c r="A170" s="114" t="s">
        <v>253</v>
      </c>
      <c r="B170" s="94">
        <f>VLOOKUP($A170,'Cost breakdown'!A$1:H$387,3, FALSE)</f>
        <v>14</v>
      </c>
      <c r="C170" s="115">
        <f>VLOOKUP($A170,'Cost breakdown'!A$1:H$387,6, FALSE)</f>
        <v>229.20000000000002</v>
      </c>
      <c r="D170" s="94">
        <f t="shared" si="46"/>
        <v>29.799999999999983</v>
      </c>
      <c r="E170" s="116">
        <f>VLOOKUP($A170,'Cost breakdown'!A$1:H$387,7, FALSE)</f>
        <v>259</v>
      </c>
      <c r="F170" s="96">
        <f t="shared" si="47"/>
        <v>2590</v>
      </c>
      <c r="G170" s="97">
        <f t="shared" si="48"/>
        <v>0.11505791505791499</v>
      </c>
      <c r="H170" s="95">
        <v>1.25</v>
      </c>
      <c r="I170" s="95">
        <f>IF(VLOOKUP($A$160,'Machines+Mastery'!$A:$J, 9, FALSE)=3, H170*0.85,H170)</f>
        <v>1.25</v>
      </c>
      <c r="J170" s="100">
        <f t="shared" si="49"/>
        <v>23.839999999999986</v>
      </c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</row>
    <row r="171" spans="1:52" ht="18.75" customHeight="1">
      <c r="A171" s="121" t="s">
        <v>254</v>
      </c>
      <c r="B171" s="99">
        <f>VLOOKUP($A171,'Cost breakdown'!A$1:H$387,3, FALSE)</f>
        <v>378</v>
      </c>
      <c r="C171" s="122">
        <f>VLOOKUP($A171,'Cost breakdown'!A$1:H$387,6, FALSE)</f>
        <v>852.8</v>
      </c>
      <c r="D171" s="99">
        <f t="shared" si="46"/>
        <v>43.200000000000045</v>
      </c>
      <c r="E171" s="99">
        <f>VLOOKUP($A171,'Cost breakdown'!A$1:H$387,7, FALSE)</f>
        <v>896</v>
      </c>
      <c r="F171" s="122">
        <f t="shared" si="47"/>
        <v>8960</v>
      </c>
      <c r="G171" s="123">
        <f t="shared" si="48"/>
        <v>4.8214285714285765E-2</v>
      </c>
      <c r="H171" s="124">
        <v>2.5</v>
      </c>
      <c r="I171" s="124">
        <f>IF(VLOOKUP($A$160,'Machines+Mastery'!$A:$J, 9, FALSE)=3, H171*0.85,H171)</f>
        <v>2.5</v>
      </c>
      <c r="J171" s="125">
        <f t="shared" si="49"/>
        <v>17.280000000000015</v>
      </c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  <c r="AA171" s="126"/>
      <c r="AB171" s="126"/>
      <c r="AC171" s="126"/>
      <c r="AD171" s="126"/>
      <c r="AE171" s="126"/>
      <c r="AF171" s="126"/>
      <c r="AG171" s="126"/>
      <c r="AH171" s="126"/>
      <c r="AI171" s="126"/>
      <c r="AJ171" s="126"/>
      <c r="AK171" s="126"/>
      <c r="AL171" s="126"/>
      <c r="AM171" s="126"/>
      <c r="AN171" s="126"/>
      <c r="AO171" s="126"/>
      <c r="AP171" s="126"/>
      <c r="AQ171" s="126"/>
      <c r="AR171" s="126"/>
      <c r="AS171" s="126"/>
      <c r="AT171" s="126"/>
      <c r="AU171" s="126"/>
      <c r="AV171" s="126"/>
      <c r="AW171" s="126"/>
      <c r="AX171" s="126"/>
      <c r="AY171" s="126"/>
      <c r="AZ171" s="126"/>
    </row>
    <row r="172" spans="1:52" ht="18.75" customHeight="1">
      <c r="A172" s="114" t="s">
        <v>255</v>
      </c>
      <c r="B172" s="94">
        <f>VLOOKUP($A172,'Cost breakdown'!A$1:H$387,3, FALSE)</f>
        <v>32</v>
      </c>
      <c r="C172" s="115">
        <f>VLOOKUP($A172,'Cost breakdown'!A$1:H$387,6, FALSE)</f>
        <v>406</v>
      </c>
      <c r="D172" s="94">
        <f t="shared" si="46"/>
        <v>44</v>
      </c>
      <c r="E172" s="116">
        <f>VLOOKUP($A172,'Cost breakdown'!A$1:H$387,7, FALSE)</f>
        <v>450</v>
      </c>
      <c r="F172" s="96">
        <f t="shared" si="47"/>
        <v>4500</v>
      </c>
      <c r="G172" s="97">
        <f t="shared" si="48"/>
        <v>9.7777777777777783E-2</v>
      </c>
      <c r="H172" s="95">
        <v>3</v>
      </c>
      <c r="I172" s="95">
        <f>IF(VLOOKUP($A$160,'Machines+Mastery'!$A:$J, 9, FALSE)=3, H172*0.85,H172)</f>
        <v>3</v>
      </c>
      <c r="J172" s="100">
        <f t="shared" si="49"/>
        <v>14.666666666666668</v>
      </c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</row>
    <row r="173" spans="1:52" ht="18.75" customHeight="1">
      <c r="A173" s="110" t="s">
        <v>256</v>
      </c>
      <c r="B173" s="94">
        <f>VLOOKUP($A173,'Cost breakdown'!A$1:H$387,3, FALSE)</f>
        <v>86.4</v>
      </c>
      <c r="C173" s="115">
        <f>VLOOKUP($A173,'Cost breakdown'!A$1:H$387,6, FALSE)</f>
        <v>588.79999999999995</v>
      </c>
      <c r="D173" s="94">
        <f t="shared" si="46"/>
        <v>15.200000000000045</v>
      </c>
      <c r="E173" s="116">
        <f>VLOOKUP($A173,'Cost breakdown'!A$1:H$387,7, FALSE)</f>
        <v>604</v>
      </c>
      <c r="F173" s="96">
        <f t="shared" si="47"/>
        <v>6040</v>
      </c>
      <c r="G173" s="97">
        <f t="shared" si="48"/>
        <v>2.5165562913907358E-2</v>
      </c>
      <c r="H173" s="95">
        <v>1.5</v>
      </c>
      <c r="I173" s="95">
        <f>IF(VLOOKUP($A$160,'Machines+Mastery'!$A:$J, 9, FALSE)=3, H173*0.85,H173)</f>
        <v>1.5</v>
      </c>
      <c r="J173" s="100">
        <f t="shared" si="49"/>
        <v>10.133333333333363</v>
      </c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</row>
    <row r="174" spans="1:52" ht="18.75" customHeight="1">
      <c r="A174" s="70"/>
      <c r="B174" s="105"/>
      <c r="C174" s="70"/>
      <c r="D174" s="70"/>
      <c r="E174" s="70"/>
      <c r="F174" s="70"/>
      <c r="G174" s="118"/>
      <c r="H174" s="118"/>
      <c r="I174" s="70"/>
      <c r="J174" s="119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</row>
    <row r="175" spans="1:52" ht="18.75" customHeight="1">
      <c r="A175" s="71" t="s">
        <v>144</v>
      </c>
      <c r="B175" s="108" t="s">
        <v>87</v>
      </c>
      <c r="C175" s="73" t="s">
        <v>88</v>
      </c>
      <c r="D175" s="73" t="s">
        <v>89</v>
      </c>
      <c r="E175" s="73" t="s">
        <v>7</v>
      </c>
      <c r="F175" s="73" t="s">
        <v>29</v>
      </c>
      <c r="G175" s="80" t="s">
        <v>10</v>
      </c>
      <c r="H175" s="80" t="s">
        <v>90</v>
      </c>
      <c r="I175" s="73" t="s">
        <v>91</v>
      </c>
      <c r="J175" s="73" t="s">
        <v>92</v>
      </c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</row>
    <row r="176" spans="1:52" ht="18.75" customHeight="1">
      <c r="A176" s="110" t="s">
        <v>257</v>
      </c>
      <c r="B176" s="94">
        <f>VLOOKUP($A176,'Cost breakdown'!A$1:H$387,3, FALSE)</f>
        <v>18</v>
      </c>
      <c r="C176" s="115">
        <f>VLOOKUP($A176,'Cost breakdown'!A$1:H$387,6, FALSE)</f>
        <v>54</v>
      </c>
      <c r="D176" s="94">
        <f t="shared" ref="D176:D180" si="50">E176-C176</f>
        <v>93</v>
      </c>
      <c r="E176" s="116">
        <f>VLOOKUP($A176,'Cost breakdown'!A$1:H$387,7, FALSE)</f>
        <v>147</v>
      </c>
      <c r="F176" s="96">
        <f t="shared" ref="F176:F180" si="51">E176*10</f>
        <v>1470</v>
      </c>
      <c r="G176" s="97">
        <f t="shared" ref="G176:G180" si="52">(E176-C176)/E176</f>
        <v>0.63265306122448983</v>
      </c>
      <c r="H176" s="95">
        <v>8</v>
      </c>
      <c r="I176" s="95">
        <f>IF(VLOOKUP($A$160,'Machines+Mastery'!$A:$J, 9, FALSE)=3, H176*0.85,H176)</f>
        <v>8</v>
      </c>
      <c r="J176" s="100">
        <f t="shared" ref="J176:J180" si="53">E176/I176*(G176)</f>
        <v>11.625</v>
      </c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</row>
    <row r="177" spans="1:52" ht="18.75" customHeight="1">
      <c r="A177" s="110" t="s">
        <v>258</v>
      </c>
      <c r="B177" s="94">
        <f>VLOOKUP($A177,'Cost breakdown'!A$1:H$387,3, FALSE)</f>
        <v>21</v>
      </c>
      <c r="C177" s="115">
        <f>VLOOKUP($A177,'Cost breakdown'!A$1:H$387,6, FALSE)</f>
        <v>63</v>
      </c>
      <c r="D177" s="94">
        <f t="shared" si="50"/>
        <v>117</v>
      </c>
      <c r="E177" s="116">
        <f>VLOOKUP($A177,'Cost breakdown'!A$1:H$387,7, FALSE)</f>
        <v>180</v>
      </c>
      <c r="F177" s="96">
        <f t="shared" si="51"/>
        <v>1800</v>
      </c>
      <c r="G177" s="97">
        <f t="shared" si="52"/>
        <v>0.65</v>
      </c>
      <c r="H177" s="95">
        <v>12</v>
      </c>
      <c r="I177" s="95">
        <f>IF(VLOOKUP($A$160,'Machines+Mastery'!$A:$J, 9, FALSE)=3, H177*0.85,H177)</f>
        <v>12</v>
      </c>
      <c r="J177" s="100">
        <f t="shared" si="53"/>
        <v>9.75</v>
      </c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</row>
    <row r="178" spans="1:52" ht="18.75" customHeight="1">
      <c r="A178" s="110" t="s">
        <v>259</v>
      </c>
      <c r="B178" s="94">
        <f>VLOOKUP($A178,'Cost breakdown'!A$1:H$387,3, FALSE)</f>
        <v>32</v>
      </c>
      <c r="C178" s="115">
        <f>VLOOKUP($A178,'Cost breakdown'!A$1:H$387,6, FALSE)</f>
        <v>96</v>
      </c>
      <c r="D178" s="94">
        <f t="shared" si="50"/>
        <v>109</v>
      </c>
      <c r="E178" s="116">
        <f>VLOOKUP($A178,'Cost breakdown'!A$1:H$387,7, FALSE)</f>
        <v>205</v>
      </c>
      <c r="F178" s="96">
        <f t="shared" si="51"/>
        <v>2050</v>
      </c>
      <c r="G178" s="97">
        <f t="shared" si="52"/>
        <v>0.53170731707317076</v>
      </c>
      <c r="H178" s="95">
        <v>16</v>
      </c>
      <c r="I178" s="95">
        <f>IF(VLOOKUP($A$160,'Machines+Mastery'!$A:$J, 9, FALSE)=3, H178*0.85,H178)</f>
        <v>16</v>
      </c>
      <c r="J178" s="100">
        <f t="shared" si="53"/>
        <v>6.8125</v>
      </c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</row>
    <row r="179" spans="1:52" ht="18.75" customHeight="1">
      <c r="A179" s="110" t="s">
        <v>260</v>
      </c>
      <c r="B179" s="94">
        <f>VLOOKUP($A179,'Cost breakdown'!A$1:H$387,3, FALSE)</f>
        <v>10.8</v>
      </c>
      <c r="C179" s="115">
        <f>VLOOKUP($A179,'Cost breakdown'!A$1:H$387,6, FALSE)</f>
        <v>32.400000000000006</v>
      </c>
      <c r="D179" s="94">
        <f t="shared" si="50"/>
        <v>75.599999999999994</v>
      </c>
      <c r="E179" s="116">
        <f>VLOOKUP($A179,'Cost breakdown'!A$1:H$387,7, FALSE)</f>
        <v>108</v>
      </c>
      <c r="F179" s="96">
        <f t="shared" si="51"/>
        <v>1080</v>
      </c>
      <c r="G179" s="97">
        <f t="shared" si="52"/>
        <v>0.7</v>
      </c>
      <c r="H179" s="95">
        <v>6</v>
      </c>
      <c r="I179" s="95">
        <f>IF(VLOOKUP($A$160,'Machines+Mastery'!$A:$J, 9, FALSE)=3, H179*0.85,H179)</f>
        <v>6</v>
      </c>
      <c r="J179" s="100">
        <f t="shared" si="53"/>
        <v>12.6</v>
      </c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</row>
    <row r="180" spans="1:52" ht="18.75" customHeight="1">
      <c r="A180" s="110" t="s">
        <v>261</v>
      </c>
      <c r="B180" s="94">
        <f>VLOOKUP($A180,'Cost breakdown'!A$1:H$387,3, FALSE)</f>
        <v>14</v>
      </c>
      <c r="C180" s="115">
        <f>VLOOKUP($A180,'Cost breakdown'!A$1:H$387,6, FALSE)</f>
        <v>42</v>
      </c>
      <c r="D180" s="94">
        <f t="shared" si="50"/>
        <v>87</v>
      </c>
      <c r="E180" s="116">
        <f>VLOOKUP($A180,'Cost breakdown'!A$1:H$387,7, FALSE)</f>
        <v>129</v>
      </c>
      <c r="F180" s="96">
        <f t="shared" si="51"/>
        <v>1290</v>
      </c>
      <c r="G180" s="97">
        <f t="shared" si="52"/>
        <v>0.67441860465116277</v>
      </c>
      <c r="H180" s="95">
        <v>7</v>
      </c>
      <c r="I180" s="95">
        <f>IF(VLOOKUP($A$160,'Machines+Mastery'!$A:$J, 9, FALSE)=3, H180*0.85,H180)</f>
        <v>7</v>
      </c>
      <c r="J180" s="100">
        <f t="shared" si="53"/>
        <v>12.428571428571427</v>
      </c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</row>
    <row r="181" spans="1:52" ht="18.75" customHeight="1">
      <c r="A181" s="70"/>
      <c r="B181" s="103"/>
      <c r="C181" s="128"/>
      <c r="D181" s="103"/>
      <c r="E181" s="129"/>
      <c r="F181" s="130"/>
      <c r="G181" s="104"/>
      <c r="H181" s="102"/>
      <c r="I181" s="102"/>
      <c r="J181" s="75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</row>
    <row r="182" spans="1:52" ht="18.75" customHeight="1">
      <c r="A182" s="71" t="s">
        <v>138</v>
      </c>
      <c r="B182" s="108" t="s">
        <v>87</v>
      </c>
      <c r="C182" s="73" t="s">
        <v>88</v>
      </c>
      <c r="D182" s="73" t="s">
        <v>89</v>
      </c>
      <c r="E182" s="73" t="s">
        <v>7</v>
      </c>
      <c r="F182" s="73" t="s">
        <v>29</v>
      </c>
      <c r="G182" s="80" t="s">
        <v>10</v>
      </c>
      <c r="H182" s="80" t="s">
        <v>90</v>
      </c>
      <c r="I182" s="73" t="s">
        <v>91</v>
      </c>
      <c r="J182" s="73" t="s">
        <v>92</v>
      </c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</row>
    <row r="183" spans="1:52" ht="18.75" customHeight="1">
      <c r="A183" s="114" t="s">
        <v>139</v>
      </c>
      <c r="B183" s="94">
        <f>VLOOKUP($A183,'Cost breakdown'!A$1:H$387,3, FALSE)</f>
        <v>7.22</v>
      </c>
      <c r="C183" s="115">
        <f>VLOOKUP($A183,'Cost breakdown'!A$1:H$387,6, FALSE)</f>
        <v>21.66</v>
      </c>
      <c r="D183" s="94">
        <f t="shared" ref="D183:D193" si="54">E183-C183</f>
        <v>24.34</v>
      </c>
      <c r="E183" s="116">
        <f>VLOOKUP($A183,'Cost breakdown'!A$1:H$387,7, FALSE)</f>
        <v>46</v>
      </c>
      <c r="F183" s="96">
        <f t="shared" ref="F183:F193" si="55">E183*10</f>
        <v>460</v>
      </c>
      <c r="G183" s="97">
        <f t="shared" ref="G183:G193" si="56">(E183-C183)/E183</f>
        <v>0.52913043478260868</v>
      </c>
      <c r="H183" s="95">
        <v>0.5</v>
      </c>
      <c r="I183" s="95">
        <f>IF(VLOOKUP($A$182,'Machines+Mastery'!$A:$J, 9, FALSE)=3, H183*0.85,H183)</f>
        <v>0.5</v>
      </c>
      <c r="J183" s="100">
        <f t="shared" ref="J183:J193" si="57">E183/I183*(G183)</f>
        <v>48.68</v>
      </c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</row>
    <row r="184" spans="1:52" ht="18.75" customHeight="1">
      <c r="A184" s="114" t="s">
        <v>140</v>
      </c>
      <c r="B184" s="94">
        <f>VLOOKUP($A184,'Cost breakdown'!A$1:H$387,3, FALSE)</f>
        <v>39.5</v>
      </c>
      <c r="C184" s="115">
        <f>VLOOKUP($A184,'Cost breakdown'!A$1:H$387,6, FALSE)</f>
        <v>79</v>
      </c>
      <c r="D184" s="94">
        <f t="shared" si="54"/>
        <v>50</v>
      </c>
      <c r="E184" s="116">
        <f>VLOOKUP($A184,'Cost breakdown'!A$1:H$387,7, FALSE)</f>
        <v>129</v>
      </c>
      <c r="F184" s="96">
        <f t="shared" si="55"/>
        <v>1290</v>
      </c>
      <c r="G184" s="97">
        <f t="shared" si="56"/>
        <v>0.38759689922480622</v>
      </c>
      <c r="H184" s="95">
        <v>2</v>
      </c>
      <c r="I184" s="95">
        <f>IF(VLOOKUP($A$182,'Machines+Mastery'!$A:$J, 9, FALSE)=3, H184*0.85,H184)</f>
        <v>2</v>
      </c>
      <c r="J184" s="100">
        <f t="shared" si="57"/>
        <v>25</v>
      </c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</row>
    <row r="185" spans="1:52" ht="18.75" customHeight="1">
      <c r="A185" s="114" t="s">
        <v>141</v>
      </c>
      <c r="B185" s="94">
        <f>VLOOKUP($A185,'Cost breakdown'!A$1:H$387,3, FALSE)</f>
        <v>68.400000000000006</v>
      </c>
      <c r="C185" s="115">
        <f>VLOOKUP($A185,'Cost breakdown'!A$1:H$387,6, FALSE)</f>
        <v>136.80000000000001</v>
      </c>
      <c r="D185" s="94">
        <f t="shared" si="54"/>
        <v>79.199999999999989</v>
      </c>
      <c r="E185" s="116">
        <f>VLOOKUP($A185,'Cost breakdown'!A$1:H$387,7, FALSE)</f>
        <v>216</v>
      </c>
      <c r="F185" s="96">
        <f t="shared" si="55"/>
        <v>2160</v>
      </c>
      <c r="G185" s="97">
        <f t="shared" si="56"/>
        <v>0.36666666666666664</v>
      </c>
      <c r="H185" s="95">
        <v>2.5</v>
      </c>
      <c r="I185" s="95">
        <f>IF(VLOOKUP($A$182,'Machines+Mastery'!$A:$J, 9, FALSE)=3, H185*0.85,H185)</f>
        <v>2.5</v>
      </c>
      <c r="J185" s="100">
        <f t="shared" si="57"/>
        <v>31.68</v>
      </c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</row>
    <row r="186" spans="1:52" ht="18.75" customHeight="1">
      <c r="A186" s="114" t="s">
        <v>142</v>
      </c>
      <c r="B186" s="94">
        <f>VLOOKUP($A186,'Cost breakdown'!A$1:H$387,3, FALSE)</f>
        <v>43.2</v>
      </c>
      <c r="C186" s="115">
        <f>VLOOKUP($A186,'Cost breakdown'!A$1:H$387,6, FALSE)</f>
        <v>129.60000000000002</v>
      </c>
      <c r="D186" s="94">
        <f t="shared" si="54"/>
        <v>32.399999999999977</v>
      </c>
      <c r="E186" s="116">
        <f>VLOOKUP($A186,'Cost breakdown'!A$1:H$387,7, FALSE)</f>
        <v>162</v>
      </c>
      <c r="F186" s="96">
        <f t="shared" si="55"/>
        <v>1620</v>
      </c>
      <c r="G186" s="97">
        <f t="shared" si="56"/>
        <v>0.19999999999999987</v>
      </c>
      <c r="H186" s="95">
        <v>1.5</v>
      </c>
      <c r="I186" s="95">
        <f>IF(VLOOKUP($A$182,'Machines+Mastery'!$A:$J, 9, FALSE)=3, H186*0.85,H186)</f>
        <v>1.5</v>
      </c>
      <c r="J186" s="100">
        <f t="shared" si="57"/>
        <v>21.599999999999987</v>
      </c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</row>
    <row r="187" spans="1:52" ht="18.75" customHeight="1">
      <c r="A187" s="114" t="s">
        <v>143</v>
      </c>
      <c r="B187" s="94">
        <f>VLOOKUP($A187,'Cost breakdown'!A$1:H$387,3, FALSE)</f>
        <v>82.8</v>
      </c>
      <c r="C187" s="115">
        <f>VLOOKUP($A187,'Cost breakdown'!A$1:H$387,6, FALSE)</f>
        <v>129.6</v>
      </c>
      <c r="D187" s="94">
        <f t="shared" si="54"/>
        <v>75.400000000000006</v>
      </c>
      <c r="E187" s="116">
        <f>VLOOKUP($A187,'Cost breakdown'!A$1:H$387,7, FALSE)</f>
        <v>205</v>
      </c>
      <c r="F187" s="96">
        <f t="shared" si="55"/>
        <v>2050</v>
      </c>
      <c r="G187" s="97">
        <f t="shared" si="56"/>
        <v>0.36780487804878054</v>
      </c>
      <c r="H187" s="95">
        <v>3</v>
      </c>
      <c r="I187" s="95">
        <f>IF(VLOOKUP($A$182,'Machines+Mastery'!$A:$J, 9, FALSE)=3, H187*0.85,H187)</f>
        <v>3</v>
      </c>
      <c r="J187" s="100">
        <f t="shared" si="57"/>
        <v>25.133333333333336</v>
      </c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</row>
    <row r="188" spans="1:52" ht="18.75" customHeight="1">
      <c r="A188" s="110" t="s">
        <v>191</v>
      </c>
      <c r="B188" s="94">
        <f>VLOOKUP($A188,'Cost breakdown'!A$1:H$387,3, FALSE)</f>
        <v>14</v>
      </c>
      <c r="C188" s="115">
        <f>VLOOKUP($A188,'Cost breakdown'!A$1:H$387,6, FALSE)</f>
        <v>42</v>
      </c>
      <c r="D188" s="94">
        <f t="shared" si="54"/>
        <v>26</v>
      </c>
      <c r="E188" s="116">
        <f>VLOOKUP($A188,'Cost breakdown'!A$1:H$387,7, FALSE)</f>
        <v>68</v>
      </c>
      <c r="F188" s="96">
        <f t="shared" si="55"/>
        <v>680</v>
      </c>
      <c r="G188" s="97">
        <f t="shared" si="56"/>
        <v>0.38235294117647056</v>
      </c>
      <c r="H188" s="95">
        <v>0.75</v>
      </c>
      <c r="I188" s="95">
        <f>IF(VLOOKUP($A$182,'Machines+Mastery'!$A:$J, 9, FALSE)=3, H188*0.85,H188)</f>
        <v>0.75</v>
      </c>
      <c r="J188" s="100">
        <f t="shared" si="57"/>
        <v>34.666666666666664</v>
      </c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</row>
    <row r="189" spans="1:52" ht="18.75" customHeight="1">
      <c r="A189" s="110" t="s">
        <v>262</v>
      </c>
      <c r="B189" s="94">
        <f>VLOOKUP($A189,'Cost breakdown'!A$1:H$387,3, FALSE)</f>
        <v>97.2</v>
      </c>
      <c r="C189" s="115">
        <f>VLOOKUP($A189,'Cost breakdown'!A$1:H$387,6, FALSE)</f>
        <v>194.4</v>
      </c>
      <c r="D189" s="94">
        <f t="shared" si="54"/>
        <v>39.599999999999994</v>
      </c>
      <c r="E189" s="116">
        <f>VLOOKUP($A189,'Cost breakdown'!A$1:H$387,7, FALSE)</f>
        <v>234</v>
      </c>
      <c r="F189" s="96">
        <f t="shared" si="55"/>
        <v>2340</v>
      </c>
      <c r="G189" s="97">
        <f t="shared" si="56"/>
        <v>0.16923076923076921</v>
      </c>
      <c r="H189" s="95">
        <v>2</v>
      </c>
      <c r="I189" s="95">
        <f>IF(VLOOKUP($A$182,'Machines+Mastery'!$A:$J, 9, FALSE)=3, H189*0.85,H189)</f>
        <v>2</v>
      </c>
      <c r="J189" s="100">
        <f t="shared" si="57"/>
        <v>19.799999999999997</v>
      </c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</row>
    <row r="190" spans="1:52" ht="18.75" customHeight="1">
      <c r="A190" s="110" t="s">
        <v>263</v>
      </c>
      <c r="B190" s="94">
        <f>VLOOKUP($A190,'Cost breakdown'!A$1:H$387,3, FALSE)</f>
        <v>32</v>
      </c>
      <c r="C190" s="115">
        <f>VLOOKUP($A190,'Cost breakdown'!A$1:H$387,6, FALSE)</f>
        <v>64</v>
      </c>
      <c r="D190" s="94">
        <f t="shared" si="54"/>
        <v>40</v>
      </c>
      <c r="E190" s="116">
        <f>VLOOKUP($A190,'Cost breakdown'!A$1:H$387,7, FALSE)</f>
        <v>104</v>
      </c>
      <c r="F190" s="96">
        <f t="shared" si="55"/>
        <v>1040</v>
      </c>
      <c r="G190" s="97">
        <f t="shared" si="56"/>
        <v>0.38461538461538464</v>
      </c>
      <c r="H190" s="95">
        <v>2.5</v>
      </c>
      <c r="I190" s="95">
        <f>IF(VLOOKUP($A$182,'Machines+Mastery'!$A:$J, 9, FALSE)=3, H190*0.85,H190)</f>
        <v>2.5</v>
      </c>
      <c r="J190" s="100">
        <f t="shared" si="57"/>
        <v>16</v>
      </c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</row>
    <row r="191" spans="1:52" ht="18.75" customHeight="1">
      <c r="A191" s="110" t="s">
        <v>264</v>
      </c>
      <c r="B191" s="94">
        <f>VLOOKUP($A191,'Cost breakdown'!A$1:H$387,3, FALSE)</f>
        <v>18</v>
      </c>
      <c r="C191" s="115">
        <f>VLOOKUP($A191,'Cost breakdown'!A$1:H$387,6, FALSE)</f>
        <v>36</v>
      </c>
      <c r="D191" s="94">
        <f t="shared" si="54"/>
        <v>28</v>
      </c>
      <c r="E191" s="116">
        <f>VLOOKUP($A191,'Cost breakdown'!A$1:H$387,7, FALSE)</f>
        <v>64</v>
      </c>
      <c r="F191" s="96">
        <f t="shared" si="55"/>
        <v>640</v>
      </c>
      <c r="G191" s="97">
        <f t="shared" si="56"/>
        <v>0.4375</v>
      </c>
      <c r="H191" s="95">
        <v>0.75</v>
      </c>
      <c r="I191" s="95">
        <f>IF(VLOOKUP($A$182,'Machines+Mastery'!$A:$J, 9, FALSE)=3, H191*0.85,H191)</f>
        <v>0.75</v>
      </c>
      <c r="J191" s="100">
        <f t="shared" si="57"/>
        <v>37.333333333333329</v>
      </c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</row>
    <row r="192" spans="1:52" ht="18.75" customHeight="1">
      <c r="A192" s="110" t="s">
        <v>265</v>
      </c>
      <c r="B192" s="94">
        <f>VLOOKUP($A192,'Cost breakdown'!A$1:H$387,3, FALSE)</f>
        <v>39</v>
      </c>
      <c r="C192" s="115">
        <f>VLOOKUP($A192,'Cost breakdown'!A$1:H$387,6, FALSE)</f>
        <v>78</v>
      </c>
      <c r="D192" s="94">
        <f t="shared" si="54"/>
        <v>30</v>
      </c>
      <c r="E192" s="116">
        <f>VLOOKUP($A192,'Cost breakdown'!A$1:H$387,7, FALSE)</f>
        <v>108</v>
      </c>
      <c r="F192" s="96">
        <f t="shared" si="55"/>
        <v>1080</v>
      </c>
      <c r="G192" s="97">
        <f t="shared" si="56"/>
        <v>0.27777777777777779</v>
      </c>
      <c r="H192" s="95">
        <v>1</v>
      </c>
      <c r="I192" s="95">
        <f>IF(VLOOKUP($A$182,'Machines+Mastery'!$A:$J, 9, FALSE)=3, H192*0.85,H192)</f>
        <v>1</v>
      </c>
      <c r="J192" s="100">
        <f t="shared" si="57"/>
        <v>30</v>
      </c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</row>
    <row r="193" spans="1:52" ht="18.75" customHeight="1">
      <c r="A193" s="110" t="s">
        <v>266</v>
      </c>
      <c r="B193" s="94">
        <f>VLOOKUP($A193,'Cost breakdown'!A$1:H$387,3, FALSE)</f>
        <v>100.8</v>
      </c>
      <c r="C193" s="115">
        <f>VLOOKUP($A193,'Cost breakdown'!A$1:H$387,6, FALSE)</f>
        <v>201.6</v>
      </c>
      <c r="D193" s="94">
        <f t="shared" si="54"/>
        <v>28.400000000000006</v>
      </c>
      <c r="E193" s="116">
        <f>VLOOKUP($A193,'Cost breakdown'!A$1:H$387,7, FALSE)</f>
        <v>230</v>
      </c>
      <c r="F193" s="96">
        <f t="shared" si="55"/>
        <v>2300</v>
      </c>
      <c r="G193" s="97">
        <f t="shared" si="56"/>
        <v>0.12347826086956525</v>
      </c>
      <c r="H193" s="95">
        <f>5/6</f>
        <v>0.83333333333333337</v>
      </c>
      <c r="I193" s="95">
        <f>IF(VLOOKUP($A$182,'Machines+Mastery'!$A:$J, 9, FALSE)=3, H193*0.85,H193)</f>
        <v>0.83333333333333337</v>
      </c>
      <c r="J193" s="100">
        <f t="shared" si="57"/>
        <v>34.080000000000005</v>
      </c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</row>
    <row r="194" spans="1:52" ht="18.75" customHeight="1">
      <c r="A194" s="70"/>
      <c r="B194" s="105"/>
      <c r="C194" s="70"/>
      <c r="D194" s="70"/>
      <c r="E194" s="70"/>
      <c r="F194" s="70"/>
      <c r="G194" s="118"/>
      <c r="H194" s="118"/>
      <c r="I194" s="70"/>
      <c r="J194" s="70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</row>
    <row r="195" spans="1:52" ht="18.75" customHeight="1">
      <c r="A195" s="71" t="s">
        <v>267</v>
      </c>
      <c r="B195" s="108" t="s">
        <v>87</v>
      </c>
      <c r="C195" s="73" t="s">
        <v>88</v>
      </c>
      <c r="D195" s="73" t="s">
        <v>89</v>
      </c>
      <c r="E195" s="73" t="s">
        <v>7</v>
      </c>
      <c r="F195" s="73" t="s">
        <v>29</v>
      </c>
      <c r="G195" s="80" t="s">
        <v>10</v>
      </c>
      <c r="H195" s="80" t="s">
        <v>90</v>
      </c>
      <c r="I195" s="73" t="s">
        <v>91</v>
      </c>
      <c r="J195" s="73" t="s">
        <v>92</v>
      </c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</row>
    <row r="196" spans="1:52" ht="18.75" customHeight="1">
      <c r="A196" s="114" t="s">
        <v>268</v>
      </c>
      <c r="B196" s="94">
        <f>VLOOKUP($A196,'Cost breakdown'!A$1:H$387,3, FALSE)</f>
        <v>50</v>
      </c>
      <c r="C196" s="115">
        <f>VLOOKUP($A196,'Cost breakdown'!A:H,6, FALSE)</f>
        <v>132</v>
      </c>
      <c r="D196" s="94">
        <f t="shared" ref="D196:D207" si="58">E196-C196</f>
        <v>40</v>
      </c>
      <c r="E196" s="116">
        <f>VLOOKUP($A196,'Cost breakdown'!A$1:H$387,7, FALSE)</f>
        <v>172</v>
      </c>
      <c r="F196" s="96">
        <f t="shared" ref="F196:F207" si="59">E196*10</f>
        <v>1720</v>
      </c>
      <c r="G196" s="97">
        <f t="shared" ref="G196:G207" si="60">(E196-C196)/E196</f>
        <v>0.23255813953488372</v>
      </c>
      <c r="H196" s="95">
        <v>2</v>
      </c>
      <c r="I196" s="95">
        <f>IF(VLOOKUP($A$182,'Machines+Mastery'!$A:$J, 9, FALSE)=3, H196*0.85,H196)</f>
        <v>2</v>
      </c>
      <c r="J196" s="100">
        <f t="shared" ref="J196:J207" si="61">E196/I196*(G196)</f>
        <v>20</v>
      </c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</row>
    <row r="197" spans="1:52" ht="18.75" customHeight="1">
      <c r="A197" s="114" t="s">
        <v>269</v>
      </c>
      <c r="B197" s="94">
        <f>VLOOKUP($A197,'Cost breakdown'!A$1:H$387,3, FALSE)</f>
        <v>216</v>
      </c>
      <c r="C197" s="115">
        <f>VLOOKUP($A197,'Cost breakdown'!A:H,6, FALSE)</f>
        <v>320</v>
      </c>
      <c r="D197" s="94">
        <f t="shared" si="58"/>
        <v>-86</v>
      </c>
      <c r="E197" s="116">
        <f>VLOOKUP($A197,'Cost breakdown'!A$1:H$387,7, FALSE)</f>
        <v>234</v>
      </c>
      <c r="F197" s="96">
        <f t="shared" si="59"/>
        <v>2340</v>
      </c>
      <c r="G197" s="97">
        <f t="shared" si="60"/>
        <v>-0.36752136752136755</v>
      </c>
      <c r="H197" s="95">
        <v>3</v>
      </c>
      <c r="I197" s="95">
        <f>IF(VLOOKUP($A$182,'Machines+Mastery'!$A:$J, 9, FALSE)=3, H197*0.85,H197)</f>
        <v>3</v>
      </c>
      <c r="J197" s="100">
        <f t="shared" si="61"/>
        <v>-28.666666666666668</v>
      </c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</row>
    <row r="198" spans="1:52" ht="18.75" customHeight="1">
      <c r="A198" s="114" t="s">
        <v>270</v>
      </c>
      <c r="B198" s="94">
        <f>VLOOKUP($A198,'Cost breakdown'!A$1:H$387,3, FALSE)</f>
        <v>50</v>
      </c>
      <c r="C198" s="115">
        <f>VLOOKUP($A198,'Cost breakdown'!A:H,6, FALSE)</f>
        <v>282</v>
      </c>
      <c r="D198" s="94">
        <f t="shared" si="58"/>
        <v>49</v>
      </c>
      <c r="E198" s="116">
        <f>VLOOKUP($A198,'Cost breakdown'!A$1:H$387,7, FALSE)</f>
        <v>331</v>
      </c>
      <c r="F198" s="96">
        <f t="shared" si="59"/>
        <v>3310</v>
      </c>
      <c r="G198" s="97">
        <f t="shared" si="60"/>
        <v>0.14803625377643503</v>
      </c>
      <c r="H198" s="95">
        <v>4</v>
      </c>
      <c r="I198" s="95">
        <f>IF(VLOOKUP($A$182,'Machines+Mastery'!$A:$J, 9, FALSE)=3, H198*0.85,H198)</f>
        <v>4</v>
      </c>
      <c r="J198" s="100">
        <f t="shared" si="61"/>
        <v>12.249999999999998</v>
      </c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</row>
    <row r="199" spans="1:52" ht="18.75" customHeight="1">
      <c r="A199" s="114" t="s">
        <v>271</v>
      </c>
      <c r="B199" s="94">
        <f>VLOOKUP($A199,'Cost breakdown'!A$1:H$387,3, FALSE)</f>
        <v>86.4</v>
      </c>
      <c r="C199" s="115">
        <f>VLOOKUP($A199,'Cost breakdown'!A:H,6, FALSE)</f>
        <v>304.8</v>
      </c>
      <c r="D199" s="94">
        <f t="shared" si="58"/>
        <v>37.199999999999989</v>
      </c>
      <c r="E199" s="116">
        <f>VLOOKUP($A199,'Cost breakdown'!A$1:H$387,7, FALSE)</f>
        <v>342</v>
      </c>
      <c r="F199" s="96">
        <f t="shared" si="59"/>
        <v>3420</v>
      </c>
      <c r="G199" s="97">
        <f t="shared" si="60"/>
        <v>0.10877192982456137</v>
      </c>
      <c r="H199" s="95">
        <v>2.5</v>
      </c>
      <c r="I199" s="95">
        <f>IF(VLOOKUP($A$182,'Machines+Mastery'!$A:$J, 9, FALSE)=3, H199*0.85,H199)</f>
        <v>2.5</v>
      </c>
      <c r="J199" s="100">
        <f t="shared" si="61"/>
        <v>14.879999999999995</v>
      </c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</row>
    <row r="200" spans="1:52" ht="18.75" customHeight="1">
      <c r="A200" s="114" t="s">
        <v>272</v>
      </c>
      <c r="B200" s="94">
        <f>VLOOKUP($A200,'Cost breakdown'!A$1:H$387,3, FALSE)</f>
        <v>18</v>
      </c>
      <c r="C200" s="115">
        <f>VLOOKUP($A200,'Cost breakdown'!A:H,6, FALSE)</f>
        <v>136</v>
      </c>
      <c r="D200" s="94">
        <f t="shared" si="58"/>
        <v>40</v>
      </c>
      <c r="E200" s="116">
        <f>VLOOKUP($A200,'Cost breakdown'!A$1:H$387,7, FALSE)</f>
        <v>176</v>
      </c>
      <c r="F200" s="96">
        <f t="shared" si="59"/>
        <v>1760</v>
      </c>
      <c r="G200" s="97">
        <f t="shared" si="60"/>
        <v>0.22727272727272727</v>
      </c>
      <c r="H200" s="95">
        <v>2</v>
      </c>
      <c r="I200" s="95">
        <f>IF(VLOOKUP($A$182,'Machines+Mastery'!$A:$J, 9, FALSE)=3, H200*0.85,H200)</f>
        <v>2</v>
      </c>
      <c r="J200" s="100">
        <f t="shared" si="61"/>
        <v>20</v>
      </c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</row>
    <row r="201" spans="1:52" ht="18.75" customHeight="1">
      <c r="A201" s="110" t="s">
        <v>273</v>
      </c>
      <c r="B201" s="94">
        <f>VLOOKUP($A201,'Cost breakdown'!A$1:H$387,3, FALSE)</f>
        <v>86.4</v>
      </c>
      <c r="C201" s="115">
        <f>VLOOKUP($A201,'Cost breakdown'!A:H,6, FALSE)</f>
        <v>575.20000000000005</v>
      </c>
      <c r="D201" s="94">
        <f t="shared" si="58"/>
        <v>43.799999999999955</v>
      </c>
      <c r="E201" s="116">
        <f>VLOOKUP($A201,'Cost breakdown'!A$1:H$387,7, FALSE)</f>
        <v>619</v>
      </c>
      <c r="F201" s="96">
        <f t="shared" si="59"/>
        <v>6190</v>
      </c>
      <c r="G201" s="97">
        <f t="shared" si="60"/>
        <v>7.0759289176090395E-2</v>
      </c>
      <c r="H201" s="95">
        <f>100/60</f>
        <v>1.6666666666666667</v>
      </c>
      <c r="I201" s="95">
        <f>IF(VLOOKUP($A$182,'Machines+Mastery'!$A:$J, 9, FALSE)=3, H201*0.85,H201)</f>
        <v>1.6666666666666667</v>
      </c>
      <c r="J201" s="100">
        <f t="shared" si="61"/>
        <v>26.279999999999973</v>
      </c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</row>
    <row r="202" spans="1:52" ht="18.75" customHeight="1">
      <c r="A202" s="110" t="s">
        <v>274</v>
      </c>
      <c r="B202" s="94">
        <f>VLOOKUP($A202,'Cost breakdown'!A$1:H$387,3, FALSE)</f>
        <v>97.2</v>
      </c>
      <c r="C202" s="115">
        <f>VLOOKUP($A202,'Cost breakdown'!A:H,6, FALSE)</f>
        <v>348.4</v>
      </c>
      <c r="D202" s="94">
        <f t="shared" si="58"/>
        <v>50.600000000000023</v>
      </c>
      <c r="E202" s="116">
        <f>VLOOKUP($A202,'Cost breakdown'!A$1:H$387,7, FALSE)</f>
        <v>399</v>
      </c>
      <c r="F202" s="96">
        <f t="shared" si="59"/>
        <v>3990</v>
      </c>
      <c r="G202" s="97">
        <f t="shared" si="60"/>
        <v>0.12681704260651636</v>
      </c>
      <c r="H202" s="95">
        <v>3.5</v>
      </c>
      <c r="I202" s="95">
        <f>IF(VLOOKUP($A$182,'Machines+Mastery'!$A:$J, 9, FALSE)=3, H202*0.85,H202)</f>
        <v>3.5</v>
      </c>
      <c r="J202" s="100">
        <f t="shared" si="61"/>
        <v>14.457142857142864</v>
      </c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</row>
    <row r="203" spans="1:52" ht="18.75" customHeight="1">
      <c r="A203" s="127" t="s">
        <v>275</v>
      </c>
      <c r="B203" s="99">
        <f>VLOOKUP($A203,'Cost breakdown'!A$1:H$387,3, FALSE)</f>
        <v>248</v>
      </c>
      <c r="C203" s="115">
        <f>VLOOKUP($A203,'Cost breakdown'!A:H,6, FALSE)</f>
        <v>420</v>
      </c>
      <c r="D203" s="99">
        <f t="shared" si="58"/>
        <v>15</v>
      </c>
      <c r="E203" s="99">
        <f>VLOOKUP($A203,'Cost breakdown'!A$1:H$387,7, FALSE)</f>
        <v>435</v>
      </c>
      <c r="F203" s="122">
        <f t="shared" si="59"/>
        <v>4350</v>
      </c>
      <c r="G203" s="123">
        <f t="shared" si="60"/>
        <v>3.4482758620689655E-2</v>
      </c>
      <c r="H203" s="124">
        <f>1/3</f>
        <v>0.33333333333333331</v>
      </c>
      <c r="I203" s="124">
        <f>IF(VLOOKUP($A$182,'Machines+Mastery'!$A:$J, 9, FALSE)=3, H203*0.85,H203)</f>
        <v>0.33333333333333331</v>
      </c>
      <c r="J203" s="125">
        <f t="shared" si="61"/>
        <v>45</v>
      </c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  <c r="AG203" s="126"/>
      <c r="AH203" s="126"/>
      <c r="AI203" s="126"/>
      <c r="AJ203" s="126"/>
      <c r="AK203" s="126"/>
      <c r="AL203" s="126"/>
      <c r="AM203" s="126"/>
      <c r="AN203" s="126"/>
      <c r="AO203" s="126"/>
      <c r="AP203" s="126"/>
      <c r="AQ203" s="126"/>
      <c r="AR203" s="126"/>
      <c r="AS203" s="126"/>
      <c r="AT203" s="126"/>
      <c r="AU203" s="126"/>
      <c r="AV203" s="126"/>
      <c r="AW203" s="126"/>
      <c r="AX203" s="126"/>
      <c r="AY203" s="126"/>
      <c r="AZ203" s="126"/>
    </row>
    <row r="204" spans="1:52" ht="18.75" customHeight="1">
      <c r="A204" s="110" t="s">
        <v>276</v>
      </c>
      <c r="B204" s="94">
        <f>VLOOKUP($A204,'Cost breakdown'!A$1:H$387,3, FALSE)</f>
        <v>154</v>
      </c>
      <c r="C204" s="115">
        <f>VLOOKUP($A204,'Cost breakdown'!A:H,6, FALSE)</f>
        <v>405.6</v>
      </c>
      <c r="D204" s="94">
        <f t="shared" si="58"/>
        <v>44.399999999999977</v>
      </c>
      <c r="E204" s="116">
        <f>VLOOKUP($A204,'Cost breakdown'!A$1:H$387,7, FALSE)</f>
        <v>450</v>
      </c>
      <c r="F204" s="96">
        <f t="shared" si="59"/>
        <v>4500</v>
      </c>
      <c r="G204" s="97">
        <f t="shared" si="60"/>
        <v>9.8666666666666611E-2</v>
      </c>
      <c r="H204" s="95">
        <v>3</v>
      </c>
      <c r="I204" s="95">
        <f>IF(VLOOKUP($A$182,'Machines+Mastery'!$A:$J, 9, FALSE)=3, H204*0.85,H204)</f>
        <v>3</v>
      </c>
      <c r="J204" s="100">
        <f t="shared" si="61"/>
        <v>14.799999999999992</v>
      </c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</row>
    <row r="205" spans="1:52" ht="18.75" customHeight="1">
      <c r="A205" s="110" t="s">
        <v>277</v>
      </c>
      <c r="B205" s="94">
        <f>VLOOKUP($A205,'Cost breakdown'!A$1:H$387,3, FALSE)</f>
        <v>86.4</v>
      </c>
      <c r="C205" s="115">
        <f>VLOOKUP($A205,'Cost breakdown'!A:H,6, FALSE)</f>
        <v>250.4</v>
      </c>
      <c r="D205" s="94">
        <f t="shared" si="58"/>
        <v>37.599999999999994</v>
      </c>
      <c r="E205" s="116">
        <f>VLOOKUP($A205,'Cost breakdown'!A$1:H$387,7, FALSE)</f>
        <v>288</v>
      </c>
      <c r="F205" s="96">
        <f t="shared" si="59"/>
        <v>2880</v>
      </c>
      <c r="G205" s="97">
        <f t="shared" si="60"/>
        <v>0.13055555555555554</v>
      </c>
      <c r="H205" s="95">
        <v>2.25</v>
      </c>
      <c r="I205" s="95">
        <f>IF(VLOOKUP($A$182,'Machines+Mastery'!$A:$J, 9, FALSE)=3, H205*0.85,H205)</f>
        <v>2.25</v>
      </c>
      <c r="J205" s="100">
        <f t="shared" si="61"/>
        <v>16.711111111111109</v>
      </c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</row>
    <row r="206" spans="1:52" ht="18.75" customHeight="1">
      <c r="A206" s="110" t="s">
        <v>278</v>
      </c>
      <c r="B206" s="94">
        <f>VLOOKUP($A206,'Cost breakdown'!A$1:H$387,3, FALSE)</f>
        <v>68.400000000000006</v>
      </c>
      <c r="C206" s="115">
        <f>VLOOKUP($A206,'Cost breakdown'!A:H,6, FALSE)</f>
        <v>359.6</v>
      </c>
      <c r="D206" s="94">
        <f t="shared" si="58"/>
        <v>43.399999999999977</v>
      </c>
      <c r="E206" s="116">
        <f>VLOOKUP($A206,'Cost breakdown'!A$1:H$387,7, FALSE)</f>
        <v>403</v>
      </c>
      <c r="F206" s="96">
        <f t="shared" si="59"/>
        <v>4030</v>
      </c>
      <c r="G206" s="97">
        <f t="shared" si="60"/>
        <v>0.10769230769230764</v>
      </c>
      <c r="H206" s="95">
        <v>3.5</v>
      </c>
      <c r="I206" s="95">
        <f>IF(VLOOKUP($A$182,'Machines+Mastery'!$A:$J, 9, FALSE)=3, H206*0.85,H206)</f>
        <v>3.5</v>
      </c>
      <c r="J206" s="100">
        <f t="shared" si="61"/>
        <v>12.399999999999993</v>
      </c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</row>
    <row r="207" spans="1:52" ht="18.75" customHeight="1">
      <c r="A207" s="68" t="s">
        <v>279</v>
      </c>
      <c r="B207" s="94">
        <f>VLOOKUP($A207,'Cost breakdown'!A$1:H$387,3, FALSE)</f>
        <v>108</v>
      </c>
      <c r="C207" s="115">
        <f>VLOOKUP($A207,'Cost breakdown'!A:H,6, FALSE)</f>
        <v>320</v>
      </c>
      <c r="D207" s="94">
        <f t="shared" si="58"/>
        <v>0</v>
      </c>
      <c r="E207" s="116">
        <f>VLOOKUP($A207,'Cost breakdown'!A:H,7, FALSE)</f>
        <v>320</v>
      </c>
      <c r="F207" s="96">
        <f t="shared" si="59"/>
        <v>3200</v>
      </c>
      <c r="G207" s="97">
        <f t="shared" si="60"/>
        <v>0</v>
      </c>
      <c r="H207" s="95">
        <v>0.25</v>
      </c>
      <c r="I207" s="95">
        <f>IF(VLOOKUP($A$182,'Machines+Mastery'!$A:$J, 9, FALSE)=3, H207*0.85,H207)</f>
        <v>0.25</v>
      </c>
      <c r="J207" s="100">
        <f t="shared" si="61"/>
        <v>0</v>
      </c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</row>
    <row r="208" spans="1:52" ht="18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</row>
    <row r="209" spans="1:52" ht="18.75" customHeight="1">
      <c r="A209" s="71" t="s">
        <v>280</v>
      </c>
      <c r="B209" s="108" t="s">
        <v>87</v>
      </c>
      <c r="C209" s="73" t="s">
        <v>88</v>
      </c>
      <c r="D209" s="73" t="s">
        <v>89</v>
      </c>
      <c r="E209" s="73" t="s">
        <v>7</v>
      </c>
      <c r="F209" s="73" t="s">
        <v>29</v>
      </c>
      <c r="G209" s="80" t="s">
        <v>10</v>
      </c>
      <c r="H209" s="80" t="s">
        <v>90</v>
      </c>
      <c r="I209" s="73" t="s">
        <v>91</v>
      </c>
      <c r="J209" s="73" t="s">
        <v>92</v>
      </c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</row>
    <row r="210" spans="1:52" ht="18.75" customHeight="1">
      <c r="A210" s="110" t="s">
        <v>281</v>
      </c>
      <c r="B210" s="94">
        <f>VLOOKUP($A210,'Cost breakdown'!A$1:H$387,3, FALSE)</f>
        <v>39.5</v>
      </c>
      <c r="C210" s="115">
        <f>VLOOKUP($A210,'Cost breakdown'!A:H,6, FALSE)</f>
        <v>118.5</v>
      </c>
      <c r="D210" s="94">
        <f t="shared" ref="D210:D219" si="62">E210-C210</f>
        <v>100.5</v>
      </c>
      <c r="E210" s="116">
        <f>VLOOKUP($A210,'Cost breakdown'!A:H,7, FALSE)</f>
        <v>219</v>
      </c>
      <c r="F210" s="96">
        <f t="shared" ref="F210:F219" si="63">E210*10</f>
        <v>2190</v>
      </c>
      <c r="G210" s="97">
        <f t="shared" ref="G210:G219" si="64">(E210-C210)/E210</f>
        <v>0.4589041095890411</v>
      </c>
      <c r="H210" s="95">
        <v>6</v>
      </c>
      <c r="I210" s="95">
        <f>IF(VLOOKUP($A$182,'Machines+Mastery'!$A:$J, 9, FALSE)=3, H210*0.85,H210)</f>
        <v>6</v>
      </c>
      <c r="J210" s="100">
        <f t="shared" ref="J210:J219" si="65">E210/I210*(G210)</f>
        <v>16.75</v>
      </c>
      <c r="K210" s="68"/>
      <c r="L210" s="68"/>
      <c r="M210" s="68"/>
      <c r="N210" s="68"/>
      <c r="O210" s="68"/>
      <c r="P210" s="68"/>
      <c r="Q210" s="68"/>
      <c r="R210" s="68"/>
      <c r="S210" s="69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</row>
    <row r="211" spans="1:52" ht="18.75" customHeight="1">
      <c r="A211" s="110" t="s">
        <v>282</v>
      </c>
      <c r="B211" s="94">
        <f>VLOOKUP($A211,'Cost breakdown'!A$1:H$387,3, FALSE)</f>
        <v>46.8</v>
      </c>
      <c r="C211" s="115">
        <f>VLOOKUP($A211,'Cost breakdown'!A:H,6, FALSE)</f>
        <v>140.39999999999998</v>
      </c>
      <c r="D211" s="94">
        <f t="shared" si="62"/>
        <v>111.60000000000002</v>
      </c>
      <c r="E211" s="116">
        <f>VLOOKUP($A211,'Cost breakdown'!A:H,7, FALSE)</f>
        <v>252</v>
      </c>
      <c r="F211" s="96">
        <f t="shared" si="63"/>
        <v>2520</v>
      </c>
      <c r="G211" s="97">
        <f t="shared" si="64"/>
        <v>0.44285714285714295</v>
      </c>
      <c r="H211" s="95">
        <v>7</v>
      </c>
      <c r="I211" s="95">
        <f>IF(VLOOKUP($A$182,'Machines+Mastery'!$A:$J, 9, FALSE)=3, H211*0.85,H211)</f>
        <v>7</v>
      </c>
      <c r="J211" s="100">
        <f t="shared" si="65"/>
        <v>15.942857142857147</v>
      </c>
      <c r="K211" s="68"/>
      <c r="L211" s="68"/>
      <c r="M211" s="68"/>
      <c r="N211" s="68"/>
      <c r="O211" s="68"/>
      <c r="P211" s="68"/>
      <c r="Q211" s="68"/>
      <c r="R211" s="68"/>
      <c r="S211" s="69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</row>
    <row r="212" spans="1:52" ht="18.75" customHeight="1">
      <c r="A212" s="68" t="s">
        <v>283</v>
      </c>
      <c r="B212" s="94">
        <f>VLOOKUP($A212,'Cost breakdown'!A$1:H$387,3, FALSE)</f>
        <v>82.8</v>
      </c>
      <c r="C212" s="115">
        <f>VLOOKUP($A212,'Cost breakdown'!A:H,6, FALSE)</f>
        <v>248.39999999999998</v>
      </c>
      <c r="D212" s="94">
        <f t="shared" si="62"/>
        <v>139.60000000000002</v>
      </c>
      <c r="E212" s="116">
        <f>VLOOKUP($A212,'Cost breakdown'!A:H,7, FALSE)</f>
        <v>388</v>
      </c>
      <c r="F212" s="96">
        <f t="shared" si="63"/>
        <v>3880</v>
      </c>
      <c r="G212" s="97">
        <f t="shared" si="64"/>
        <v>0.35979381443298974</v>
      </c>
      <c r="H212" s="95">
        <v>8</v>
      </c>
      <c r="I212" s="95">
        <f>IF(VLOOKUP($A$182,'Machines+Mastery'!$A:$J, 9, FALSE)=3, H212*0.85,H212)</f>
        <v>8</v>
      </c>
      <c r="J212" s="100">
        <f t="shared" si="65"/>
        <v>17.450000000000003</v>
      </c>
      <c r="K212" s="68"/>
      <c r="L212" s="68"/>
      <c r="M212" s="68"/>
      <c r="N212" s="68"/>
      <c r="O212" s="68"/>
      <c r="P212" s="68"/>
      <c r="Q212" s="68"/>
      <c r="R212" s="68"/>
      <c r="S212" s="69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</row>
    <row r="213" spans="1:52" ht="18.75" customHeight="1">
      <c r="A213" s="110" t="s">
        <v>284</v>
      </c>
      <c r="B213" s="94">
        <f>VLOOKUP($A213,'Cost breakdown'!A$1:H$387,3, FALSE)</f>
        <v>68.400000000000006</v>
      </c>
      <c r="C213" s="115">
        <f>VLOOKUP($A213,'Cost breakdown'!A:H,6, FALSE)</f>
        <v>205.20000000000002</v>
      </c>
      <c r="D213" s="94">
        <f t="shared" si="62"/>
        <v>128.79999999999998</v>
      </c>
      <c r="E213" s="116">
        <f>VLOOKUP($A213,'Cost breakdown'!A:H,7, FALSE)</f>
        <v>334</v>
      </c>
      <c r="F213" s="96">
        <f t="shared" si="63"/>
        <v>3340</v>
      </c>
      <c r="G213" s="97">
        <f t="shared" si="64"/>
        <v>0.38562874251497004</v>
      </c>
      <c r="H213" s="95">
        <v>7</v>
      </c>
      <c r="I213" s="95">
        <f>IF(VLOOKUP($A$182,'Machines+Mastery'!$A:$J, 9, FALSE)=3, H213*0.85,H213)</f>
        <v>7</v>
      </c>
      <c r="J213" s="100">
        <f t="shared" si="65"/>
        <v>18.399999999999999</v>
      </c>
      <c r="K213" s="68"/>
      <c r="L213" s="68"/>
      <c r="M213" s="68"/>
      <c r="N213" s="68"/>
      <c r="O213" s="68"/>
      <c r="P213" s="68"/>
      <c r="Q213" s="68"/>
      <c r="R213" s="68"/>
      <c r="S213" s="69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</row>
    <row r="214" spans="1:52" ht="18.75" customHeight="1">
      <c r="A214" s="110" t="s">
        <v>285</v>
      </c>
      <c r="B214" s="94">
        <f>VLOOKUP($A214,'Cost breakdown'!A$1:H$387,3, FALSE)</f>
        <v>50</v>
      </c>
      <c r="C214" s="115">
        <f>VLOOKUP($A214,'Cost breakdown'!A:H,6, FALSE)</f>
        <v>150</v>
      </c>
      <c r="D214" s="94">
        <f t="shared" si="62"/>
        <v>120</v>
      </c>
      <c r="E214" s="116">
        <f>VLOOKUP($A214,'Cost breakdown'!A:H,7, FALSE)</f>
        <v>270</v>
      </c>
      <c r="F214" s="96">
        <f t="shared" si="63"/>
        <v>2700</v>
      </c>
      <c r="G214" s="97">
        <f t="shared" si="64"/>
        <v>0.44444444444444442</v>
      </c>
      <c r="H214" s="95">
        <v>7.5</v>
      </c>
      <c r="I214" s="95">
        <f>IF(VLOOKUP($A$182,'Machines+Mastery'!$A:$J, 9, FALSE)=3, H214*0.85,H214)</f>
        <v>7.5</v>
      </c>
      <c r="J214" s="100">
        <f t="shared" si="65"/>
        <v>16</v>
      </c>
      <c r="K214" s="68"/>
      <c r="L214" s="68"/>
      <c r="M214" s="68"/>
      <c r="N214" s="68"/>
      <c r="O214" s="68"/>
      <c r="P214" s="68"/>
      <c r="Q214" s="68"/>
      <c r="R214" s="68"/>
      <c r="S214" s="69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</row>
    <row r="215" spans="1:52" ht="18.75" customHeight="1">
      <c r="A215" s="110" t="s">
        <v>286</v>
      </c>
      <c r="B215" s="94">
        <f>VLOOKUP($A215,'Cost breakdown'!A$1:H$387,3, FALSE)</f>
        <v>97.2</v>
      </c>
      <c r="C215" s="115">
        <f>VLOOKUP($A215,'Cost breakdown'!A:H,6, FALSE)</f>
        <v>291.60000000000002</v>
      </c>
      <c r="D215" s="94">
        <f t="shared" si="62"/>
        <v>165.39999999999998</v>
      </c>
      <c r="E215" s="116">
        <f>VLOOKUP($A215,'Cost breakdown'!A:H,7, FALSE)</f>
        <v>457</v>
      </c>
      <c r="F215" s="96">
        <f t="shared" si="63"/>
        <v>4570</v>
      </c>
      <c r="G215" s="97">
        <f t="shared" si="64"/>
        <v>0.361925601750547</v>
      </c>
      <c r="H215" s="95">
        <v>8.5</v>
      </c>
      <c r="I215" s="95">
        <f>IF(VLOOKUP($A$182,'Machines+Mastery'!$A:$J, 9, FALSE)=3, H215*0.85,H215)</f>
        <v>8.5</v>
      </c>
      <c r="J215" s="100">
        <f t="shared" si="65"/>
        <v>19.458823529411763</v>
      </c>
      <c r="K215" s="68"/>
      <c r="L215" s="68"/>
      <c r="M215" s="68"/>
      <c r="N215" s="68"/>
      <c r="O215" s="68"/>
      <c r="P215" s="68"/>
      <c r="Q215" s="68"/>
      <c r="R215" s="68"/>
      <c r="S215" s="69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</row>
    <row r="216" spans="1:52" ht="18.75" customHeight="1">
      <c r="A216" s="110" t="s">
        <v>287</v>
      </c>
      <c r="B216" s="94">
        <f>VLOOKUP($A216,'Cost breakdown'!A$1:H$387,3, FALSE)</f>
        <v>100.8</v>
      </c>
      <c r="C216" s="115">
        <f>VLOOKUP($A216,'Cost breakdown'!A:H,6, FALSE)</f>
        <v>302.39999999999998</v>
      </c>
      <c r="D216" s="94">
        <f t="shared" si="62"/>
        <v>161.60000000000002</v>
      </c>
      <c r="E216" s="116">
        <f>VLOOKUP($A216,'Cost breakdown'!A:H,7, FALSE)</f>
        <v>464</v>
      </c>
      <c r="F216" s="96">
        <f t="shared" si="63"/>
        <v>4640</v>
      </c>
      <c r="G216" s="97">
        <f t="shared" si="64"/>
        <v>0.34827586206896555</v>
      </c>
      <c r="H216" s="95">
        <v>8</v>
      </c>
      <c r="I216" s="95">
        <f>IF(VLOOKUP($A$182,'Machines+Mastery'!$A:$J, 9, FALSE)=3, H216*0.85,H216)</f>
        <v>8</v>
      </c>
      <c r="J216" s="100">
        <f t="shared" si="65"/>
        <v>20.200000000000003</v>
      </c>
      <c r="K216" s="68"/>
      <c r="L216" s="68"/>
      <c r="M216" s="68"/>
      <c r="N216" s="68"/>
      <c r="O216" s="68"/>
      <c r="P216" s="68"/>
      <c r="Q216" s="68"/>
      <c r="R216" s="68"/>
      <c r="S216" s="69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</row>
    <row r="217" spans="1:52" ht="18.75" customHeight="1">
      <c r="A217" s="110" t="s">
        <v>288</v>
      </c>
      <c r="B217" s="94">
        <f>VLOOKUP($A217,'Cost breakdown'!A$1:H$387,3, FALSE)</f>
        <v>32</v>
      </c>
      <c r="C217" s="115">
        <f>VLOOKUP($A217,'Cost breakdown'!A:H,6, FALSE)</f>
        <v>96</v>
      </c>
      <c r="D217" s="94">
        <f t="shared" si="62"/>
        <v>66</v>
      </c>
      <c r="E217" s="116">
        <f>VLOOKUP($A217,'Cost breakdown'!A:H,7, FALSE)</f>
        <v>162</v>
      </c>
      <c r="F217" s="96">
        <f t="shared" si="63"/>
        <v>1620</v>
      </c>
      <c r="G217" s="97">
        <f t="shared" si="64"/>
        <v>0.40740740740740738</v>
      </c>
      <c r="H217" s="95">
        <v>6.5</v>
      </c>
      <c r="I217" s="95">
        <f>IF(VLOOKUP($A$182,'Machines+Mastery'!$A:$J, 9, FALSE)=3, H217*0.85,H217)</f>
        <v>6.5</v>
      </c>
      <c r="J217" s="100">
        <f t="shared" si="65"/>
        <v>10.153846153846153</v>
      </c>
      <c r="K217" s="68"/>
      <c r="L217" s="68"/>
      <c r="M217" s="68"/>
      <c r="N217" s="68"/>
      <c r="O217" s="68"/>
      <c r="P217" s="68"/>
      <c r="Q217" s="68"/>
      <c r="R217" s="68"/>
      <c r="S217" s="69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</row>
    <row r="218" spans="1:52" ht="18.75" customHeight="1">
      <c r="A218" s="110" t="s">
        <v>289</v>
      </c>
      <c r="B218" s="94">
        <f>VLOOKUP($A218,'Cost breakdown'!A$1:H$387,3, FALSE)</f>
        <v>82.8</v>
      </c>
      <c r="C218" s="115">
        <f>VLOOKUP($A218,'Cost breakdown'!A:H,6, FALSE)</f>
        <v>248.39999999999998</v>
      </c>
      <c r="D218" s="94">
        <f t="shared" si="62"/>
        <v>136.60000000000002</v>
      </c>
      <c r="E218" s="116">
        <f>VLOOKUP($A218,'Cost breakdown'!A:H,7, FALSE)</f>
        <v>385</v>
      </c>
      <c r="F218" s="96">
        <f t="shared" si="63"/>
        <v>3850</v>
      </c>
      <c r="G218" s="97">
        <f t="shared" si="64"/>
        <v>0.35480519480519485</v>
      </c>
      <c r="H218" s="95">
        <v>5</v>
      </c>
      <c r="I218" s="95">
        <f>IF(VLOOKUP($A$182,'Machines+Mastery'!$A:$J, 9, FALSE)=3, H218*0.85,H218)</f>
        <v>5</v>
      </c>
      <c r="J218" s="100">
        <f t="shared" si="65"/>
        <v>27.320000000000004</v>
      </c>
      <c r="K218" s="68"/>
      <c r="L218" s="68"/>
      <c r="M218" s="68"/>
      <c r="N218" s="68"/>
      <c r="O218" s="68"/>
      <c r="P218" s="68"/>
      <c r="Q218" s="68"/>
      <c r="R218" s="68"/>
      <c r="S218" s="69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</row>
    <row r="219" spans="1:52" ht="18.75" customHeight="1">
      <c r="A219" s="112" t="s">
        <v>290</v>
      </c>
      <c r="B219" s="103">
        <f>VLOOKUP($A219,'Cost breakdown'!A$1:H$387,3, FALSE)</f>
        <v>18</v>
      </c>
      <c r="C219" s="128">
        <f>VLOOKUP($A219,'Cost breakdown'!A:H,6, FALSE)</f>
        <v>54</v>
      </c>
      <c r="D219" s="103">
        <f t="shared" si="62"/>
        <v>64</v>
      </c>
      <c r="E219" s="129">
        <f>VLOOKUP($A219,'Cost breakdown'!A:H,7, FALSE)</f>
        <v>118</v>
      </c>
      <c r="F219" s="130">
        <f t="shared" si="63"/>
        <v>1180</v>
      </c>
      <c r="G219" s="104">
        <f t="shared" si="64"/>
        <v>0.5423728813559322</v>
      </c>
      <c r="H219" s="102">
        <f>32/6</f>
        <v>5.333333333333333</v>
      </c>
      <c r="I219" s="102">
        <f>IF(VLOOKUP($A$182,'Machines+Mastery'!$A:$J, 9, FALSE)=3, H219*0.85,H219)</f>
        <v>5.333333333333333</v>
      </c>
      <c r="J219" s="75">
        <f t="shared" si="65"/>
        <v>12</v>
      </c>
      <c r="K219" s="70"/>
      <c r="L219" s="70"/>
      <c r="M219" s="70"/>
      <c r="N219" s="70"/>
      <c r="O219" s="70"/>
      <c r="P219" s="70"/>
      <c r="Q219" s="70"/>
      <c r="R219" s="70"/>
      <c r="S219" s="131"/>
      <c r="T219" s="70"/>
      <c r="U219" s="70"/>
      <c r="V219" s="70"/>
      <c r="W219" s="70"/>
      <c r="X219" s="70"/>
      <c r="Y219" s="70"/>
      <c r="Z219" s="70"/>
      <c r="AA219" s="70"/>
      <c r="AB219" s="70"/>
      <c r="AC219" s="70"/>
      <c r="AD219" s="70"/>
      <c r="AE219" s="70"/>
      <c r="AF219" s="70"/>
      <c r="AG219" s="70"/>
      <c r="AH219" s="70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70"/>
      <c r="AX219" s="70"/>
      <c r="AY219" s="70"/>
      <c r="AZ219" s="70"/>
    </row>
    <row r="220" spans="1:52" ht="18.75" customHeight="1">
      <c r="A220" s="70"/>
      <c r="B220" s="103"/>
      <c r="C220" s="128"/>
      <c r="D220" s="103"/>
      <c r="E220" s="129"/>
      <c r="F220" s="130"/>
      <c r="G220" s="104"/>
      <c r="H220" s="102"/>
      <c r="I220" s="102"/>
      <c r="J220" s="103"/>
      <c r="K220" s="68"/>
      <c r="L220" s="68"/>
      <c r="M220" s="68"/>
      <c r="N220" s="68"/>
      <c r="O220" s="68"/>
      <c r="P220" s="68"/>
      <c r="Q220" s="68"/>
      <c r="R220" s="68"/>
      <c r="S220" s="69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</row>
    <row r="221" spans="1:52" ht="18.75" customHeight="1">
      <c r="A221" s="71" t="s">
        <v>291</v>
      </c>
      <c r="B221" s="108" t="s">
        <v>87</v>
      </c>
      <c r="C221" s="73" t="s">
        <v>88</v>
      </c>
      <c r="D221" s="73" t="s">
        <v>89</v>
      </c>
      <c r="E221" s="73" t="s">
        <v>7</v>
      </c>
      <c r="F221" s="73" t="s">
        <v>29</v>
      </c>
      <c r="G221" s="80" t="s">
        <v>10</v>
      </c>
      <c r="H221" s="80" t="s">
        <v>90</v>
      </c>
      <c r="I221" s="73" t="s">
        <v>91</v>
      </c>
      <c r="J221" s="73" t="s">
        <v>92</v>
      </c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</row>
    <row r="222" spans="1:52" ht="18.75" customHeight="1">
      <c r="A222" s="68" t="s">
        <v>292</v>
      </c>
      <c r="B222" s="94">
        <f>VLOOKUP($A222,'Cost breakdown'!A:H,3, FALSE)</f>
        <v>180</v>
      </c>
      <c r="C222" s="115">
        <f>VLOOKUP($A222,'Cost breakdown'!A:H,6, FALSE)</f>
        <v>474</v>
      </c>
      <c r="D222" s="94">
        <f t="shared" ref="D222:D226" si="66">E222-C222</f>
        <v>40</v>
      </c>
      <c r="E222" s="116">
        <f>VLOOKUP($A222,'Cost breakdown'!A:H,7, FALSE)</f>
        <v>514</v>
      </c>
      <c r="F222" s="96">
        <f t="shared" ref="F222:F226" si="67">E222*10</f>
        <v>5140</v>
      </c>
      <c r="G222" s="97">
        <f t="shared" ref="G222:G226" si="68">(E222-C222)/E222</f>
        <v>7.7821011673151752E-2</v>
      </c>
      <c r="H222" s="95">
        <v>2</v>
      </c>
      <c r="I222" s="95">
        <f>IF(VLOOKUP($A$182,'Machines+Mastery'!$A:$J, 9, FALSE)=3, H222*0.85,H222)</f>
        <v>2</v>
      </c>
      <c r="J222" s="100">
        <f t="shared" ref="J222:J226" si="69">E222/I222*(G222)</f>
        <v>20</v>
      </c>
      <c r="K222" s="68"/>
      <c r="L222" s="68"/>
      <c r="M222" s="68"/>
      <c r="N222" s="68"/>
      <c r="O222" s="68"/>
      <c r="P222" s="68"/>
      <c r="Q222" s="68"/>
      <c r="R222" s="68"/>
      <c r="S222" s="69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</row>
    <row r="223" spans="1:52" ht="18.75" customHeight="1">
      <c r="A223" s="110" t="s">
        <v>293</v>
      </c>
      <c r="B223" s="94">
        <f>VLOOKUP($A223,'Cost breakdown'!A:H,3, FALSE)</f>
        <v>205</v>
      </c>
      <c r="C223" s="115">
        <f>VLOOKUP($A223,'Cost breakdown'!A:H,6, FALSE)</f>
        <v>679</v>
      </c>
      <c r="D223" s="94">
        <f t="shared" si="66"/>
        <v>48</v>
      </c>
      <c r="E223" s="116">
        <f>VLOOKUP($A223,'Cost breakdown'!A:H,7, FALSE)</f>
        <v>727</v>
      </c>
      <c r="F223" s="96">
        <f t="shared" si="67"/>
        <v>7270</v>
      </c>
      <c r="G223" s="97">
        <f t="shared" si="68"/>
        <v>6.6024759284731768E-2</v>
      </c>
      <c r="H223" s="95">
        <v>3</v>
      </c>
      <c r="I223" s="95">
        <f>IF(VLOOKUP($A$182,'Machines+Mastery'!$A:$J, 9, FALSE)=3, H223*0.85,H223)</f>
        <v>3</v>
      </c>
      <c r="J223" s="100">
        <f t="shared" si="69"/>
        <v>16</v>
      </c>
      <c r="K223" s="68"/>
      <c r="L223" s="68"/>
      <c r="M223" s="68"/>
      <c r="N223" s="68"/>
      <c r="O223" s="68"/>
      <c r="P223" s="68"/>
      <c r="Q223" s="68"/>
      <c r="R223" s="68"/>
      <c r="S223" s="69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</row>
    <row r="224" spans="1:52" ht="18.75" customHeight="1">
      <c r="A224" s="110" t="s">
        <v>294</v>
      </c>
      <c r="B224" s="94" t="e">
        <f>VLOOKUP($A224,'Cost breakdown'!A:H,3, FALSE)</f>
        <v>#N/A</v>
      </c>
      <c r="C224" s="115">
        <f>VLOOKUP($A224,'Cost breakdown'!A:H,6, FALSE)</f>
        <v>770</v>
      </c>
      <c r="D224" s="94">
        <f t="shared" si="66"/>
        <v>54</v>
      </c>
      <c r="E224" s="116">
        <f>VLOOKUP($A224,'Cost breakdown'!A:H,7, FALSE)</f>
        <v>824</v>
      </c>
      <c r="F224" s="96">
        <f t="shared" si="67"/>
        <v>8240</v>
      </c>
      <c r="G224" s="97">
        <f t="shared" si="68"/>
        <v>6.553398058252427E-2</v>
      </c>
      <c r="H224" s="95">
        <v>4</v>
      </c>
      <c r="I224" s="95">
        <f>IF(VLOOKUP($A$182,'Machines+Mastery'!$A:$J, 9, FALSE)=3, H224*0.85,H224)</f>
        <v>4</v>
      </c>
      <c r="J224" s="100">
        <f t="shared" si="69"/>
        <v>13.5</v>
      </c>
      <c r="K224" s="68"/>
      <c r="L224" s="68"/>
      <c r="M224" s="68"/>
      <c r="N224" s="68"/>
      <c r="O224" s="68"/>
      <c r="P224" s="68"/>
      <c r="Q224" s="68"/>
      <c r="R224" s="68"/>
      <c r="S224" s="69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</row>
    <row r="225" spans="1:52" ht="18.75" customHeight="1">
      <c r="A225" s="110" t="s">
        <v>295</v>
      </c>
      <c r="B225" s="94">
        <f>VLOOKUP($A225,'Cost breakdown'!A:H,3, FALSE)</f>
        <v>129</v>
      </c>
      <c r="C225" s="115">
        <f>VLOOKUP($A225,'Cost breakdown'!A:H,6, FALSE)</f>
        <v>621</v>
      </c>
      <c r="D225" s="94">
        <f t="shared" si="66"/>
        <v>37</v>
      </c>
      <c r="E225" s="116">
        <f>VLOOKUP($A225,'Cost breakdown'!A:H,7, FALSE)</f>
        <v>658</v>
      </c>
      <c r="F225" s="96">
        <f t="shared" si="67"/>
        <v>6580</v>
      </c>
      <c r="G225" s="97">
        <f t="shared" si="68"/>
        <v>5.6231003039513679E-2</v>
      </c>
      <c r="H225" s="95">
        <v>1.5</v>
      </c>
      <c r="I225" s="95">
        <f>IF(VLOOKUP($A$182,'Machines+Mastery'!$A:$J, 9, FALSE)=3, H225*0.85,H225)</f>
        <v>1.5</v>
      </c>
      <c r="J225" s="100">
        <f t="shared" si="69"/>
        <v>24.666666666666668</v>
      </c>
      <c r="K225" s="68"/>
      <c r="L225" s="68"/>
      <c r="M225" s="68"/>
      <c r="N225" s="68"/>
      <c r="O225" s="68"/>
      <c r="P225" s="68"/>
      <c r="Q225" s="68"/>
      <c r="R225" s="68"/>
      <c r="S225" s="69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</row>
    <row r="226" spans="1:52" ht="18.75" customHeight="1">
      <c r="A226" s="112" t="s">
        <v>296</v>
      </c>
      <c r="B226" s="103">
        <f>VLOOKUP($A226,'Cost breakdown'!A:H,3, FALSE)</f>
        <v>36</v>
      </c>
      <c r="C226" s="128">
        <f>VLOOKUP($A226,'Cost breakdown'!A:H,6, FALSE)</f>
        <v>673</v>
      </c>
      <c r="D226" s="103">
        <f t="shared" si="66"/>
        <v>25</v>
      </c>
      <c r="E226" s="129">
        <f>VLOOKUP($A226,'Cost breakdown'!A:H,7, FALSE)</f>
        <v>698</v>
      </c>
      <c r="F226" s="130">
        <f t="shared" si="67"/>
        <v>6980</v>
      </c>
      <c r="G226" s="104">
        <f t="shared" si="68"/>
        <v>3.5816618911174783E-2</v>
      </c>
      <c r="H226" s="102">
        <v>1</v>
      </c>
      <c r="I226" s="102">
        <f>IF(VLOOKUP($A$182,'Machines+Mastery'!$A:$J, 9, FALSE)=3, H226*0.85,H226)</f>
        <v>1</v>
      </c>
      <c r="J226" s="75">
        <f t="shared" si="69"/>
        <v>25</v>
      </c>
      <c r="K226" s="70"/>
      <c r="L226" s="70"/>
      <c r="M226" s="70"/>
      <c r="N226" s="70"/>
      <c r="O226" s="70"/>
      <c r="P226" s="70"/>
      <c r="Q226" s="70"/>
      <c r="R226" s="70"/>
      <c r="S226" s="131"/>
      <c r="T226" s="70"/>
      <c r="U226" s="70"/>
      <c r="V226" s="70"/>
      <c r="W226" s="70"/>
      <c r="X226" s="70"/>
      <c r="Y226" s="70"/>
      <c r="Z226" s="70"/>
      <c r="AA226" s="70"/>
      <c r="AB226" s="70"/>
      <c r="AC226" s="70"/>
      <c r="AD226" s="70"/>
      <c r="AE226" s="70"/>
      <c r="AF226" s="70"/>
      <c r="AG226" s="70"/>
      <c r="AH226" s="70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70"/>
      <c r="AX226" s="70"/>
      <c r="AY226" s="70"/>
      <c r="AZ226" s="70"/>
    </row>
    <row r="227" spans="1:52" ht="18.75" customHeight="1">
      <c r="A227" s="70"/>
      <c r="B227" s="103"/>
      <c r="C227" s="128"/>
      <c r="D227" s="103"/>
      <c r="E227" s="129"/>
      <c r="F227" s="130"/>
      <c r="G227" s="104"/>
      <c r="H227" s="102"/>
      <c r="I227" s="102"/>
      <c r="J227" s="75"/>
      <c r="K227" s="68"/>
      <c r="L227" s="68"/>
      <c r="M227" s="68"/>
      <c r="N227" s="68"/>
      <c r="O227" s="68"/>
      <c r="P227" s="68"/>
      <c r="Q227" s="68"/>
      <c r="R227" s="68"/>
      <c r="S227" s="69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</row>
    <row r="228" spans="1:52" ht="18.75" customHeight="1">
      <c r="A228" s="71" t="s">
        <v>297</v>
      </c>
      <c r="B228" s="108" t="s">
        <v>87</v>
      </c>
      <c r="C228" s="73" t="s">
        <v>88</v>
      </c>
      <c r="D228" s="73" t="s">
        <v>89</v>
      </c>
      <c r="E228" s="73" t="s">
        <v>7</v>
      </c>
      <c r="F228" s="73" t="s">
        <v>29</v>
      </c>
      <c r="G228" s="80" t="s">
        <v>10</v>
      </c>
      <c r="H228" s="80" t="s">
        <v>90</v>
      </c>
      <c r="I228" s="73" t="s">
        <v>91</v>
      </c>
      <c r="J228" s="73" t="s">
        <v>92</v>
      </c>
      <c r="K228" s="68"/>
      <c r="L228" s="68"/>
      <c r="M228" s="68"/>
      <c r="N228" s="68"/>
      <c r="O228" s="68"/>
      <c r="P228" s="68"/>
      <c r="Q228" s="68"/>
      <c r="R228" s="68"/>
      <c r="S228" s="69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</row>
    <row r="229" spans="1:52" ht="18.75" customHeight="1">
      <c r="A229" s="110" t="s">
        <v>298</v>
      </c>
      <c r="B229" s="94">
        <f>VLOOKUP($A229,'Cost breakdown'!A$1:H$387,3, FALSE)</f>
        <v>68</v>
      </c>
      <c r="C229" s="115">
        <f>VLOOKUP($A229,'Cost breakdown'!A$1:H$387,6, FALSE)</f>
        <v>136</v>
      </c>
      <c r="D229" s="94">
        <f t="shared" ref="D229:D230" si="70">E229-C229</f>
        <v>18</v>
      </c>
      <c r="E229" s="116">
        <f>VLOOKUP($A229,'Cost breakdown'!A$1:H$387,7, FALSE)</f>
        <v>154</v>
      </c>
      <c r="F229" s="96">
        <f t="shared" ref="F229:F230" si="71">E229*10</f>
        <v>1540</v>
      </c>
      <c r="G229" s="97">
        <f t="shared" ref="G229:G230" si="72">(E229-C229)/E229</f>
        <v>0.11688311688311688</v>
      </c>
      <c r="H229" s="95">
        <v>0.33333333300000001</v>
      </c>
      <c r="I229" s="95">
        <f>IF(VLOOKUP($A$228,'Machines+Mastery'!$A:$J, 9, FALSE)=3, H229*0.85,H229)</f>
        <v>0.33333333300000001</v>
      </c>
      <c r="J229" s="100">
        <f t="shared" ref="J229:J230" si="73">E229/I229*(G229)</f>
        <v>54.000000053999997</v>
      </c>
      <c r="K229" s="68"/>
      <c r="L229" s="68"/>
      <c r="M229" s="68"/>
      <c r="N229" s="68"/>
      <c r="O229" s="68"/>
      <c r="P229" s="68"/>
      <c r="Q229" s="68"/>
      <c r="R229" s="68"/>
      <c r="S229" s="69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</row>
    <row r="230" spans="1:52" ht="18.75" customHeight="1">
      <c r="A230" s="112" t="s">
        <v>299</v>
      </c>
      <c r="B230" s="103">
        <f>VLOOKUP($A230,'Cost breakdown'!A$1:H$387,3, FALSE)</f>
        <v>68</v>
      </c>
      <c r="C230" s="128">
        <f>VLOOKUP($A230,'Cost breakdown'!A$1:H$387,6, FALSE)</f>
        <v>204</v>
      </c>
      <c r="D230" s="103">
        <f t="shared" si="70"/>
        <v>30</v>
      </c>
      <c r="E230" s="129">
        <f>VLOOKUP($A230,'Cost breakdown'!A$1:H$387,7, FALSE)</f>
        <v>234</v>
      </c>
      <c r="F230" s="130">
        <f t="shared" si="71"/>
        <v>2340</v>
      </c>
      <c r="G230" s="104">
        <f t="shared" si="72"/>
        <v>0.12820512820512819</v>
      </c>
      <c r="H230" s="102">
        <v>0.75</v>
      </c>
      <c r="I230" s="102">
        <f>IF(VLOOKUP($A$228,'Machines+Mastery'!$A:$J, 9, FALSE)=3, H230*0.85,H230)</f>
        <v>0.75</v>
      </c>
      <c r="J230" s="75">
        <f t="shared" si="73"/>
        <v>40</v>
      </c>
      <c r="K230" s="70"/>
      <c r="L230" s="70"/>
      <c r="M230" s="70"/>
      <c r="N230" s="70"/>
      <c r="O230" s="70"/>
      <c r="P230" s="70"/>
      <c r="Q230" s="70"/>
      <c r="R230" s="70"/>
      <c r="S230" s="131"/>
      <c r="T230" s="70"/>
      <c r="U230" s="70"/>
      <c r="V230" s="70"/>
      <c r="W230" s="70"/>
      <c r="X230" s="70"/>
      <c r="Y230" s="70"/>
      <c r="Z230" s="70"/>
      <c r="AA230" s="70"/>
      <c r="AB230" s="70"/>
      <c r="AC230" s="70"/>
      <c r="AD230" s="70"/>
      <c r="AE230" s="70"/>
      <c r="AF230" s="70"/>
      <c r="AG230" s="70"/>
      <c r="AH230" s="70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</row>
    <row r="231" spans="1:52" ht="18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68"/>
      <c r="L231" s="68"/>
      <c r="M231" s="68"/>
      <c r="N231" s="68"/>
      <c r="O231" s="68"/>
      <c r="P231" s="68"/>
      <c r="Q231" s="68"/>
      <c r="R231" s="68"/>
      <c r="S231" s="69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</row>
    <row r="232" spans="1:52" ht="18.75" customHeight="1">
      <c r="A232" s="71" t="s">
        <v>300</v>
      </c>
      <c r="B232" s="108" t="s">
        <v>87</v>
      </c>
      <c r="C232" s="73" t="s">
        <v>88</v>
      </c>
      <c r="D232" s="73" t="s">
        <v>89</v>
      </c>
      <c r="E232" s="73" t="s">
        <v>7</v>
      </c>
      <c r="F232" s="73" t="s">
        <v>29</v>
      </c>
      <c r="G232" s="80" t="s">
        <v>10</v>
      </c>
      <c r="H232" s="80" t="s">
        <v>90</v>
      </c>
      <c r="I232" s="73" t="s">
        <v>91</v>
      </c>
      <c r="J232" s="73" t="s">
        <v>92</v>
      </c>
      <c r="K232" s="68"/>
      <c r="L232" s="68"/>
      <c r="M232" s="68"/>
      <c r="N232" s="68"/>
      <c r="O232" s="68"/>
      <c r="P232" s="68"/>
      <c r="Q232" s="68"/>
      <c r="R232" s="68"/>
      <c r="S232" s="69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</row>
    <row r="233" spans="1:52" ht="18.75" customHeight="1">
      <c r="A233" s="68" t="s">
        <v>301</v>
      </c>
      <c r="B233" s="94">
        <f>VLOOKUP($A233,'Cost breakdown'!A$1:H$387,3, FALSE)</f>
        <v>64.8</v>
      </c>
      <c r="C233" s="115">
        <f>VLOOKUP($A233,'Cost breakdown'!A$1:H$387,6, FALSE)</f>
        <v>244.39999999999998</v>
      </c>
      <c r="D233" s="94">
        <f t="shared" ref="D233:D239" si="74">E233-C233</f>
        <v>3.6000000000000227</v>
      </c>
      <c r="E233" s="116">
        <f>VLOOKUP($A233,'Cost breakdown'!A$1:H$387,7, FALSE)</f>
        <v>248</v>
      </c>
      <c r="F233" s="96">
        <f t="shared" ref="F233:F239" si="75">E233*10</f>
        <v>2480</v>
      </c>
      <c r="G233" s="97">
        <f t="shared" ref="G233:G239" si="76">(E233-C233)/E233</f>
        <v>1.4516129032258155E-2</v>
      </c>
      <c r="H233" s="95">
        <f>1/12</f>
        <v>8.3333333333333329E-2</v>
      </c>
      <c r="I233" s="95">
        <f>IF(VLOOKUP($A$228,'Machines+Mastery'!$A:$J, 9, FALSE)=3, H233*0.85,H233)</f>
        <v>8.3333333333333329E-2</v>
      </c>
      <c r="J233" s="100">
        <f t="shared" ref="J233:J239" si="77">E233/I233*(G233)</f>
        <v>43.200000000000273</v>
      </c>
      <c r="K233" s="68"/>
      <c r="L233" s="68"/>
      <c r="M233" s="68"/>
      <c r="N233" s="68"/>
      <c r="O233" s="68"/>
      <c r="P233" s="68"/>
      <c r="Q233" s="68"/>
      <c r="R233" s="68"/>
      <c r="S233" s="69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</row>
    <row r="234" spans="1:52" ht="18.75" customHeight="1">
      <c r="A234" s="110" t="s">
        <v>302</v>
      </c>
      <c r="B234" s="94">
        <f>VLOOKUP($A234,'Cost breakdown'!A$1:H$387,3, FALSE)</f>
        <v>64.8</v>
      </c>
      <c r="C234" s="115">
        <f>VLOOKUP($A234,'Cost breakdown'!A$1:H$387,6, FALSE)</f>
        <v>211.6</v>
      </c>
      <c r="D234" s="94">
        <f t="shared" si="74"/>
        <v>7.4000000000000057</v>
      </c>
      <c r="E234" s="116">
        <f>VLOOKUP($A234,'Cost breakdown'!A$1:H$387,7, FALSE)</f>
        <v>219</v>
      </c>
      <c r="F234" s="96">
        <f t="shared" si="75"/>
        <v>2190</v>
      </c>
      <c r="G234" s="97">
        <f t="shared" si="76"/>
        <v>3.3789954337899566E-2</v>
      </c>
      <c r="H234" s="95">
        <f>1/6</f>
        <v>0.16666666666666666</v>
      </c>
      <c r="I234" s="95">
        <f>IF(VLOOKUP($A$228,'Machines+Mastery'!$A:$J, 9, FALSE)=3, H234*0.85,H234)</f>
        <v>0.16666666666666666</v>
      </c>
      <c r="J234" s="100">
        <f t="shared" si="77"/>
        <v>44.400000000000027</v>
      </c>
      <c r="K234" s="68"/>
      <c r="L234" s="68"/>
      <c r="M234" s="68"/>
      <c r="N234" s="68"/>
      <c r="O234" s="68"/>
      <c r="P234" s="68"/>
      <c r="Q234" s="68"/>
      <c r="R234" s="68"/>
      <c r="S234" s="69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</row>
    <row r="235" spans="1:52" ht="18.75" customHeight="1">
      <c r="A235" s="68" t="s">
        <v>303</v>
      </c>
      <c r="B235" s="94">
        <f>VLOOKUP($A235,'Cost breakdown'!A$1:H$387,3, FALSE)</f>
        <v>86.4</v>
      </c>
      <c r="C235" s="115">
        <f>VLOOKUP($A235,'Cost breakdown'!A$1:H$387,6, FALSE)</f>
        <v>287.60000000000002</v>
      </c>
      <c r="D235" s="94">
        <f t="shared" si="74"/>
        <v>3.3999999999999773</v>
      </c>
      <c r="E235" s="116">
        <f>VLOOKUP($A235,'Cost breakdown'!A$1:H$387,7, FALSE)</f>
        <v>291</v>
      </c>
      <c r="F235" s="96">
        <f t="shared" si="75"/>
        <v>2910</v>
      </c>
      <c r="G235" s="97">
        <f t="shared" si="76"/>
        <v>1.1683848797250781E-2</v>
      </c>
      <c r="H235" s="95">
        <v>0.25</v>
      </c>
      <c r="I235" s="95">
        <f>IF(VLOOKUP($A$228,'Machines+Mastery'!$A:$J, 9, FALSE)=3, H235*0.85,H235)</f>
        <v>0.25</v>
      </c>
      <c r="J235" s="100">
        <f t="shared" si="77"/>
        <v>13.599999999999909</v>
      </c>
      <c r="K235" s="68"/>
      <c r="L235" s="68"/>
      <c r="M235" s="68"/>
      <c r="N235" s="68"/>
      <c r="O235" s="68"/>
      <c r="P235" s="68"/>
      <c r="Q235" s="68"/>
      <c r="R235" s="68"/>
      <c r="S235" s="69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</row>
    <row r="236" spans="1:52" ht="18.75" customHeight="1">
      <c r="A236" s="110" t="s">
        <v>304</v>
      </c>
      <c r="B236" s="94">
        <f>VLOOKUP($A236,'Cost breakdown'!A$1:H$387,3, FALSE)</f>
        <v>86.4</v>
      </c>
      <c r="C236" s="115">
        <f>VLOOKUP($A236,'Cost breakdown'!A$1:H$387,6, FALSE)</f>
        <v>248</v>
      </c>
      <c r="D236" s="94">
        <f t="shared" si="74"/>
        <v>11</v>
      </c>
      <c r="E236" s="116">
        <f>VLOOKUP($A236,'Cost breakdown'!A$1:H$387,7, FALSE)</f>
        <v>259</v>
      </c>
      <c r="F236" s="96">
        <f t="shared" si="75"/>
        <v>2590</v>
      </c>
      <c r="G236" s="97">
        <f t="shared" si="76"/>
        <v>4.2471042471042469E-2</v>
      </c>
      <c r="H236" s="95">
        <v>0.5</v>
      </c>
      <c r="I236" s="95">
        <f>IF(VLOOKUP($A$228,'Machines+Mastery'!$A:$J, 9, FALSE)=3, H236*0.85,H236)</f>
        <v>0.5</v>
      </c>
      <c r="J236" s="100">
        <f t="shared" si="77"/>
        <v>22</v>
      </c>
      <c r="K236" s="68"/>
      <c r="L236" s="68"/>
      <c r="M236" s="68"/>
      <c r="N236" s="68"/>
      <c r="O236" s="68"/>
      <c r="P236" s="68"/>
      <c r="Q236" s="68"/>
      <c r="R236" s="68"/>
      <c r="S236" s="69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</row>
    <row r="237" spans="1:52" ht="18.75" customHeight="1">
      <c r="A237" s="110" t="s">
        <v>305</v>
      </c>
      <c r="B237" s="94">
        <f>VLOOKUP($A237,'Cost breakdown'!A$1:H$387,3, FALSE)</f>
        <v>86.4</v>
      </c>
      <c r="C237" s="115">
        <f>VLOOKUP($A237,'Cost breakdown'!A$1:H$387,6, FALSE)</f>
        <v>304.8</v>
      </c>
      <c r="D237" s="94">
        <f t="shared" si="74"/>
        <v>11.199999999999989</v>
      </c>
      <c r="E237" s="116">
        <f>VLOOKUP($A237,'Cost breakdown'!A$1:H$387,7, FALSE)</f>
        <v>316</v>
      </c>
      <c r="F237" s="96">
        <f t="shared" si="75"/>
        <v>3160</v>
      </c>
      <c r="G237" s="97">
        <f t="shared" si="76"/>
        <v>3.5443037974683511E-2</v>
      </c>
      <c r="H237" s="95">
        <f>25/60</f>
        <v>0.41666666666666669</v>
      </c>
      <c r="I237" s="95">
        <f>IF(VLOOKUP($A$228,'Machines+Mastery'!$A:$J, 9, FALSE)=3, H237*0.85,H237)</f>
        <v>0.41666666666666669</v>
      </c>
      <c r="J237" s="100">
        <f t="shared" si="77"/>
        <v>26.879999999999974</v>
      </c>
      <c r="K237" s="68"/>
      <c r="L237" s="68"/>
      <c r="M237" s="68"/>
      <c r="N237" s="68"/>
      <c r="O237" s="68"/>
      <c r="P237" s="68"/>
      <c r="Q237" s="68"/>
      <c r="R237" s="68"/>
      <c r="S237" s="69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</row>
    <row r="238" spans="1:52" ht="18.75" customHeight="1">
      <c r="A238" s="110" t="s">
        <v>306</v>
      </c>
      <c r="B238" s="94">
        <f>VLOOKUP($A238,'Cost breakdown'!A$1:H$387,3, FALSE)</f>
        <v>64.8</v>
      </c>
      <c r="C238" s="115">
        <f>VLOOKUP($A238,'Cost breakdown'!A$1:H$387,6, FALSE)</f>
        <v>272.8</v>
      </c>
      <c r="D238" s="94">
        <f t="shared" si="74"/>
        <v>72.199999999999989</v>
      </c>
      <c r="E238" s="116">
        <f>VLOOKUP($A238,'Cost breakdown'!A$1:H$387,7, FALSE)</f>
        <v>345</v>
      </c>
      <c r="F238" s="96">
        <f t="shared" si="75"/>
        <v>3450</v>
      </c>
      <c r="G238" s="97">
        <f t="shared" si="76"/>
        <v>0.20927536231884056</v>
      </c>
      <c r="H238" s="95">
        <v>0.25</v>
      </c>
      <c r="I238" s="95">
        <f>IF(VLOOKUP($A$228,'Machines+Mastery'!$A:$J, 9, FALSE)=3, H238*0.85,H238)</f>
        <v>0.25</v>
      </c>
      <c r="J238" s="100">
        <f t="shared" si="77"/>
        <v>288.79999999999995</v>
      </c>
      <c r="K238" s="68"/>
      <c r="L238" s="68"/>
      <c r="M238" s="68"/>
      <c r="N238" s="68"/>
      <c r="O238" s="68"/>
      <c r="P238" s="68"/>
      <c r="Q238" s="68"/>
      <c r="R238" s="68"/>
      <c r="S238" s="69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</row>
    <row r="239" spans="1:52" ht="18.75" customHeight="1">
      <c r="A239" s="112" t="s">
        <v>307</v>
      </c>
      <c r="B239" s="103">
        <f>VLOOKUP($A239,'Cost breakdown'!A$1:H$387,3, FALSE)</f>
        <v>64.8</v>
      </c>
      <c r="C239" s="128">
        <f>VLOOKUP($A239,'Cost breakdown'!A$1:H$387,6, FALSE)</f>
        <v>266</v>
      </c>
      <c r="D239" s="103">
        <f t="shared" si="74"/>
        <v>11</v>
      </c>
      <c r="E239" s="129">
        <f>VLOOKUP($A239,'Cost breakdown'!A$1:H$387,7, FALSE)</f>
        <v>277</v>
      </c>
      <c r="F239" s="130">
        <f t="shared" si="75"/>
        <v>2770</v>
      </c>
      <c r="G239" s="104">
        <f t="shared" si="76"/>
        <v>3.9711191335740074E-2</v>
      </c>
      <c r="H239" s="102">
        <f>1/3</f>
        <v>0.33333333333333331</v>
      </c>
      <c r="I239" s="102">
        <f>IF(VLOOKUP($A$228,'Machines+Mastery'!$A:$J, 9, FALSE)=3, H239*0.85,H239)</f>
        <v>0.33333333333333331</v>
      </c>
      <c r="J239" s="75">
        <f t="shared" si="77"/>
        <v>33</v>
      </c>
      <c r="K239" s="70"/>
      <c r="L239" s="70"/>
      <c r="M239" s="70"/>
      <c r="N239" s="70"/>
      <c r="O239" s="70"/>
      <c r="P239" s="70"/>
      <c r="Q239" s="70"/>
      <c r="R239" s="70"/>
      <c r="S239" s="131"/>
      <c r="T239" s="70"/>
      <c r="U239" s="70"/>
      <c r="V239" s="70"/>
      <c r="W239" s="70"/>
      <c r="X239" s="70"/>
      <c r="Y239" s="70"/>
      <c r="Z239" s="70"/>
      <c r="AA239" s="70"/>
      <c r="AB239" s="70"/>
      <c r="AC239" s="70"/>
      <c r="AD239" s="70"/>
      <c r="AE239" s="70"/>
      <c r="AF239" s="70"/>
      <c r="AG239" s="70"/>
      <c r="AH239" s="70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70"/>
      <c r="AX239" s="70"/>
      <c r="AY239" s="70"/>
      <c r="AZ239" s="70"/>
    </row>
    <row r="240" spans="1:52" ht="18.7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68"/>
      <c r="L240" s="68"/>
      <c r="M240" s="68"/>
      <c r="N240" s="68"/>
      <c r="O240" s="68"/>
      <c r="P240" s="68"/>
      <c r="Q240" s="68"/>
      <c r="R240" s="68"/>
      <c r="S240" s="69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</row>
    <row r="241" spans="1:52" ht="18.75" customHeight="1">
      <c r="A241" s="71" t="s">
        <v>308</v>
      </c>
      <c r="B241" s="108" t="s">
        <v>87</v>
      </c>
      <c r="C241" s="73" t="s">
        <v>88</v>
      </c>
      <c r="D241" s="73" t="s">
        <v>89</v>
      </c>
      <c r="E241" s="73" t="s">
        <v>7</v>
      </c>
      <c r="F241" s="73" t="s">
        <v>29</v>
      </c>
      <c r="G241" s="80" t="s">
        <v>10</v>
      </c>
      <c r="H241" s="80" t="s">
        <v>90</v>
      </c>
      <c r="I241" s="73" t="s">
        <v>91</v>
      </c>
      <c r="J241" s="73" t="s">
        <v>92</v>
      </c>
      <c r="K241" s="68"/>
      <c r="L241" s="68"/>
      <c r="M241" s="68"/>
      <c r="N241" s="68"/>
      <c r="O241" s="68"/>
      <c r="P241" s="68"/>
      <c r="Q241" s="68"/>
      <c r="R241" s="68"/>
      <c r="S241" s="69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</row>
    <row r="242" spans="1:52" ht="18.75" customHeight="1">
      <c r="A242" s="114" t="s">
        <v>309</v>
      </c>
      <c r="B242" s="94">
        <f>VLOOKUP($A242,'Cost breakdown'!A:H,3, FALSE)</f>
        <v>201</v>
      </c>
      <c r="C242" s="115">
        <f>VLOOKUP($A242,'Cost breakdown'!A:H,6, FALSE)</f>
        <v>366.2</v>
      </c>
      <c r="D242" s="94">
        <f t="shared" ref="D242:D252" si="78">E242-C242</f>
        <v>245.8</v>
      </c>
      <c r="E242" s="116">
        <f>VLOOKUP($A242,'Cost breakdown'!A:H,7, FALSE)</f>
        <v>612</v>
      </c>
      <c r="F242" s="96">
        <f t="shared" ref="F242:F252" si="79">E242*10</f>
        <v>6120</v>
      </c>
      <c r="G242" s="97">
        <f t="shared" ref="G242:G252" si="80">(E242-C242)/E242</f>
        <v>0.40163398692810459</v>
      </c>
      <c r="H242" s="95">
        <v>2.5</v>
      </c>
      <c r="I242" s="95">
        <f>IF(VLOOKUP($A$228,'Machines+Mastery'!$A:$J, 9, FALSE)=3, H242*0.85,H242)</f>
        <v>2.5</v>
      </c>
      <c r="J242" s="100">
        <f t="shared" ref="J242:J252" si="81">E242/I242*(G242)</f>
        <v>98.320000000000007</v>
      </c>
      <c r="K242" s="68"/>
      <c r="L242" s="68"/>
      <c r="M242" s="68"/>
      <c r="N242" s="68"/>
      <c r="O242" s="68"/>
      <c r="P242" s="68"/>
      <c r="Q242" s="68"/>
      <c r="R242" s="68"/>
      <c r="S242" s="69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</row>
    <row r="243" spans="1:52" ht="18.75" customHeight="1">
      <c r="A243" s="114" t="s">
        <v>310</v>
      </c>
      <c r="B243" s="94">
        <f>VLOOKUP($A243,'Cost breakdown'!A:H,3, FALSE)</f>
        <v>162</v>
      </c>
      <c r="C243" s="115">
        <f>VLOOKUP($A243,'Cost breakdown'!A:H,6, FALSE)</f>
        <v>446.4</v>
      </c>
      <c r="D243" s="94">
        <f t="shared" si="78"/>
        <v>31.600000000000023</v>
      </c>
      <c r="E243" s="116">
        <f>VLOOKUP($A243,'Cost breakdown'!A:H,7, FALSE)</f>
        <v>478</v>
      </c>
      <c r="F243" s="96">
        <f t="shared" si="79"/>
        <v>4780</v>
      </c>
      <c r="G243" s="97">
        <f t="shared" si="80"/>
        <v>6.6108786610878711E-2</v>
      </c>
      <c r="H243" s="95">
        <v>1.5</v>
      </c>
      <c r="I243" s="95">
        <f>IF(VLOOKUP($A$228,'Machines+Mastery'!$A:$J, 9, FALSE)=3, H243*0.85,H243)</f>
        <v>1.5</v>
      </c>
      <c r="J243" s="100">
        <f t="shared" si="81"/>
        <v>21.066666666666684</v>
      </c>
      <c r="K243" s="68"/>
      <c r="L243" s="68"/>
      <c r="M243" s="68"/>
      <c r="N243" s="68"/>
      <c r="O243" s="68"/>
      <c r="P243" s="68"/>
      <c r="Q243" s="68"/>
      <c r="R243" s="68"/>
      <c r="S243" s="69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</row>
    <row r="244" spans="1:52" ht="18.75" customHeight="1">
      <c r="A244" s="114" t="s">
        <v>311</v>
      </c>
      <c r="B244" s="94">
        <f>VLOOKUP($A244,'Cost breakdown'!A:H,3, FALSE)</f>
        <v>32.4</v>
      </c>
      <c r="C244" s="115">
        <f>VLOOKUP($A244,'Cost breakdown'!A:H,6, FALSE)</f>
        <v>340.41999999999996</v>
      </c>
      <c r="D244" s="94">
        <f t="shared" si="78"/>
        <v>51.580000000000041</v>
      </c>
      <c r="E244" s="116">
        <f>VLOOKUP($A244,'Cost breakdown'!A:H,7, FALSE)</f>
        <v>392</v>
      </c>
      <c r="F244" s="96">
        <f t="shared" si="79"/>
        <v>3920</v>
      </c>
      <c r="G244" s="97">
        <f t="shared" si="80"/>
        <v>0.13158163265306133</v>
      </c>
      <c r="H244" s="95">
        <v>2</v>
      </c>
      <c r="I244" s="95">
        <f>IF(VLOOKUP($A$228,'Machines+Mastery'!$A:$J, 9, FALSE)=3, H244*0.85,H244)</f>
        <v>2</v>
      </c>
      <c r="J244" s="100">
        <f t="shared" si="81"/>
        <v>25.79000000000002</v>
      </c>
      <c r="K244" s="68"/>
      <c r="L244" s="68"/>
      <c r="M244" s="68"/>
      <c r="N244" s="68"/>
      <c r="O244" s="68"/>
      <c r="P244" s="68"/>
      <c r="Q244" s="68"/>
      <c r="R244" s="68"/>
      <c r="S244" s="69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</row>
    <row r="245" spans="1:52" ht="18.75" customHeight="1">
      <c r="A245" s="114" t="s">
        <v>312</v>
      </c>
      <c r="B245" s="94">
        <f>VLOOKUP($A245,'Cost breakdown'!A:H,3, FALSE)</f>
        <v>54</v>
      </c>
      <c r="C245" s="115">
        <f>VLOOKUP($A245,'Cost breakdown'!A:H,6, FALSE)</f>
        <v>255.22</v>
      </c>
      <c r="D245" s="94">
        <f t="shared" si="78"/>
        <v>42.78</v>
      </c>
      <c r="E245" s="116">
        <f>VLOOKUP($A245,'Cost breakdown'!A:H,7, FALSE)</f>
        <v>298</v>
      </c>
      <c r="F245" s="96">
        <f t="shared" si="79"/>
        <v>2980</v>
      </c>
      <c r="G245" s="97">
        <f t="shared" si="80"/>
        <v>0.14355704697986577</v>
      </c>
      <c r="H245" s="95">
        <v>3</v>
      </c>
      <c r="I245" s="95">
        <f>IF(VLOOKUP($A$228,'Machines+Mastery'!$A:$J, 9, FALSE)=3, H245*0.85,H245)</f>
        <v>3</v>
      </c>
      <c r="J245" s="100">
        <f t="shared" si="81"/>
        <v>14.259999999999998</v>
      </c>
      <c r="K245" s="68"/>
      <c r="L245" s="68"/>
      <c r="M245" s="68"/>
      <c r="N245" s="68"/>
      <c r="O245" s="68"/>
      <c r="P245" s="68"/>
      <c r="Q245" s="68"/>
      <c r="R245" s="68"/>
      <c r="S245" s="69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</row>
    <row r="246" spans="1:52" ht="18.75" customHeight="1">
      <c r="A246" s="114" t="s">
        <v>313</v>
      </c>
      <c r="B246" s="94">
        <f>VLOOKUP($A246,'Cost breakdown'!A:H,3, FALSE)</f>
        <v>18</v>
      </c>
      <c r="C246" s="115">
        <f>VLOOKUP($A246,'Cost breakdown'!A:H,6, FALSE)</f>
        <v>241.24</v>
      </c>
      <c r="D246" s="94">
        <f t="shared" si="78"/>
        <v>28.759999999999991</v>
      </c>
      <c r="E246" s="116">
        <f>VLOOKUP($A246,'Cost breakdown'!A:H,7, FALSE)</f>
        <v>270</v>
      </c>
      <c r="F246" s="96">
        <f t="shared" si="79"/>
        <v>2700</v>
      </c>
      <c r="G246" s="97">
        <f t="shared" si="80"/>
        <v>0.10651851851851848</v>
      </c>
      <c r="H246" s="95">
        <v>1.5</v>
      </c>
      <c r="I246" s="95">
        <f>IF(VLOOKUP($A$228,'Machines+Mastery'!$A:$J, 9, FALSE)=3, H246*0.85,H246)</f>
        <v>1.5</v>
      </c>
      <c r="J246" s="100">
        <f t="shared" si="81"/>
        <v>19.173333333333328</v>
      </c>
      <c r="K246" s="82"/>
      <c r="L246" s="68"/>
      <c r="M246" s="68"/>
      <c r="N246" s="68"/>
      <c r="O246" s="68"/>
      <c r="P246" s="68"/>
      <c r="Q246" s="68"/>
      <c r="R246" s="68"/>
      <c r="S246" s="69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</row>
    <row r="247" spans="1:52" ht="18.75" customHeight="1">
      <c r="A247" s="114" t="s">
        <v>314</v>
      </c>
      <c r="B247" s="94">
        <f>VLOOKUP($A247,'Cost breakdown'!A:H,3, FALSE)</f>
        <v>39</v>
      </c>
      <c r="C247" s="115">
        <f>VLOOKUP($A247,'Cost breakdown'!A:H,6, FALSE)</f>
        <v>281</v>
      </c>
      <c r="D247" s="94">
        <f t="shared" si="78"/>
        <v>46</v>
      </c>
      <c r="E247" s="116">
        <f>VLOOKUP($A247,'Cost breakdown'!A:H,7, FALSE)</f>
        <v>327</v>
      </c>
      <c r="F247" s="96">
        <f t="shared" si="79"/>
        <v>3270</v>
      </c>
      <c r="G247" s="97">
        <f t="shared" si="80"/>
        <v>0.14067278287461774</v>
      </c>
      <c r="H247" s="95">
        <v>2.5</v>
      </c>
      <c r="I247" s="95">
        <f>IF(VLOOKUP($A$228,'Machines+Mastery'!$A:$J, 9, FALSE)=3, H247*0.85,H247)</f>
        <v>2.5</v>
      </c>
      <c r="J247" s="100">
        <f t="shared" si="81"/>
        <v>18.400000000000002</v>
      </c>
      <c r="K247" s="82"/>
      <c r="L247" s="68"/>
      <c r="M247" s="68"/>
      <c r="N247" s="68"/>
      <c r="O247" s="68"/>
      <c r="P247" s="68"/>
      <c r="Q247" s="68"/>
      <c r="R247" s="68"/>
      <c r="S247" s="69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</row>
    <row r="248" spans="1:52" ht="18.75" customHeight="1">
      <c r="A248" s="121" t="s">
        <v>315</v>
      </c>
      <c r="B248" s="99" t="e">
        <f>VLOOKUP($A248,'Cost breakdown'!A:H,3, FALSE)</f>
        <v>#N/A</v>
      </c>
      <c r="C248" s="122">
        <f>VLOOKUP($A248,'Cost breakdown'!A:H,6, FALSE)</f>
        <v>86.44</v>
      </c>
      <c r="D248" s="99">
        <f t="shared" si="78"/>
        <v>345.56</v>
      </c>
      <c r="E248" s="99">
        <f>VLOOKUP($A248,'Cost breakdown'!A:H,7, FALSE)</f>
        <v>432</v>
      </c>
      <c r="F248" s="122">
        <f t="shared" si="79"/>
        <v>4320</v>
      </c>
      <c r="G248" s="123">
        <f t="shared" si="80"/>
        <v>0.7999074074074074</v>
      </c>
      <c r="H248" s="124">
        <v>2</v>
      </c>
      <c r="I248" s="124">
        <f>IF(VLOOKUP($A$228,'Machines+Mastery'!$A:$J, 9, FALSE)=3, H248*0.85,H248)</f>
        <v>2</v>
      </c>
      <c r="J248" s="125">
        <f t="shared" si="81"/>
        <v>172.78</v>
      </c>
      <c r="K248" s="126"/>
      <c r="L248" s="126"/>
      <c r="M248" s="126"/>
      <c r="N248" s="126"/>
      <c r="O248" s="126"/>
      <c r="P248" s="126"/>
      <c r="Q248" s="126"/>
      <c r="R248" s="126"/>
      <c r="S248" s="132"/>
      <c r="T248" s="126"/>
      <c r="U248" s="126"/>
      <c r="V248" s="126"/>
      <c r="W248" s="126"/>
      <c r="X248" s="126"/>
      <c r="Y248" s="126"/>
      <c r="Z248" s="126"/>
      <c r="AA248" s="126"/>
      <c r="AB248" s="126"/>
      <c r="AC248" s="126"/>
      <c r="AD248" s="126"/>
      <c r="AE248" s="126"/>
      <c r="AF248" s="126"/>
      <c r="AG248" s="126"/>
      <c r="AH248" s="126"/>
      <c r="AI248" s="126"/>
      <c r="AJ248" s="126"/>
      <c r="AK248" s="126"/>
      <c r="AL248" s="126"/>
      <c r="AM248" s="126"/>
      <c r="AN248" s="126"/>
      <c r="AO248" s="126"/>
      <c r="AP248" s="126"/>
      <c r="AQ248" s="126"/>
      <c r="AR248" s="126"/>
      <c r="AS248" s="126"/>
      <c r="AT248" s="126"/>
      <c r="AU248" s="126"/>
      <c r="AV248" s="126"/>
      <c r="AW248" s="126"/>
      <c r="AX248" s="126"/>
      <c r="AY248" s="126"/>
      <c r="AZ248" s="126"/>
    </row>
    <row r="249" spans="1:52" ht="18.75" customHeight="1">
      <c r="A249" s="114" t="s">
        <v>316</v>
      </c>
      <c r="B249" s="94">
        <f>VLOOKUP($A249,'Cost breakdown'!A:H,3, FALSE)</f>
        <v>39</v>
      </c>
      <c r="C249" s="115">
        <f>VLOOKUP($A249,'Cost breakdown'!A:H,6, FALSE)</f>
        <v>221</v>
      </c>
      <c r="D249" s="94">
        <f t="shared" si="78"/>
        <v>34</v>
      </c>
      <c r="E249" s="116">
        <f>VLOOKUP($A249,'Cost breakdown'!A:H,7, FALSE)</f>
        <v>255</v>
      </c>
      <c r="F249" s="96">
        <f t="shared" si="79"/>
        <v>2550</v>
      </c>
      <c r="G249" s="97">
        <f t="shared" si="80"/>
        <v>0.13333333333333333</v>
      </c>
      <c r="H249" s="95">
        <v>2.5</v>
      </c>
      <c r="I249" s="95">
        <f>IF(VLOOKUP($A$228,'Machines+Mastery'!$A:$J, 9, FALSE)=3, H249*0.85,H249)</f>
        <v>2.5</v>
      </c>
      <c r="J249" s="100">
        <f t="shared" si="81"/>
        <v>13.6</v>
      </c>
      <c r="K249" s="68"/>
      <c r="L249" s="68"/>
      <c r="M249" s="68"/>
      <c r="N249" s="68"/>
      <c r="O249" s="68"/>
      <c r="P249" s="68"/>
      <c r="Q249" s="68"/>
      <c r="R249" s="68"/>
      <c r="S249" s="69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</row>
    <row r="250" spans="1:52" ht="18.75" customHeight="1">
      <c r="A250" s="121" t="s">
        <v>317</v>
      </c>
      <c r="B250" s="99">
        <f>VLOOKUP($A250,'Cost breakdown'!A:H,3, FALSE)</f>
        <v>36</v>
      </c>
      <c r="C250" s="122">
        <f>VLOOKUP($A250,'Cost breakdown'!A:H,6, FALSE)</f>
        <v>370</v>
      </c>
      <c r="D250" s="99">
        <f t="shared" si="78"/>
        <v>69</v>
      </c>
      <c r="E250" s="99">
        <f>VLOOKUP($A250,'Cost breakdown'!A:H,7, FALSE)</f>
        <v>439</v>
      </c>
      <c r="F250" s="122">
        <f t="shared" si="79"/>
        <v>4390</v>
      </c>
      <c r="G250" s="123">
        <f t="shared" si="80"/>
        <v>0.15717539863325741</v>
      </c>
      <c r="H250" s="124">
        <v>1</v>
      </c>
      <c r="I250" s="124">
        <f>IF(VLOOKUP($A$228,'Machines+Mastery'!$A:$J, 9, FALSE)=3, H250*0.85,H250)</f>
        <v>1</v>
      </c>
      <c r="J250" s="125">
        <f t="shared" si="81"/>
        <v>69</v>
      </c>
      <c r="K250" s="126"/>
      <c r="L250" s="126"/>
      <c r="M250" s="126"/>
      <c r="N250" s="126"/>
      <c r="O250" s="126"/>
      <c r="P250" s="126"/>
      <c r="Q250" s="126"/>
      <c r="R250" s="126"/>
      <c r="S250" s="132"/>
      <c r="T250" s="126"/>
      <c r="U250" s="126"/>
      <c r="V250" s="126"/>
      <c r="W250" s="126"/>
      <c r="X250" s="126"/>
      <c r="Y250" s="126"/>
      <c r="Z250" s="126"/>
      <c r="AA250" s="126"/>
      <c r="AB250" s="126"/>
      <c r="AC250" s="126"/>
      <c r="AD250" s="126"/>
      <c r="AE250" s="126"/>
      <c r="AF250" s="126"/>
      <c r="AG250" s="126"/>
      <c r="AH250" s="126"/>
      <c r="AI250" s="126"/>
      <c r="AJ250" s="126"/>
      <c r="AK250" s="126"/>
      <c r="AL250" s="126"/>
      <c r="AM250" s="126"/>
      <c r="AN250" s="126"/>
      <c r="AO250" s="126"/>
      <c r="AP250" s="126"/>
      <c r="AQ250" s="126"/>
      <c r="AR250" s="126"/>
      <c r="AS250" s="126"/>
      <c r="AT250" s="126"/>
      <c r="AU250" s="126"/>
      <c r="AV250" s="126"/>
      <c r="AW250" s="126"/>
      <c r="AX250" s="126"/>
      <c r="AY250" s="126"/>
      <c r="AZ250" s="126"/>
    </row>
    <row r="251" spans="1:52" ht="18.75" customHeight="1">
      <c r="A251" s="114" t="s">
        <v>318</v>
      </c>
      <c r="B251" s="94">
        <f>VLOOKUP($A251,'Cost breakdown'!A:H,3, FALSE)</f>
        <v>21</v>
      </c>
      <c r="C251" s="96">
        <f>VLOOKUP($A251,'Cost breakdown'!A:H,6, FALSE)</f>
        <v>210</v>
      </c>
      <c r="D251" s="94">
        <f t="shared" si="78"/>
        <v>27</v>
      </c>
      <c r="E251" s="94">
        <f>VLOOKUP($A251,'Cost breakdown'!A:H,7, FALSE)</f>
        <v>237</v>
      </c>
      <c r="F251" s="96">
        <f t="shared" si="79"/>
        <v>2370</v>
      </c>
      <c r="G251" s="97">
        <f t="shared" si="80"/>
        <v>0.11392405063291139</v>
      </c>
      <c r="H251" s="95">
        <v>1.5</v>
      </c>
      <c r="I251" s="95">
        <f>IF(VLOOKUP($A$228,'Machines+Mastery'!$A:$J, 9, FALSE)=3, H251*0.85,H251)</f>
        <v>1.5</v>
      </c>
      <c r="J251" s="100">
        <f t="shared" si="81"/>
        <v>18</v>
      </c>
      <c r="K251" s="68"/>
      <c r="L251" s="68"/>
      <c r="M251" s="68"/>
      <c r="N251" s="68"/>
      <c r="O251" s="68"/>
      <c r="P251" s="68"/>
      <c r="Q251" s="68"/>
      <c r="R251" s="68"/>
      <c r="S251" s="69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</row>
    <row r="252" spans="1:52" ht="18.75" customHeight="1">
      <c r="A252" s="133" t="s">
        <v>319</v>
      </c>
      <c r="B252" s="103">
        <f>VLOOKUP($A252,'Cost breakdown'!A:H,3, FALSE)</f>
        <v>10</v>
      </c>
      <c r="C252" s="130">
        <f>VLOOKUP($A252,'Cost breakdown'!A:H,6, FALSE)</f>
        <v>140</v>
      </c>
      <c r="D252" s="103">
        <f t="shared" si="78"/>
        <v>36</v>
      </c>
      <c r="E252" s="103">
        <f>VLOOKUP($A252,'Cost breakdown'!A:H,7, FALSE)</f>
        <v>176</v>
      </c>
      <c r="F252" s="130">
        <f t="shared" si="79"/>
        <v>1760</v>
      </c>
      <c r="G252" s="104">
        <f t="shared" si="80"/>
        <v>0.20454545454545456</v>
      </c>
      <c r="H252" s="102">
        <f>8/6</f>
        <v>1.3333333333333333</v>
      </c>
      <c r="I252" s="102">
        <f>IF(VLOOKUP($A$228,'Machines+Mastery'!$A:$J, 9, FALSE)=3, H252*0.85,H252)</f>
        <v>1.3333333333333333</v>
      </c>
      <c r="J252" s="75">
        <f t="shared" si="81"/>
        <v>27</v>
      </c>
      <c r="K252" s="68"/>
      <c r="L252" s="68"/>
      <c r="M252" s="68"/>
      <c r="N252" s="68"/>
      <c r="O252" s="68"/>
      <c r="P252" s="68"/>
      <c r="Q252" s="68"/>
      <c r="R252" s="68"/>
      <c r="S252" s="69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</row>
    <row r="253" spans="1:52" ht="18.75" customHeight="1">
      <c r="A253" s="70"/>
      <c r="B253" s="105"/>
      <c r="C253" s="128"/>
      <c r="D253" s="103"/>
      <c r="E253" s="129"/>
      <c r="F253" s="130"/>
      <c r="G253" s="104"/>
      <c r="H253" s="102"/>
      <c r="I253" s="102"/>
      <c r="J253" s="103"/>
      <c r="K253" s="68"/>
      <c r="L253" s="68"/>
      <c r="M253" s="68"/>
      <c r="N253" s="68"/>
      <c r="O253" s="68"/>
      <c r="P253" s="68"/>
      <c r="Q253" s="68"/>
      <c r="R253" s="68"/>
      <c r="S253" s="69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</row>
    <row r="254" spans="1:52" ht="18.75" customHeight="1">
      <c r="A254" s="71" t="s">
        <v>320</v>
      </c>
      <c r="B254" s="108" t="s">
        <v>87</v>
      </c>
      <c r="C254" s="73" t="s">
        <v>88</v>
      </c>
      <c r="D254" s="73" t="s">
        <v>89</v>
      </c>
      <c r="E254" s="73" t="s">
        <v>7</v>
      </c>
      <c r="F254" s="73" t="s">
        <v>29</v>
      </c>
      <c r="G254" s="80" t="s">
        <v>10</v>
      </c>
      <c r="H254" s="80" t="s">
        <v>90</v>
      </c>
      <c r="I254" s="73" t="s">
        <v>91</v>
      </c>
      <c r="J254" s="73" t="s">
        <v>92</v>
      </c>
      <c r="K254" s="68"/>
      <c r="L254" s="68"/>
      <c r="M254" s="68"/>
      <c r="N254" s="68"/>
      <c r="O254" s="68"/>
      <c r="P254" s="68"/>
      <c r="Q254" s="68"/>
      <c r="R254" s="68"/>
      <c r="S254" s="69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</row>
    <row r="255" spans="1:52" ht="18.75" customHeight="1">
      <c r="A255" s="114" t="s">
        <v>321</v>
      </c>
      <c r="B255" s="94">
        <f>VLOOKUP($A255,'Cost breakdown'!A:H,3, FALSE)</f>
        <v>234</v>
      </c>
      <c r="C255" s="115">
        <f>VLOOKUP($A255,'Cost breakdown'!A:H,6, FALSE)</f>
        <v>334</v>
      </c>
      <c r="D255" s="94">
        <f t="shared" ref="D255:D259" si="82">E255-C255</f>
        <v>36</v>
      </c>
      <c r="E255" s="116">
        <f>VLOOKUP($A255,'Cost breakdown'!A:H,7, FALSE)</f>
        <v>370</v>
      </c>
      <c r="F255" s="96">
        <f t="shared" ref="F255:F259" si="83">E255*10</f>
        <v>3700</v>
      </c>
      <c r="G255" s="97">
        <f t="shared" ref="G255:G259" si="84">(E255-C255)/E255</f>
        <v>9.7297297297297303E-2</v>
      </c>
      <c r="H255" s="95">
        <v>2</v>
      </c>
      <c r="I255" s="95">
        <f>IF(VLOOKUP($A$228,'Machines+Mastery'!$A:$J, 9, FALSE)=3, H255*0.85,H255)</f>
        <v>2</v>
      </c>
      <c r="J255" s="100">
        <f t="shared" ref="J255:J259" si="85">E255/I255*(G255)</f>
        <v>18</v>
      </c>
      <c r="K255" s="68"/>
      <c r="L255" s="68"/>
      <c r="M255" s="68"/>
      <c r="N255" s="68"/>
      <c r="O255" s="68"/>
      <c r="P255" s="68"/>
      <c r="Q255" s="68"/>
      <c r="R255" s="68"/>
      <c r="S255" s="69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</row>
    <row r="256" spans="1:52" ht="18.75" customHeight="1">
      <c r="A256" s="114" t="s">
        <v>322</v>
      </c>
      <c r="B256" s="94">
        <f>VLOOKUP($A256,'Cost breakdown'!A:H,3, FALSE)</f>
        <v>234</v>
      </c>
      <c r="C256" s="115">
        <f>VLOOKUP($A256,'Cost breakdown'!A:H,6, FALSE)</f>
        <v>327.60000000000002</v>
      </c>
      <c r="D256" s="94">
        <f t="shared" si="82"/>
        <v>32.399999999999977</v>
      </c>
      <c r="E256" s="116">
        <f>VLOOKUP($A256,'Cost breakdown'!A:H,7, FALSE)</f>
        <v>360</v>
      </c>
      <c r="F256" s="96">
        <f t="shared" si="83"/>
        <v>3600</v>
      </c>
      <c r="G256" s="97">
        <f t="shared" si="84"/>
        <v>8.9999999999999941E-2</v>
      </c>
      <c r="H256" s="95">
        <v>1.75</v>
      </c>
      <c r="I256" s="95">
        <f>IF(VLOOKUP($A$228,'Machines+Mastery'!$A:$J, 9, FALSE)=3, H256*0.85,H256)</f>
        <v>1.75</v>
      </c>
      <c r="J256" s="100">
        <f t="shared" si="85"/>
        <v>18.514285714285702</v>
      </c>
      <c r="K256" s="68"/>
      <c r="L256" s="68"/>
      <c r="M256" s="68"/>
      <c r="N256" s="68"/>
      <c r="O256" s="68"/>
      <c r="P256" s="68"/>
      <c r="Q256" s="68"/>
      <c r="R256" s="68"/>
      <c r="S256" s="69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</row>
    <row r="257" spans="1:52" ht="18.75" customHeight="1">
      <c r="A257" s="114" t="s">
        <v>323</v>
      </c>
      <c r="B257" s="94">
        <f>VLOOKUP($A257,'Cost breakdown'!A:H,3, FALSE)</f>
        <v>234</v>
      </c>
      <c r="C257" s="115">
        <f>VLOOKUP($A257,'Cost breakdown'!A:H,6, FALSE)</f>
        <v>421.2</v>
      </c>
      <c r="D257" s="94">
        <f t="shared" si="82"/>
        <v>35.800000000000011</v>
      </c>
      <c r="E257" s="116">
        <f>VLOOKUP($A257,'Cost breakdown'!A:H,7, FALSE)</f>
        <v>457</v>
      </c>
      <c r="F257" s="96">
        <f t="shared" si="83"/>
        <v>4570</v>
      </c>
      <c r="G257" s="97">
        <f t="shared" si="84"/>
        <v>7.8336980306345755E-2</v>
      </c>
      <c r="H257" s="95">
        <v>2.25</v>
      </c>
      <c r="I257" s="95">
        <f>IF(VLOOKUP($A$228,'Machines+Mastery'!$A:$J, 9, FALSE)=3, H257*0.85,H257)</f>
        <v>2.25</v>
      </c>
      <c r="J257" s="100">
        <f t="shared" si="85"/>
        <v>15.911111111111115</v>
      </c>
      <c r="K257" s="68"/>
      <c r="L257" s="68"/>
      <c r="M257" s="68"/>
      <c r="N257" s="68"/>
      <c r="O257" s="68"/>
      <c r="P257" s="68"/>
      <c r="Q257" s="68"/>
      <c r="R257" s="68"/>
      <c r="S257" s="69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</row>
    <row r="258" spans="1:52" ht="18.75" customHeight="1">
      <c r="A258" s="114" t="s">
        <v>324</v>
      </c>
      <c r="B258" s="94">
        <f>VLOOKUP($A258,'Cost breakdown'!A:H,3, FALSE)</f>
        <v>234</v>
      </c>
      <c r="C258" s="115">
        <f>VLOOKUP($A258,'Cost breakdown'!A:H,6, FALSE)</f>
        <v>288.02</v>
      </c>
      <c r="D258" s="94">
        <f t="shared" si="82"/>
        <v>35.980000000000018</v>
      </c>
      <c r="E258" s="116">
        <f>VLOOKUP($A258,'Cost breakdown'!A:H,7, FALSE)</f>
        <v>324</v>
      </c>
      <c r="F258" s="96">
        <f t="shared" si="83"/>
        <v>3240</v>
      </c>
      <c r="G258" s="97">
        <f t="shared" si="84"/>
        <v>0.11104938271604944</v>
      </c>
      <c r="H258" s="95">
        <f>1+5/6</f>
        <v>1.8333333333333335</v>
      </c>
      <c r="I258" s="95">
        <f>IF(VLOOKUP($A$228,'Machines+Mastery'!$A:$J, 9, FALSE)=3, H258*0.85,H258)</f>
        <v>1.8333333333333335</v>
      </c>
      <c r="J258" s="100">
        <f t="shared" si="85"/>
        <v>19.625454545454556</v>
      </c>
      <c r="K258" s="68"/>
      <c r="L258" s="68"/>
      <c r="M258" s="68"/>
      <c r="N258" s="68"/>
      <c r="O258" s="68"/>
      <c r="P258" s="68"/>
      <c r="Q258" s="68"/>
      <c r="R258" s="68"/>
      <c r="S258" s="69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</row>
    <row r="259" spans="1:52" ht="18.75" customHeight="1">
      <c r="A259" s="133" t="s">
        <v>325</v>
      </c>
      <c r="B259" s="103">
        <f>VLOOKUP($A259,'Cost breakdown'!A:H,3, FALSE)</f>
        <v>234</v>
      </c>
      <c r="C259" s="128">
        <f>VLOOKUP($A259,'Cost breakdown'!A:H,6, FALSE)</f>
        <v>398.4</v>
      </c>
      <c r="D259" s="103">
        <f t="shared" si="82"/>
        <v>43.600000000000023</v>
      </c>
      <c r="E259" s="129">
        <f>VLOOKUP($A259,'Cost breakdown'!A:H,7, FALSE)</f>
        <v>442</v>
      </c>
      <c r="F259" s="130">
        <f t="shared" si="83"/>
        <v>4420</v>
      </c>
      <c r="G259" s="104">
        <f t="shared" si="84"/>
        <v>9.8642533936651636E-2</v>
      </c>
      <c r="H259" s="102">
        <v>2</v>
      </c>
      <c r="I259" s="102">
        <f>IF(VLOOKUP($A$228,'Machines+Mastery'!$A:$J, 9, FALSE)=3, H259*0.85,H259)</f>
        <v>2</v>
      </c>
      <c r="J259" s="75">
        <f t="shared" si="85"/>
        <v>21.800000000000011</v>
      </c>
      <c r="K259" s="68"/>
      <c r="L259" s="68"/>
      <c r="M259" s="68"/>
      <c r="N259" s="68"/>
      <c r="O259" s="68"/>
      <c r="P259" s="68"/>
      <c r="Q259" s="68"/>
      <c r="R259" s="68"/>
      <c r="S259" s="69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</row>
    <row r="260" spans="1:52" ht="18.75" customHeight="1">
      <c r="A260" s="70"/>
      <c r="B260" s="103"/>
      <c r="C260" s="128"/>
      <c r="D260" s="103"/>
      <c r="E260" s="129"/>
      <c r="F260" s="130"/>
      <c r="G260" s="104"/>
      <c r="H260" s="102"/>
      <c r="I260" s="102"/>
      <c r="J260" s="103"/>
      <c r="K260" s="68"/>
      <c r="L260" s="68"/>
      <c r="M260" s="68"/>
      <c r="N260" s="68"/>
      <c r="O260" s="68"/>
      <c r="P260" s="68"/>
      <c r="Q260" s="68"/>
      <c r="R260" s="68"/>
      <c r="S260" s="69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</row>
    <row r="261" spans="1:52" ht="18.75" customHeight="1">
      <c r="A261" s="71" t="s">
        <v>326</v>
      </c>
      <c r="B261" s="108" t="s">
        <v>87</v>
      </c>
      <c r="C261" s="73" t="s">
        <v>88</v>
      </c>
      <c r="D261" s="73" t="s">
        <v>89</v>
      </c>
      <c r="E261" s="73" t="s">
        <v>7</v>
      </c>
      <c r="F261" s="73" t="s">
        <v>29</v>
      </c>
      <c r="G261" s="80" t="s">
        <v>10</v>
      </c>
      <c r="H261" s="80" t="s">
        <v>90</v>
      </c>
      <c r="I261" s="73" t="s">
        <v>91</v>
      </c>
      <c r="J261" s="73" t="s">
        <v>92</v>
      </c>
      <c r="K261" s="68"/>
      <c r="L261" s="68"/>
      <c r="M261" s="68"/>
      <c r="N261" s="68"/>
      <c r="O261" s="68"/>
      <c r="P261" s="68"/>
      <c r="Q261" s="68"/>
      <c r="R261" s="68"/>
      <c r="S261" s="69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</row>
    <row r="262" spans="1:52" ht="18.75" customHeight="1">
      <c r="A262" s="134" t="s">
        <v>327</v>
      </c>
      <c r="B262" s="94">
        <f>VLOOKUP($A262,'Cost breakdown'!A:H,3, FALSE)</f>
        <v>28.8</v>
      </c>
      <c r="C262" s="115">
        <f>VLOOKUP($A262,'Cost breakdown'!A:H,6, FALSE)</f>
        <v>180</v>
      </c>
      <c r="D262" s="94">
        <f t="shared" ref="D262:D268" si="86">E262-C262</f>
        <v>28</v>
      </c>
      <c r="E262" s="116">
        <f>VLOOKUP($A262,'Cost breakdown'!A:H,7, FALSE)</f>
        <v>208</v>
      </c>
      <c r="F262" s="96">
        <f t="shared" ref="F262:F268" si="87">E262*10</f>
        <v>2080</v>
      </c>
      <c r="G262" s="97">
        <f t="shared" ref="G262:G268" si="88">(E262-C262)/E262</f>
        <v>0.13461538461538461</v>
      </c>
      <c r="H262" s="95">
        <v>0.75</v>
      </c>
      <c r="I262" s="95">
        <f>IF(VLOOKUP($A$228,'Machines+Mastery'!$A:$J, 9, FALSE)=3, H262*0.85,H262)</f>
        <v>0.75</v>
      </c>
      <c r="J262" s="100">
        <f t="shared" ref="J262:J268" si="89">E262/I262*(G262)</f>
        <v>37.333333333333329</v>
      </c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</row>
    <row r="263" spans="1:52" ht="18.75" customHeight="1">
      <c r="A263" s="134" t="s">
        <v>328</v>
      </c>
      <c r="B263" s="94">
        <f>VLOOKUP($A263,'Cost breakdown'!A:H,3, FALSE)</f>
        <v>21</v>
      </c>
      <c r="C263" s="115">
        <f>VLOOKUP($A263,'Cost breakdown'!A:H,6, FALSE)</f>
        <v>279.39999999999998</v>
      </c>
      <c r="D263" s="94">
        <f t="shared" si="86"/>
        <v>58.600000000000023</v>
      </c>
      <c r="E263" s="116">
        <f>VLOOKUP($A263,'Cost breakdown'!A:H,7, FALSE)</f>
        <v>338</v>
      </c>
      <c r="F263" s="96">
        <f t="shared" si="87"/>
        <v>3380</v>
      </c>
      <c r="G263" s="97">
        <f t="shared" si="88"/>
        <v>0.17337278106508883</v>
      </c>
      <c r="H263" s="95">
        <f>1/3</f>
        <v>0.33333333333333331</v>
      </c>
      <c r="I263" s="95">
        <f>IF(VLOOKUP($A$228,'Machines+Mastery'!$A:$J, 9, FALSE)=3, H263*0.85,H263)</f>
        <v>0.33333333333333331</v>
      </c>
      <c r="J263" s="100">
        <f t="shared" si="89"/>
        <v>175.80000000000007</v>
      </c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</row>
    <row r="264" spans="1:52" ht="18.75" customHeight="1">
      <c r="A264" s="121" t="s">
        <v>329</v>
      </c>
      <c r="B264" s="99" t="e">
        <f>VLOOKUP($A264,'Cost breakdown'!A:H,3, FALSE)</f>
        <v>#N/A</v>
      </c>
      <c r="C264" s="122">
        <f>VLOOKUP($A264,'Cost breakdown'!A:H,6, FALSE)</f>
        <v>234</v>
      </c>
      <c r="D264" s="99">
        <f t="shared" si="86"/>
        <v>266</v>
      </c>
      <c r="E264" s="99">
        <f>VLOOKUP($A264,'Cost breakdown'!A:H,7, FALSE)</f>
        <v>500</v>
      </c>
      <c r="F264" s="122">
        <f t="shared" si="87"/>
        <v>5000</v>
      </c>
      <c r="G264" s="123">
        <f t="shared" si="88"/>
        <v>0.53200000000000003</v>
      </c>
      <c r="H264" s="124">
        <f>2/3</f>
        <v>0.66666666666666663</v>
      </c>
      <c r="I264" s="124">
        <f>IF(VLOOKUP($A$228,'Machines+Mastery'!$A:$J, 9, FALSE)=3, H264*0.85,H264)</f>
        <v>0.66666666666666663</v>
      </c>
      <c r="J264" s="125">
        <f t="shared" si="89"/>
        <v>399</v>
      </c>
      <c r="K264" s="126"/>
      <c r="L264" s="126"/>
      <c r="M264" s="126"/>
      <c r="N264" s="126"/>
      <c r="O264" s="126"/>
      <c r="P264" s="126"/>
      <c r="Q264" s="126"/>
      <c r="R264" s="126"/>
      <c r="S264" s="132"/>
      <c r="T264" s="126"/>
      <c r="U264" s="126"/>
      <c r="V264" s="126"/>
      <c r="W264" s="126"/>
      <c r="X264" s="126"/>
      <c r="Y264" s="126"/>
      <c r="Z264" s="126"/>
      <c r="AA264" s="126"/>
      <c r="AB264" s="126"/>
      <c r="AC264" s="126"/>
      <c r="AD264" s="126"/>
      <c r="AE264" s="126"/>
      <c r="AF264" s="126"/>
      <c r="AG264" s="126"/>
      <c r="AH264" s="126"/>
      <c r="AI264" s="126"/>
      <c r="AJ264" s="126"/>
      <c r="AK264" s="126"/>
      <c r="AL264" s="126"/>
      <c r="AM264" s="126"/>
      <c r="AN264" s="126"/>
      <c r="AO264" s="126"/>
      <c r="AP264" s="126"/>
      <c r="AQ264" s="126"/>
      <c r="AR264" s="126"/>
      <c r="AS264" s="126"/>
      <c r="AT264" s="126"/>
      <c r="AU264" s="126"/>
      <c r="AV264" s="126"/>
      <c r="AW264" s="126"/>
      <c r="AX264" s="126"/>
      <c r="AY264" s="126"/>
      <c r="AZ264" s="126"/>
    </row>
    <row r="265" spans="1:52" ht="18.75" customHeight="1">
      <c r="A265" s="121" t="s">
        <v>330</v>
      </c>
      <c r="B265" s="99">
        <f>VLOOKUP($A265,'Cost breakdown'!A:H,3, FALSE)</f>
        <v>255</v>
      </c>
      <c r="C265" s="122">
        <f>VLOOKUP($A265,'Cost breakdown'!A:H,6, FALSE)</f>
        <v>539</v>
      </c>
      <c r="D265" s="99">
        <f t="shared" si="86"/>
        <v>15</v>
      </c>
      <c r="E265" s="99">
        <f>VLOOKUP($A265,'Cost breakdown'!A:H,7, FALSE)</f>
        <v>554</v>
      </c>
      <c r="F265" s="122">
        <f t="shared" si="87"/>
        <v>5540</v>
      </c>
      <c r="G265" s="123">
        <f t="shared" si="88"/>
        <v>2.7075812274368231E-2</v>
      </c>
      <c r="H265" s="124">
        <f t="shared" ref="H265:H266" si="90">1/3</f>
        <v>0.33333333333333331</v>
      </c>
      <c r="I265" s="124">
        <f>IF(VLOOKUP($A$228,'Machines+Mastery'!$A:$J, 9, FALSE)=3, H265*0.85,H265)</f>
        <v>0.33333333333333331</v>
      </c>
      <c r="J265" s="125">
        <f t="shared" si="89"/>
        <v>45</v>
      </c>
      <c r="K265" s="126"/>
      <c r="L265" s="126"/>
      <c r="M265" s="126"/>
      <c r="N265" s="126"/>
      <c r="O265" s="126"/>
      <c r="P265" s="126"/>
      <c r="Q265" s="126"/>
      <c r="R265" s="126"/>
      <c r="S265" s="132"/>
      <c r="T265" s="126"/>
      <c r="U265" s="126"/>
      <c r="V265" s="126"/>
      <c r="W265" s="126"/>
      <c r="X265" s="126"/>
      <c r="Y265" s="126"/>
      <c r="Z265" s="126"/>
      <c r="AA265" s="126"/>
      <c r="AB265" s="126"/>
      <c r="AC265" s="126"/>
      <c r="AD265" s="126"/>
      <c r="AE265" s="126"/>
      <c r="AF265" s="126"/>
      <c r="AG265" s="126"/>
      <c r="AH265" s="126"/>
      <c r="AI265" s="126"/>
      <c r="AJ265" s="126"/>
      <c r="AK265" s="126"/>
      <c r="AL265" s="126"/>
      <c r="AM265" s="126"/>
      <c r="AN265" s="126"/>
      <c r="AO265" s="126"/>
      <c r="AP265" s="126"/>
      <c r="AQ265" s="126"/>
      <c r="AR265" s="126"/>
      <c r="AS265" s="126"/>
      <c r="AT265" s="126"/>
      <c r="AU265" s="126"/>
      <c r="AV265" s="126"/>
      <c r="AW265" s="126"/>
      <c r="AX265" s="126"/>
      <c r="AY265" s="126"/>
      <c r="AZ265" s="126"/>
    </row>
    <row r="266" spans="1:52" ht="18.75" customHeight="1">
      <c r="A266" s="114" t="s">
        <v>331</v>
      </c>
      <c r="B266" s="94">
        <f>VLOOKUP($A266,'Cost breakdown'!A:H,3, FALSE)</f>
        <v>25.2</v>
      </c>
      <c r="C266" s="115">
        <f>VLOOKUP($A266,'Cost breakdown'!A:H,6, FALSE)</f>
        <v>370.2</v>
      </c>
      <c r="D266" s="94">
        <f t="shared" si="86"/>
        <v>-21.199999999999989</v>
      </c>
      <c r="E266" s="116">
        <f>VLOOKUP($A266,'Cost breakdown'!A:H,7, FALSE)</f>
        <v>349</v>
      </c>
      <c r="F266" s="96">
        <f t="shared" si="87"/>
        <v>3490</v>
      </c>
      <c r="G266" s="97">
        <f t="shared" si="88"/>
        <v>-6.0744985673352403E-2</v>
      </c>
      <c r="H266" s="95">
        <f t="shared" si="90"/>
        <v>0.33333333333333331</v>
      </c>
      <c r="I266" s="95">
        <f>IF(VLOOKUP($A$228,'Machines+Mastery'!$A:$J, 9, FALSE)=3, H266*0.85,H266)</f>
        <v>0.33333333333333331</v>
      </c>
      <c r="J266" s="100">
        <f t="shared" si="89"/>
        <v>-63.599999999999966</v>
      </c>
      <c r="K266" s="68"/>
      <c r="L266" s="68"/>
      <c r="M266" s="68"/>
      <c r="N266" s="68"/>
      <c r="O266" s="68"/>
      <c r="P266" s="68"/>
      <c r="Q266" s="68"/>
      <c r="R266" s="68"/>
      <c r="S266" s="69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</row>
    <row r="267" spans="1:52" ht="18.75" customHeight="1">
      <c r="A267" s="114" t="s">
        <v>332</v>
      </c>
      <c r="B267" s="94">
        <f>VLOOKUP($A267,'Cost breakdown'!A:H,3, FALSE)</f>
        <v>108</v>
      </c>
      <c r="C267" s="115">
        <f>VLOOKUP($A267,'Cost breakdown'!A:H,6, FALSE)</f>
        <v>280.8</v>
      </c>
      <c r="D267" s="94">
        <f t="shared" si="86"/>
        <v>17.199999999999989</v>
      </c>
      <c r="E267" s="116">
        <f>VLOOKUP($A267,'Cost breakdown'!A:H,7, FALSE)</f>
        <v>298</v>
      </c>
      <c r="F267" s="96">
        <f t="shared" si="87"/>
        <v>2980</v>
      </c>
      <c r="G267" s="97">
        <f t="shared" si="88"/>
        <v>5.7718120805369089E-2</v>
      </c>
      <c r="H267" s="95">
        <v>0.5</v>
      </c>
      <c r="I267" s="95">
        <f>IF(VLOOKUP($A$228,'Machines+Mastery'!$A:$J, 9, FALSE)=3, H267*0.85,H267)</f>
        <v>0.5</v>
      </c>
      <c r="J267" s="100">
        <f t="shared" si="89"/>
        <v>34.399999999999977</v>
      </c>
      <c r="K267" s="68"/>
      <c r="L267" s="68"/>
      <c r="M267" s="68"/>
      <c r="N267" s="68"/>
      <c r="O267" s="68"/>
      <c r="P267" s="68"/>
      <c r="Q267" s="68"/>
      <c r="R267" s="68"/>
      <c r="S267" s="69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</row>
    <row r="268" spans="1:52" ht="18.75" customHeight="1">
      <c r="A268" s="133" t="s">
        <v>333</v>
      </c>
      <c r="B268" s="103">
        <f>VLOOKUP($A268,'Cost breakdown'!A:H,3, FALSE)</f>
        <v>108</v>
      </c>
      <c r="C268" s="128">
        <f>VLOOKUP($A268,'Cost breakdown'!A:H,6, FALSE)</f>
        <v>330.6</v>
      </c>
      <c r="D268" s="103">
        <f t="shared" si="86"/>
        <v>21.399999999999977</v>
      </c>
      <c r="E268" s="129">
        <f>VLOOKUP($A268,'Cost breakdown'!A:H,7, FALSE)</f>
        <v>352</v>
      </c>
      <c r="F268" s="130">
        <f t="shared" si="87"/>
        <v>3520</v>
      </c>
      <c r="G268" s="104">
        <f t="shared" si="88"/>
        <v>6.0795454545454479E-2</v>
      </c>
      <c r="H268" s="102">
        <v>0.25</v>
      </c>
      <c r="I268" s="102">
        <f>IF(VLOOKUP($A$228,'Machines+Mastery'!$A:$J, 9, FALSE)=3, H268*0.85,H268)</f>
        <v>0.25</v>
      </c>
      <c r="J268" s="75">
        <f t="shared" si="89"/>
        <v>85.599999999999909</v>
      </c>
      <c r="K268" s="68"/>
      <c r="L268" s="68"/>
      <c r="M268" s="68"/>
      <c r="N268" s="68"/>
      <c r="O268" s="68"/>
      <c r="P268" s="68"/>
      <c r="Q268" s="68"/>
      <c r="R268" s="68"/>
      <c r="S268" s="69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</row>
    <row r="269" spans="1:52" ht="18.75" customHeight="1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68"/>
      <c r="L269" s="68"/>
      <c r="M269" s="68"/>
      <c r="N269" s="68"/>
      <c r="O269" s="68"/>
      <c r="P269" s="68"/>
      <c r="Q269" s="68"/>
      <c r="R269" s="68"/>
      <c r="S269" s="69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</row>
    <row r="270" spans="1:52" ht="18.75" customHeight="1">
      <c r="A270" s="71" t="s">
        <v>334</v>
      </c>
      <c r="B270" s="108" t="s">
        <v>87</v>
      </c>
      <c r="C270" s="73" t="s">
        <v>88</v>
      </c>
      <c r="D270" s="73" t="s">
        <v>89</v>
      </c>
      <c r="E270" s="73" t="s">
        <v>7</v>
      </c>
      <c r="F270" s="73" t="s">
        <v>29</v>
      </c>
      <c r="G270" s="80" t="s">
        <v>10</v>
      </c>
      <c r="H270" s="80" t="s">
        <v>90</v>
      </c>
      <c r="I270" s="73" t="s">
        <v>91</v>
      </c>
      <c r="J270" s="73" t="s">
        <v>92</v>
      </c>
      <c r="K270" s="68"/>
      <c r="L270" s="68"/>
      <c r="M270" s="68"/>
      <c r="N270" s="68"/>
      <c r="O270" s="68"/>
      <c r="P270" s="68"/>
      <c r="Q270" s="68"/>
      <c r="R270" s="68"/>
      <c r="S270" s="69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</row>
    <row r="271" spans="1:52" ht="18.75" customHeight="1">
      <c r="A271" s="114" t="s">
        <v>335</v>
      </c>
      <c r="B271" s="94">
        <f>VLOOKUP($A271,'Cost breakdown'!A:H,3, FALSE)</f>
        <v>104</v>
      </c>
      <c r="C271" s="115">
        <f>VLOOKUP($A271,'Cost breakdown'!A:H,6, FALSE)</f>
        <v>247.5</v>
      </c>
      <c r="D271" s="94">
        <f t="shared" ref="D271:D278" si="91">E271-C271</f>
        <v>7.5</v>
      </c>
      <c r="E271" s="116">
        <f>VLOOKUP($A271,'Cost breakdown'!A:H,7, FALSE)</f>
        <v>255</v>
      </c>
      <c r="F271" s="96">
        <f t="shared" ref="F271:F278" si="92">E271*10</f>
        <v>2550</v>
      </c>
      <c r="G271" s="97">
        <f t="shared" ref="G271:G278" si="93">(E271-C271)/E271</f>
        <v>2.9411764705882353E-2</v>
      </c>
      <c r="H271" s="95">
        <v>2</v>
      </c>
      <c r="I271" s="95">
        <f>IF(VLOOKUP($A$228,'Machines+Mastery'!$A:$J, 9, FALSE)=3, H271*0.85,H271)</f>
        <v>2</v>
      </c>
      <c r="J271" s="100">
        <f t="shared" ref="J271:J278" si="94">E271/I271*(G271)</f>
        <v>3.75</v>
      </c>
      <c r="K271" s="68"/>
      <c r="L271" s="68"/>
      <c r="M271" s="68"/>
      <c r="N271" s="68"/>
      <c r="O271" s="68"/>
      <c r="P271" s="68"/>
      <c r="Q271" s="68"/>
      <c r="R271" s="68"/>
      <c r="S271" s="69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</row>
    <row r="272" spans="1:52" ht="18.75" customHeight="1">
      <c r="A272" s="114" t="s">
        <v>336</v>
      </c>
      <c r="B272" s="94">
        <f>VLOOKUP($A272,'Cost breakdown'!A:H,3, FALSE)</f>
        <v>50</v>
      </c>
      <c r="C272" s="115">
        <f>VLOOKUP($A272,'Cost breakdown'!A:H,6, FALSE)</f>
        <v>135.6</v>
      </c>
      <c r="D272" s="94">
        <f t="shared" si="91"/>
        <v>40.400000000000006</v>
      </c>
      <c r="E272" s="116">
        <f>VLOOKUP($A272,'Cost breakdown'!A:H,7, FALSE)</f>
        <v>176</v>
      </c>
      <c r="F272" s="96">
        <f t="shared" si="92"/>
        <v>1760</v>
      </c>
      <c r="G272" s="97">
        <f t="shared" si="93"/>
        <v>0.22954545454545458</v>
      </c>
      <c r="H272" s="95">
        <v>1.5</v>
      </c>
      <c r="I272" s="95">
        <f>IF(VLOOKUP($A$228,'Machines+Mastery'!$A:$J, 9, FALSE)=3, H272*0.85,H272)</f>
        <v>1.5</v>
      </c>
      <c r="J272" s="100">
        <f t="shared" si="94"/>
        <v>26.933333333333337</v>
      </c>
      <c r="K272" s="68"/>
      <c r="L272" s="68"/>
      <c r="M272" s="68"/>
      <c r="N272" s="68"/>
      <c r="O272" s="68"/>
      <c r="P272" s="68"/>
      <c r="Q272" s="68"/>
      <c r="R272" s="68"/>
      <c r="S272" s="69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</row>
    <row r="273" spans="1:52" ht="18.75" customHeight="1">
      <c r="A273" s="114" t="s">
        <v>337</v>
      </c>
      <c r="B273" s="94">
        <f>VLOOKUP($A273,'Cost breakdown'!A:H,3, FALSE)</f>
        <v>86.4</v>
      </c>
      <c r="C273" s="115">
        <f>VLOOKUP($A273,'Cost breakdown'!A:H,6, FALSE)</f>
        <v>359.20000000000005</v>
      </c>
      <c r="D273" s="94">
        <f t="shared" si="91"/>
        <v>100.79999999999995</v>
      </c>
      <c r="E273" s="116">
        <f>VLOOKUP($A273,'Cost breakdown'!A:H,7, FALSE)</f>
        <v>460</v>
      </c>
      <c r="F273" s="96">
        <f t="shared" si="92"/>
        <v>4600</v>
      </c>
      <c r="G273" s="97">
        <f t="shared" si="93"/>
        <v>0.2191304347826086</v>
      </c>
      <c r="H273" s="95">
        <v>20</v>
      </c>
      <c r="I273" s="95">
        <f>IF(VLOOKUP($A$228,'Machines+Mastery'!$A:$J, 9, FALSE)=3, H273*0.85,H273)</f>
        <v>20</v>
      </c>
      <c r="J273" s="100">
        <f t="shared" si="94"/>
        <v>5.0399999999999983</v>
      </c>
      <c r="K273" s="68"/>
      <c r="L273" s="68"/>
      <c r="M273" s="68"/>
      <c r="N273" s="68"/>
      <c r="O273" s="68"/>
      <c r="P273" s="68"/>
      <c r="Q273" s="68"/>
      <c r="R273" s="68"/>
      <c r="S273" s="69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</row>
    <row r="274" spans="1:52" ht="18.75" customHeight="1">
      <c r="A274" s="114" t="s">
        <v>338</v>
      </c>
      <c r="B274" s="94">
        <f>VLOOKUP($A274,'Cost breakdown'!A:H,3, FALSE)</f>
        <v>104</v>
      </c>
      <c r="C274" s="115">
        <f>VLOOKUP($A274,'Cost breakdown'!A:H,6, FALSE)</f>
        <v>272.39999999999998</v>
      </c>
      <c r="D274" s="94">
        <f t="shared" si="91"/>
        <v>69.600000000000023</v>
      </c>
      <c r="E274" s="116">
        <f>VLOOKUP($A274,'Cost breakdown'!A:H,7, FALSE)</f>
        <v>342</v>
      </c>
      <c r="F274" s="96">
        <f t="shared" si="92"/>
        <v>3420</v>
      </c>
      <c r="G274" s="97">
        <f t="shared" si="93"/>
        <v>0.20350877192982464</v>
      </c>
      <c r="H274" s="95">
        <v>12</v>
      </c>
      <c r="I274" s="95">
        <f>IF(VLOOKUP($A$228,'Machines+Mastery'!$A:$J, 9, FALSE)=3, H274*0.85,H274)</f>
        <v>12</v>
      </c>
      <c r="J274" s="100">
        <f t="shared" si="94"/>
        <v>5.8000000000000025</v>
      </c>
      <c r="K274" s="68"/>
      <c r="L274" s="68"/>
      <c r="M274" s="68"/>
      <c r="N274" s="68"/>
      <c r="O274" s="68"/>
      <c r="P274" s="68"/>
      <c r="Q274" s="68"/>
      <c r="R274" s="68"/>
      <c r="S274" s="69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</row>
    <row r="275" spans="1:52" ht="18.75" customHeight="1">
      <c r="A275" s="114" t="s">
        <v>339</v>
      </c>
      <c r="B275" s="94">
        <f>VLOOKUP($A275,'Cost breakdown'!A:H,3, FALSE)</f>
        <v>388</v>
      </c>
      <c r="C275" s="115">
        <f>VLOOKUP($A275,'Cost breakdown'!A:H,6, FALSE)</f>
        <v>690</v>
      </c>
      <c r="D275" s="94">
        <f t="shared" si="91"/>
        <v>-6</v>
      </c>
      <c r="E275" s="116">
        <f>VLOOKUP($A275,'Cost breakdown'!A:H,7, FALSE)</f>
        <v>684</v>
      </c>
      <c r="F275" s="96">
        <f t="shared" si="92"/>
        <v>6840</v>
      </c>
      <c r="G275" s="97">
        <f t="shared" si="93"/>
        <v>-8.771929824561403E-3</v>
      </c>
      <c r="H275" s="95">
        <v>24</v>
      </c>
      <c r="I275" s="95">
        <f>IF(VLOOKUP($A$228,'Machines+Mastery'!$A:$J, 9, FALSE)=3, H275*0.85,H275)</f>
        <v>24</v>
      </c>
      <c r="J275" s="100">
        <f t="shared" si="94"/>
        <v>-0.25</v>
      </c>
      <c r="K275" s="68"/>
      <c r="L275" s="68"/>
      <c r="M275" s="68"/>
      <c r="N275" s="68"/>
      <c r="O275" s="68"/>
      <c r="P275" s="68"/>
      <c r="Q275" s="68"/>
      <c r="R275" s="68"/>
      <c r="S275" s="69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</row>
    <row r="276" spans="1:52" ht="18.75" customHeight="1">
      <c r="A276" s="114" t="s">
        <v>340</v>
      </c>
      <c r="B276" s="94">
        <f>VLOOKUP($A276,'Cost breakdown'!A:H,3, FALSE)</f>
        <v>154</v>
      </c>
      <c r="C276" s="115">
        <f>VLOOKUP($A276,'Cost breakdown'!A:H,6, FALSE)</f>
        <v>388</v>
      </c>
      <c r="D276" s="94">
        <f t="shared" si="91"/>
        <v>80</v>
      </c>
      <c r="E276" s="116">
        <f>VLOOKUP($A276,'Cost breakdown'!A:H,7, FALSE)</f>
        <v>468</v>
      </c>
      <c r="F276" s="96">
        <f t="shared" si="92"/>
        <v>4680</v>
      </c>
      <c r="G276" s="97">
        <f t="shared" si="93"/>
        <v>0.17094017094017094</v>
      </c>
      <c r="H276" s="95">
        <f>4/6</f>
        <v>0.66666666666666663</v>
      </c>
      <c r="I276" s="95">
        <f>IF(VLOOKUP($A$228,'Machines+Mastery'!$A:$J, 9, FALSE)=3, H276*0.85,H276)</f>
        <v>0.66666666666666663</v>
      </c>
      <c r="J276" s="100">
        <f t="shared" si="94"/>
        <v>120</v>
      </c>
      <c r="K276" s="68"/>
      <c r="L276" s="68"/>
      <c r="M276" s="68"/>
      <c r="N276" s="68"/>
      <c r="O276" s="68"/>
      <c r="P276" s="68"/>
      <c r="Q276" s="68"/>
      <c r="R276" s="68"/>
      <c r="S276" s="69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</row>
    <row r="277" spans="1:52" ht="18.75" customHeight="1">
      <c r="A277" s="114" t="s">
        <v>341</v>
      </c>
      <c r="B277" s="94">
        <f>VLOOKUP($A277,'Cost breakdown'!A:H,3, FALSE)</f>
        <v>50</v>
      </c>
      <c r="C277" s="115">
        <f>VLOOKUP($A277,'Cost breakdown'!A:H,6, FALSE)</f>
        <v>200</v>
      </c>
      <c r="D277" s="94">
        <f t="shared" si="91"/>
        <v>26</v>
      </c>
      <c r="E277" s="116">
        <f>VLOOKUP($A277,'Cost breakdown'!A:H,7, FALSE)</f>
        <v>226</v>
      </c>
      <c r="F277" s="96">
        <f t="shared" si="92"/>
        <v>2260</v>
      </c>
      <c r="G277" s="97">
        <f t="shared" si="93"/>
        <v>0.11504424778761062</v>
      </c>
      <c r="H277" s="95">
        <v>0.5</v>
      </c>
      <c r="I277" s="95">
        <f>IF(VLOOKUP($A$228,'Machines+Mastery'!$A:$J, 9, FALSE)=3, H277*0.85,H277)</f>
        <v>0.5</v>
      </c>
      <c r="J277" s="100">
        <f t="shared" si="94"/>
        <v>52</v>
      </c>
      <c r="K277" s="68"/>
      <c r="L277" s="68"/>
      <c r="M277" s="68"/>
      <c r="N277" s="68"/>
      <c r="O277" s="68"/>
      <c r="P277" s="68"/>
      <c r="Q277" s="68"/>
      <c r="R277" s="68"/>
      <c r="S277" s="69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</row>
    <row r="278" spans="1:52" ht="18.75" customHeight="1">
      <c r="A278" s="133" t="s">
        <v>342</v>
      </c>
      <c r="B278" s="103">
        <f>VLOOKUP($A278,'Cost breakdown'!A:H,3, FALSE)</f>
        <v>154</v>
      </c>
      <c r="C278" s="128">
        <f>VLOOKUP($A278,'Cost breakdown'!A:H,6, FALSE)</f>
        <v>236</v>
      </c>
      <c r="D278" s="103">
        <f t="shared" si="91"/>
        <v>34</v>
      </c>
      <c r="E278" s="129">
        <f>VLOOKUP($A278,'Cost breakdown'!A:H,7, FALSE)</f>
        <v>270</v>
      </c>
      <c r="F278" s="130">
        <f t="shared" si="92"/>
        <v>2700</v>
      </c>
      <c r="G278" s="104">
        <f t="shared" si="93"/>
        <v>0.12592592592592591</v>
      </c>
      <c r="H278" s="102">
        <v>1</v>
      </c>
      <c r="I278" s="102">
        <f>IF(VLOOKUP($A$228,'Machines+Mastery'!$A:$J, 9, FALSE)=3, H278*0.85,H278)</f>
        <v>1</v>
      </c>
      <c r="J278" s="75">
        <f t="shared" si="94"/>
        <v>34</v>
      </c>
      <c r="K278" s="68"/>
      <c r="L278" s="68"/>
      <c r="M278" s="68"/>
      <c r="N278" s="68"/>
      <c r="O278" s="68"/>
      <c r="P278" s="68"/>
      <c r="Q278" s="68"/>
      <c r="R278" s="68"/>
      <c r="S278" s="69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</row>
    <row r="279" spans="1:52" ht="18.75" customHeight="1">
      <c r="A279" s="70"/>
      <c r="B279" s="103"/>
      <c r="C279" s="128"/>
      <c r="D279" s="103"/>
      <c r="E279" s="129"/>
      <c r="F279" s="130"/>
      <c r="G279" s="104"/>
      <c r="H279" s="102"/>
      <c r="I279" s="102"/>
      <c r="J279" s="103"/>
      <c r="K279" s="68"/>
      <c r="L279" s="68"/>
      <c r="M279" s="68"/>
      <c r="N279" s="68"/>
      <c r="O279" s="68"/>
      <c r="P279" s="68"/>
      <c r="Q279" s="68"/>
      <c r="R279" s="68"/>
      <c r="S279" s="69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</row>
    <row r="280" spans="1:52" ht="18.75" customHeight="1">
      <c r="A280" s="71" t="s">
        <v>343</v>
      </c>
      <c r="B280" s="108" t="s">
        <v>87</v>
      </c>
      <c r="C280" s="73" t="s">
        <v>88</v>
      </c>
      <c r="D280" s="73" t="s">
        <v>89</v>
      </c>
      <c r="E280" s="73" t="s">
        <v>7</v>
      </c>
      <c r="F280" s="73" t="s">
        <v>29</v>
      </c>
      <c r="G280" s="80" t="s">
        <v>10</v>
      </c>
      <c r="H280" s="80" t="s">
        <v>90</v>
      </c>
      <c r="I280" s="73" t="s">
        <v>91</v>
      </c>
      <c r="J280" s="73" t="s">
        <v>92</v>
      </c>
      <c r="K280" s="68"/>
      <c r="L280" s="68"/>
      <c r="M280" s="68"/>
      <c r="N280" s="68"/>
      <c r="O280" s="68"/>
      <c r="P280" s="68"/>
      <c r="Q280" s="68"/>
      <c r="R280" s="68"/>
      <c r="S280" s="69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</row>
    <row r="281" spans="1:52" ht="18.75" customHeight="1">
      <c r="A281" s="134" t="s">
        <v>344</v>
      </c>
      <c r="B281" s="94">
        <f>VLOOKUP($A281,'Cost breakdown'!A:H,3, FALSE)</f>
        <v>10.4</v>
      </c>
      <c r="C281" s="115">
        <f>VLOOKUP($A281,'Cost breakdown'!A:H,6, FALSE)</f>
        <v>97.2</v>
      </c>
      <c r="D281" s="94">
        <f t="shared" ref="D281:D289" si="95">E281-C281</f>
        <v>56.8</v>
      </c>
      <c r="E281" s="116">
        <f>VLOOKUP($A281,'Cost breakdown'!A:H,7, FALSE)</f>
        <v>154</v>
      </c>
      <c r="F281" s="96">
        <f t="shared" ref="F281:F289" si="96">E281*10</f>
        <v>1540</v>
      </c>
      <c r="G281" s="97">
        <f t="shared" ref="G281:G289" si="97">(E281-C281)/E281</f>
        <v>0.36883116883116879</v>
      </c>
      <c r="H281" s="95">
        <v>3</v>
      </c>
      <c r="I281" s="95">
        <f>IF(VLOOKUP($A$228,'Machines+Mastery'!$A:$J, 9, FALSE)=3, H281*0.85,H281)</f>
        <v>3</v>
      </c>
      <c r="J281" s="100">
        <f t="shared" ref="J281:J289" si="98">E281/I281*(G281)</f>
        <v>18.933333333333334</v>
      </c>
      <c r="K281" s="68"/>
      <c r="L281" s="68"/>
      <c r="M281" s="68"/>
      <c r="N281" s="68"/>
      <c r="O281" s="68"/>
      <c r="P281" s="68"/>
      <c r="Q281" s="68"/>
      <c r="R281" s="68"/>
      <c r="S281" s="69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</row>
    <row r="282" spans="1:52" ht="18.75" customHeight="1">
      <c r="A282" s="114" t="s">
        <v>345</v>
      </c>
      <c r="B282" s="94">
        <f>VLOOKUP($A282,'Cost breakdown'!A:H,3, FALSE)</f>
        <v>82.8</v>
      </c>
      <c r="C282" s="115">
        <f>VLOOKUP($A282,'Cost breakdown'!A:H,6, FALSE)</f>
        <v>248.39999999999998</v>
      </c>
      <c r="D282" s="94">
        <f t="shared" si="95"/>
        <v>28.600000000000023</v>
      </c>
      <c r="E282" s="116">
        <f>VLOOKUP($A282,'Cost breakdown'!A:H,7, FALSE)</f>
        <v>277</v>
      </c>
      <c r="F282" s="96">
        <f t="shared" si="96"/>
        <v>2770</v>
      </c>
      <c r="G282" s="97">
        <f t="shared" si="97"/>
        <v>0.10324909747292427</v>
      </c>
      <c r="H282" s="95">
        <v>0.75</v>
      </c>
      <c r="I282" s="95">
        <f>IF(VLOOKUP($A$228,'Machines+Mastery'!$A:$J, 9, FALSE)=3, H282*0.85,H282)</f>
        <v>0.75</v>
      </c>
      <c r="J282" s="100">
        <f t="shared" si="98"/>
        <v>38.133333333333361</v>
      </c>
      <c r="K282" s="68"/>
      <c r="L282" s="68"/>
      <c r="M282" s="68"/>
      <c r="N282" s="68"/>
      <c r="O282" s="68"/>
      <c r="P282" s="68"/>
      <c r="Q282" s="68"/>
      <c r="R282" s="68"/>
      <c r="S282" s="69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</row>
    <row r="283" spans="1:52" ht="18.75" customHeight="1">
      <c r="A283" s="114" t="s">
        <v>346</v>
      </c>
      <c r="B283" s="94">
        <f>VLOOKUP($A283,'Cost breakdown'!A:H,3, FALSE)</f>
        <v>277</v>
      </c>
      <c r="C283" s="115">
        <f>VLOOKUP($A283,'Cost breakdown'!A:H,6, FALSE)</f>
        <v>349</v>
      </c>
      <c r="D283" s="94">
        <f t="shared" si="95"/>
        <v>18</v>
      </c>
      <c r="E283" s="116">
        <f>VLOOKUP($A283,'Cost breakdown'!A:H,7, FALSE)</f>
        <v>367</v>
      </c>
      <c r="F283" s="96">
        <f t="shared" si="96"/>
        <v>3670</v>
      </c>
      <c r="G283" s="97">
        <f t="shared" si="97"/>
        <v>4.9046321525885561E-2</v>
      </c>
      <c r="H283" s="95">
        <v>0.25</v>
      </c>
      <c r="I283" s="95">
        <f>IF(VLOOKUP($A$228,'Machines+Mastery'!$A:$J, 9, FALSE)=3, H283*0.85,H283)</f>
        <v>0.25</v>
      </c>
      <c r="J283" s="100">
        <f t="shared" si="98"/>
        <v>72</v>
      </c>
      <c r="K283" s="68"/>
      <c r="L283" s="68"/>
      <c r="M283" s="68"/>
      <c r="N283" s="68"/>
      <c r="O283" s="68"/>
      <c r="P283" s="68"/>
      <c r="Q283" s="68"/>
      <c r="R283" s="68"/>
      <c r="S283" s="69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</row>
    <row r="284" spans="1:52" ht="18.75" customHeight="1">
      <c r="A284" s="114" t="s">
        <v>347</v>
      </c>
      <c r="B284" s="94">
        <f>VLOOKUP($A284,'Cost breakdown'!A:H,3, FALSE)</f>
        <v>93.6</v>
      </c>
      <c r="C284" s="115">
        <f>VLOOKUP($A284,'Cost breakdown'!A:H,6, FALSE)</f>
        <v>355.2</v>
      </c>
      <c r="D284" s="94">
        <f t="shared" si="95"/>
        <v>22.800000000000011</v>
      </c>
      <c r="E284" s="116">
        <f>VLOOKUP($A284,'Cost breakdown'!A:H,7, FALSE)</f>
        <v>378</v>
      </c>
      <c r="F284" s="96">
        <f t="shared" si="96"/>
        <v>3780</v>
      </c>
      <c r="G284" s="97">
        <f t="shared" si="97"/>
        <v>6.0317460317460346E-2</v>
      </c>
      <c r="H284" s="95">
        <f>25/60</f>
        <v>0.41666666666666669</v>
      </c>
      <c r="I284" s="95">
        <f>IF(VLOOKUP($A$228,'Machines+Mastery'!$A:$J, 9, FALSE)=3, H284*0.85,H284)</f>
        <v>0.41666666666666669</v>
      </c>
      <c r="J284" s="100">
        <f t="shared" si="98"/>
        <v>54.72000000000002</v>
      </c>
      <c r="K284" s="68"/>
      <c r="L284" s="68"/>
      <c r="M284" s="68"/>
      <c r="N284" s="68"/>
      <c r="O284" s="68"/>
      <c r="P284" s="68"/>
      <c r="Q284" s="68"/>
      <c r="R284" s="68"/>
      <c r="S284" s="69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</row>
    <row r="285" spans="1:52" ht="18.75" customHeight="1">
      <c r="A285" s="114" t="s">
        <v>348</v>
      </c>
      <c r="B285" s="94">
        <f>VLOOKUP($A285,'Cost breakdown'!A:H,3, FALSE)</f>
        <v>82.8</v>
      </c>
      <c r="C285" s="115">
        <f>VLOOKUP($A285,'Cost breakdown'!A:H,6, FALSE)</f>
        <v>438</v>
      </c>
      <c r="D285" s="94">
        <f t="shared" si="95"/>
        <v>30</v>
      </c>
      <c r="E285" s="116">
        <f>VLOOKUP($A285,'Cost breakdown'!A:H,7, FALSE)</f>
        <v>468</v>
      </c>
      <c r="F285" s="96">
        <f t="shared" si="96"/>
        <v>4680</v>
      </c>
      <c r="G285" s="97">
        <f t="shared" si="97"/>
        <v>6.4102564102564097E-2</v>
      </c>
      <c r="H285" s="95">
        <v>0.75</v>
      </c>
      <c r="I285" s="95">
        <f>IF(VLOOKUP($A$228,'Machines+Mastery'!$A:$J, 9, FALSE)=3, H285*0.85,H285)</f>
        <v>0.75</v>
      </c>
      <c r="J285" s="100">
        <f t="shared" si="98"/>
        <v>40</v>
      </c>
      <c r="K285" s="68"/>
      <c r="L285" s="68"/>
      <c r="M285" s="68"/>
      <c r="N285" s="68"/>
      <c r="O285" s="68"/>
      <c r="P285" s="68"/>
      <c r="Q285" s="68"/>
      <c r="R285" s="68"/>
      <c r="S285" s="69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</row>
    <row r="286" spans="1:52" ht="18.75" customHeight="1">
      <c r="A286" s="114" t="s">
        <v>349</v>
      </c>
      <c r="B286" s="94">
        <f>VLOOKUP($A286,'Cost breakdown'!A:H,3, FALSE)</f>
        <v>43.2</v>
      </c>
      <c r="C286" s="115">
        <f>VLOOKUP($A286,'Cost breakdown'!A:H,6, FALSE)</f>
        <v>212</v>
      </c>
      <c r="D286" s="94">
        <f t="shared" si="95"/>
        <v>18</v>
      </c>
      <c r="E286" s="116">
        <f>VLOOKUP($A286,'Cost breakdown'!A:H,7, FALSE)</f>
        <v>230</v>
      </c>
      <c r="F286" s="96">
        <f t="shared" si="96"/>
        <v>2300</v>
      </c>
      <c r="G286" s="97">
        <f t="shared" si="97"/>
        <v>7.8260869565217397E-2</v>
      </c>
      <c r="H286" s="95">
        <v>0.5</v>
      </c>
      <c r="I286" s="95">
        <f>IF(VLOOKUP($A$228,'Machines+Mastery'!$A:$J, 9, FALSE)=3, H286*0.85,H286)</f>
        <v>0.5</v>
      </c>
      <c r="J286" s="100">
        <f t="shared" si="98"/>
        <v>36</v>
      </c>
      <c r="K286" s="68"/>
      <c r="L286" s="68"/>
      <c r="M286" s="68"/>
      <c r="N286" s="68"/>
      <c r="O286" s="68"/>
      <c r="P286" s="68"/>
      <c r="Q286" s="68"/>
      <c r="R286" s="68"/>
      <c r="S286" s="69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</row>
    <row r="287" spans="1:52" ht="18.75" customHeight="1">
      <c r="A287" s="114" t="s">
        <v>350</v>
      </c>
      <c r="B287" s="94">
        <f>VLOOKUP($A287,'Cost breakdown'!A:H,3, FALSE)</f>
        <v>43.2</v>
      </c>
      <c r="C287" s="115">
        <f>VLOOKUP($A287,'Cost breakdown'!A:H,6, FALSE)</f>
        <v>236.4</v>
      </c>
      <c r="D287" s="94">
        <f t="shared" si="95"/>
        <v>15.599999999999994</v>
      </c>
      <c r="E287" s="116">
        <f>VLOOKUP($A287,'Cost breakdown'!A:H,7, FALSE)</f>
        <v>252</v>
      </c>
      <c r="F287" s="96">
        <f t="shared" si="96"/>
        <v>2520</v>
      </c>
      <c r="G287" s="97">
        <f t="shared" si="97"/>
        <v>6.1904761904761879E-2</v>
      </c>
      <c r="H287" s="95">
        <f>1/3</f>
        <v>0.33333333333333331</v>
      </c>
      <c r="I287" s="95">
        <f>IF(VLOOKUP($A$228,'Machines+Mastery'!$A:$J, 9, FALSE)=3, H287*0.85,H287)</f>
        <v>0.33333333333333331</v>
      </c>
      <c r="J287" s="100">
        <f t="shared" si="98"/>
        <v>46.799999999999983</v>
      </c>
      <c r="K287" s="68"/>
      <c r="L287" s="68"/>
      <c r="M287" s="68"/>
      <c r="N287" s="68"/>
      <c r="O287" s="68"/>
      <c r="P287" s="68"/>
      <c r="Q287" s="68"/>
      <c r="R287" s="68"/>
      <c r="S287" s="69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</row>
    <row r="288" spans="1:52" ht="18.75" customHeight="1">
      <c r="A288" s="114" t="s">
        <v>351</v>
      </c>
      <c r="B288" s="94">
        <f>VLOOKUP($A288,'Cost breakdown'!A:H,3, FALSE)</f>
        <v>18</v>
      </c>
      <c r="C288" s="115">
        <f>VLOOKUP($A288,'Cost breakdown'!A:H,6, FALSE)</f>
        <v>255.2</v>
      </c>
      <c r="D288" s="94">
        <f t="shared" si="95"/>
        <v>21.800000000000011</v>
      </c>
      <c r="E288" s="116">
        <f>VLOOKUP($A288,'Cost breakdown'!A:H,7, FALSE)</f>
        <v>277</v>
      </c>
      <c r="F288" s="96">
        <f t="shared" si="96"/>
        <v>2770</v>
      </c>
      <c r="G288" s="97">
        <f t="shared" si="97"/>
        <v>7.8700361010830361E-2</v>
      </c>
      <c r="H288" s="95">
        <v>0.5</v>
      </c>
      <c r="I288" s="95">
        <f>IF(VLOOKUP($A$228,'Machines+Mastery'!$A:$J, 9, FALSE)=3, H288*0.85,H288)</f>
        <v>0.5</v>
      </c>
      <c r="J288" s="100">
        <f t="shared" si="98"/>
        <v>43.600000000000023</v>
      </c>
      <c r="K288" s="68"/>
      <c r="L288" s="68"/>
      <c r="M288" s="68"/>
      <c r="N288" s="68"/>
      <c r="O288" s="68"/>
      <c r="P288" s="68"/>
      <c r="Q288" s="68"/>
      <c r="R288" s="68"/>
      <c r="S288" s="69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</row>
    <row r="289" spans="1:52" ht="18.75" customHeight="1">
      <c r="A289" s="133" t="s">
        <v>352</v>
      </c>
      <c r="B289" s="103">
        <f>VLOOKUP($A289,'Cost breakdown'!A:H,3, FALSE)</f>
        <v>154</v>
      </c>
      <c r="C289" s="128">
        <f>VLOOKUP($A289,'Cost breakdown'!A:H,6, FALSE)</f>
        <v>262</v>
      </c>
      <c r="D289" s="103">
        <f t="shared" si="95"/>
        <v>26</v>
      </c>
      <c r="E289" s="129">
        <f>VLOOKUP($A289,'Cost breakdown'!A:H,7, FALSE)</f>
        <v>288</v>
      </c>
      <c r="F289" s="130">
        <f t="shared" si="96"/>
        <v>2880</v>
      </c>
      <c r="G289" s="104">
        <f t="shared" si="97"/>
        <v>9.0277777777777776E-2</v>
      </c>
      <c r="H289" s="102">
        <v>0.5</v>
      </c>
      <c r="I289" s="102">
        <f>IF(VLOOKUP($A$228,'Machines+Mastery'!$A:$J, 9, FALSE)=3, H289*0.85,H289)</f>
        <v>0.5</v>
      </c>
      <c r="J289" s="75">
        <f t="shared" si="98"/>
        <v>52</v>
      </c>
      <c r="K289" s="68"/>
      <c r="L289" s="68"/>
      <c r="M289" s="68"/>
      <c r="N289" s="68"/>
      <c r="O289" s="68"/>
      <c r="P289" s="68"/>
      <c r="Q289" s="68"/>
      <c r="R289" s="68"/>
      <c r="S289" s="69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</row>
    <row r="290" spans="1:52" ht="18.75" customHeight="1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9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</row>
    <row r="291" spans="1:52" ht="18.75" customHeight="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9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</row>
    <row r="292" spans="1:52" ht="18.75" customHeight="1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9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</row>
    <row r="293" spans="1:52" ht="18.75" customHeight="1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9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</row>
    <row r="294" spans="1:52" ht="18.75" customHeight="1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9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</row>
    <row r="295" spans="1:52" ht="18.75" customHeight="1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9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</row>
    <row r="296" spans="1:52" ht="18.75" customHeight="1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9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</row>
    <row r="297" spans="1:52" ht="18.75" customHeight="1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9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</row>
    <row r="298" spans="1:52" ht="18.75" customHeight="1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9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</row>
    <row r="299" spans="1:52" ht="18.75" customHeight="1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9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</row>
    <row r="300" spans="1:52" ht="18.75" customHeight="1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9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</row>
    <row r="301" spans="1:52" ht="18.75" customHeight="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9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</row>
    <row r="302" spans="1:52" ht="18.75" customHeight="1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9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</row>
    <row r="303" spans="1:52" ht="18.75" customHeight="1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9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</row>
    <row r="304" spans="1:52" ht="18.75" customHeight="1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9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</row>
    <row r="305" spans="1:52" ht="18.75" customHeight="1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9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</row>
    <row r="306" spans="1:52" ht="18.75" customHeight="1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9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</row>
    <row r="307" spans="1:52" ht="18.75" customHeight="1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9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</row>
    <row r="308" spans="1:52" ht="18.75" customHeight="1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9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</row>
    <row r="309" spans="1:52" ht="18.75" customHeight="1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9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</row>
    <row r="310" spans="1:52" ht="18.75" customHeight="1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9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</row>
    <row r="311" spans="1:52" ht="18.75" customHeight="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9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</row>
    <row r="312" spans="1:52" ht="18.75" customHeight="1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9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</row>
    <row r="313" spans="1:52" ht="18.75" customHeight="1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9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</row>
    <row r="314" spans="1:52" ht="18.75" customHeight="1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9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</row>
    <row r="315" spans="1:52" ht="18.75" customHeight="1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9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</row>
    <row r="316" spans="1:52" ht="18.75" customHeight="1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9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</row>
    <row r="317" spans="1:52" ht="18.75" customHeight="1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9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</row>
    <row r="318" spans="1:52" ht="18.75" customHeight="1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9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</row>
    <row r="319" spans="1:52" ht="18.75" customHeight="1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9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</row>
    <row r="320" spans="1:52" ht="18.75" customHeight="1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9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</row>
    <row r="321" spans="1:52" ht="18.75" customHeight="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9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</row>
    <row r="322" spans="1:52" ht="18.75" customHeight="1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9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</row>
    <row r="323" spans="1:52" ht="18.75" customHeight="1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9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</row>
    <row r="324" spans="1:52" ht="18.75" customHeight="1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9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</row>
    <row r="325" spans="1:52" ht="18.75" customHeight="1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9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</row>
    <row r="326" spans="1:52" ht="18.75" customHeight="1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9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</row>
    <row r="327" spans="1:52" ht="18.75" customHeight="1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9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</row>
    <row r="328" spans="1:52" ht="18.75" customHeight="1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9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</row>
    <row r="329" spans="1:52" ht="18.75" customHeight="1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9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</row>
    <row r="330" spans="1:52" ht="18.75" customHeight="1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9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</row>
    <row r="331" spans="1:52" ht="18.75" customHeight="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9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</row>
    <row r="332" spans="1:52" ht="18.75" customHeight="1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9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</row>
    <row r="333" spans="1:52" ht="18.75" customHeight="1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9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</row>
    <row r="334" spans="1:52" ht="18.75" customHeight="1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9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</row>
    <row r="335" spans="1:52" ht="18.75" customHeight="1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9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</row>
    <row r="336" spans="1:52" ht="18.75" customHeight="1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9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</row>
    <row r="337" spans="1:52" ht="18.75" customHeight="1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9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</row>
    <row r="338" spans="1:52" ht="18.75" customHeight="1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9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</row>
    <row r="339" spans="1:52" ht="18.75" customHeight="1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9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</row>
    <row r="340" spans="1:52" ht="18.75" customHeight="1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9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</row>
    <row r="341" spans="1:52" ht="18.75" customHeight="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9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</row>
    <row r="342" spans="1:52" ht="18.75" customHeight="1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9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</row>
    <row r="343" spans="1:52" ht="18.75" customHeight="1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9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</row>
    <row r="344" spans="1:52" ht="18.75" customHeight="1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9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</row>
    <row r="345" spans="1:52" ht="18.75" customHeight="1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9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</row>
    <row r="346" spans="1:52" ht="18.75" customHeight="1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9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</row>
    <row r="347" spans="1:52" ht="18.75" customHeight="1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9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</row>
    <row r="348" spans="1:52" ht="18.75" customHeight="1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9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</row>
    <row r="349" spans="1:52" ht="18.75" customHeight="1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9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</row>
    <row r="350" spans="1:52" ht="18.75" customHeight="1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9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</row>
    <row r="351" spans="1:52" ht="18.75" customHeight="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9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</row>
    <row r="352" spans="1:52" ht="18.75" customHeight="1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9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</row>
    <row r="353" spans="1:52" ht="18.75" customHeight="1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9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</row>
    <row r="354" spans="1:52" ht="18.75" customHeight="1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9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</row>
    <row r="355" spans="1:52" ht="18.75" customHeight="1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9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</row>
    <row r="356" spans="1:52" ht="18.75" customHeight="1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9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</row>
    <row r="357" spans="1:52" ht="18.75" customHeight="1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9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</row>
    <row r="358" spans="1:52" ht="18.75" customHeight="1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9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</row>
    <row r="359" spans="1:52" ht="18.75" customHeight="1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9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</row>
    <row r="360" spans="1:52" ht="18.75" customHeight="1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9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</row>
    <row r="361" spans="1:52" ht="18.75" customHeight="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9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</row>
    <row r="362" spans="1:52" ht="18.75" customHeight="1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9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</row>
    <row r="363" spans="1:52" ht="18.75" customHeight="1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9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</row>
    <row r="364" spans="1:52" ht="18.75" customHeight="1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9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</row>
    <row r="365" spans="1:52" ht="18.75" customHeight="1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9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</row>
    <row r="366" spans="1:52" ht="18.75" customHeight="1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9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</row>
    <row r="367" spans="1:52" ht="18.75" customHeight="1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9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</row>
    <row r="368" spans="1:52" ht="18.75" customHeight="1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9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</row>
    <row r="369" spans="1:52" ht="18.75" customHeight="1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9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</row>
    <row r="370" spans="1:52" ht="18.75" customHeight="1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9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</row>
    <row r="371" spans="1:52" ht="18.75" customHeight="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9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</row>
    <row r="372" spans="1:52" ht="18.75" customHeight="1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9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</row>
    <row r="373" spans="1:52" ht="18.75" customHeight="1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9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</row>
    <row r="374" spans="1:52" ht="18.75" customHeight="1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9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</row>
    <row r="375" spans="1:52" ht="18.75" customHeight="1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9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</row>
    <row r="376" spans="1:52" ht="18.75" customHeight="1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9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</row>
    <row r="377" spans="1:52" ht="18.75" customHeight="1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9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</row>
    <row r="378" spans="1:52" ht="18.75" customHeight="1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9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</row>
    <row r="379" spans="1:52" ht="18.75" customHeight="1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9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</row>
    <row r="380" spans="1:52" ht="18.75" customHeight="1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9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</row>
    <row r="381" spans="1:52" ht="18.75" customHeight="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9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</row>
    <row r="382" spans="1:52" ht="18.75" customHeight="1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9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</row>
    <row r="383" spans="1:52" ht="18.75" customHeight="1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9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</row>
    <row r="384" spans="1:52" ht="18.75" customHeight="1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9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</row>
    <row r="385" spans="1:52" ht="18.75" customHeight="1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9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</row>
    <row r="386" spans="1:52" ht="18.75" customHeight="1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9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</row>
    <row r="387" spans="1:52" ht="18.75" customHeight="1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9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</row>
    <row r="388" spans="1:52" ht="18.75" customHeight="1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9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</row>
    <row r="389" spans="1:52" ht="18.75" customHeight="1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9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</row>
    <row r="390" spans="1:52" ht="18.75" customHeight="1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9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</row>
    <row r="391" spans="1:52" ht="18.75" customHeight="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9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</row>
    <row r="392" spans="1:52" ht="18.75" customHeight="1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9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</row>
    <row r="393" spans="1:52" ht="18.75" customHeight="1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9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</row>
    <row r="394" spans="1:52" ht="18.75" customHeight="1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9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</row>
    <row r="395" spans="1:52" ht="18.75" customHeight="1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9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</row>
    <row r="396" spans="1:52" ht="18.75" customHeight="1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9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</row>
    <row r="397" spans="1:52" ht="18.75" customHeight="1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9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</row>
    <row r="398" spans="1:52" ht="18.75" customHeight="1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9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</row>
    <row r="399" spans="1:52" ht="18.75" customHeight="1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9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</row>
    <row r="400" spans="1:52" ht="18.75" customHeight="1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9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</row>
    <row r="401" spans="1:52" ht="18.75" customHeight="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9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</row>
    <row r="402" spans="1:52" ht="18.75" customHeight="1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9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</row>
    <row r="403" spans="1:52" ht="18.75" customHeight="1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9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</row>
    <row r="404" spans="1:52" ht="18.75" customHeight="1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9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</row>
    <row r="405" spans="1:52" ht="18.75" customHeight="1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9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</row>
    <row r="406" spans="1:52" ht="18.75" customHeight="1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9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</row>
    <row r="407" spans="1:52" ht="18.75" customHeight="1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9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</row>
    <row r="408" spans="1:52" ht="18.75" customHeight="1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9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</row>
    <row r="409" spans="1:52" ht="18.75" customHeight="1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9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</row>
    <row r="410" spans="1:52" ht="18.75" customHeight="1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9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</row>
    <row r="411" spans="1:52" ht="18.75" customHeight="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9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</row>
    <row r="412" spans="1:52" ht="18.75" customHeight="1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9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</row>
    <row r="413" spans="1:52" ht="18.75" customHeight="1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9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</row>
    <row r="414" spans="1:52" ht="18.75" customHeight="1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9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</row>
    <row r="415" spans="1:52" ht="18.75" customHeight="1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9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</row>
    <row r="416" spans="1:52" ht="18.75" customHeight="1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9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</row>
    <row r="417" spans="1:52" ht="18.75" customHeight="1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9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</row>
    <row r="418" spans="1:52" ht="18.75" customHeight="1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9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</row>
    <row r="419" spans="1:52" ht="18.75" customHeight="1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9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</row>
    <row r="420" spans="1:52" ht="18.75" customHeight="1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9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</row>
    <row r="421" spans="1:52" ht="18.75" customHeight="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9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</row>
    <row r="422" spans="1:52" ht="18.75" customHeight="1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9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</row>
    <row r="423" spans="1:52" ht="18.75" customHeight="1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9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</row>
    <row r="424" spans="1:52" ht="18.75" customHeight="1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9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</row>
    <row r="425" spans="1:52" ht="18.75" customHeight="1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9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</row>
    <row r="426" spans="1:52" ht="18.75" customHeight="1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9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</row>
    <row r="427" spans="1:52" ht="18.75" customHeight="1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9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</row>
    <row r="428" spans="1:52" ht="18.75" customHeight="1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9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</row>
    <row r="429" spans="1:52" ht="18.75" customHeight="1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9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</row>
    <row r="430" spans="1:52" ht="18.75" customHeight="1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9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</row>
    <row r="431" spans="1:52" ht="18.75" customHeight="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9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</row>
    <row r="432" spans="1:52" ht="18.75" customHeight="1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9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</row>
    <row r="433" spans="1:52" ht="18.75" customHeight="1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9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</row>
    <row r="434" spans="1:52" ht="18.75" customHeight="1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9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</row>
    <row r="435" spans="1:52" ht="18.75" customHeight="1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9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</row>
    <row r="436" spans="1:52" ht="18.75" customHeight="1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9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</row>
    <row r="437" spans="1:52" ht="18.75" customHeight="1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9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</row>
    <row r="438" spans="1:52" ht="18.75" customHeight="1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9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</row>
    <row r="439" spans="1:52" ht="18.75" customHeight="1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9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</row>
    <row r="440" spans="1:52" ht="18.75" customHeight="1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9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</row>
    <row r="441" spans="1:52" ht="18.75" customHeight="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9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</row>
    <row r="442" spans="1:52" ht="18.75" customHeight="1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9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</row>
    <row r="443" spans="1:52" ht="18.75" customHeight="1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9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</row>
    <row r="444" spans="1:52" ht="18.75" customHeight="1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9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</row>
    <row r="445" spans="1:52" ht="18.75" customHeight="1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9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</row>
    <row r="446" spans="1:52" ht="18.75" customHeight="1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9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</row>
    <row r="447" spans="1:52" ht="18.75" customHeight="1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9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</row>
    <row r="448" spans="1:52" ht="18.75" customHeight="1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9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</row>
    <row r="449" spans="1:52" ht="18.75" customHeight="1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9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</row>
    <row r="450" spans="1:52" ht="18.75" customHeight="1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9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</row>
    <row r="451" spans="1:52" ht="18.75" customHeight="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9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</row>
    <row r="452" spans="1:52" ht="18.75" customHeight="1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9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</row>
    <row r="453" spans="1:52" ht="18.75" customHeight="1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9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</row>
    <row r="454" spans="1:52" ht="18.75" customHeight="1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9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</row>
    <row r="455" spans="1:52" ht="18.75" customHeight="1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9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</row>
    <row r="456" spans="1:52" ht="18.75" customHeight="1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9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</row>
    <row r="457" spans="1:52" ht="18.75" customHeight="1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9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</row>
    <row r="458" spans="1:52" ht="18.75" customHeight="1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9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</row>
    <row r="459" spans="1:52" ht="18.75" customHeight="1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9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</row>
    <row r="460" spans="1:52" ht="18.75" customHeight="1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9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</row>
    <row r="461" spans="1:52" ht="18.75" customHeight="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9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</row>
    <row r="462" spans="1:52" ht="18.75" customHeight="1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9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</row>
    <row r="463" spans="1:52" ht="18.75" customHeight="1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9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</row>
    <row r="464" spans="1:52" ht="18.75" customHeight="1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9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</row>
    <row r="465" spans="1:52" ht="18.75" customHeight="1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9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</row>
    <row r="466" spans="1:52" ht="18.75" customHeight="1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9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</row>
    <row r="467" spans="1:52" ht="18.75" customHeight="1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9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</row>
    <row r="468" spans="1:52" ht="18.75" customHeight="1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9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</row>
    <row r="469" spans="1:52" ht="18.75" customHeight="1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9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</row>
    <row r="470" spans="1:52" ht="18.75" customHeight="1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9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</row>
    <row r="471" spans="1:52" ht="18.75" customHeight="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9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</row>
    <row r="472" spans="1:52" ht="18.75" customHeight="1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9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</row>
    <row r="473" spans="1:52" ht="18.75" customHeight="1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9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</row>
    <row r="474" spans="1:52" ht="18.75" customHeight="1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9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</row>
    <row r="475" spans="1:52" ht="18.75" customHeight="1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9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</row>
    <row r="476" spans="1:52" ht="18.75" customHeight="1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9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</row>
    <row r="477" spans="1:52" ht="18.75" customHeight="1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9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</row>
    <row r="478" spans="1:52" ht="18.75" customHeight="1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9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</row>
    <row r="479" spans="1:52" ht="18.75" customHeight="1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9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</row>
    <row r="480" spans="1:52" ht="18.75" customHeight="1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9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</row>
    <row r="481" spans="1:52" ht="18.75" customHeight="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9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</row>
    <row r="482" spans="1:52" ht="18.75" customHeight="1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9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</row>
    <row r="483" spans="1:52" ht="18.75" customHeight="1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9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</row>
    <row r="484" spans="1:52" ht="18.75" customHeight="1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9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</row>
    <row r="485" spans="1:52" ht="18.75" customHeight="1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9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</row>
    <row r="486" spans="1:52" ht="18.75" customHeight="1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9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</row>
    <row r="487" spans="1:52" ht="18.75" customHeight="1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9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</row>
    <row r="488" spans="1:52" ht="18.75" customHeight="1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9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</row>
    <row r="489" spans="1:52" ht="18.75" customHeight="1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9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</row>
    <row r="490" spans="1:52" ht="18.75" customHeight="1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9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</row>
    <row r="491" spans="1:52" ht="18.75" customHeight="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9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</row>
    <row r="492" spans="1:52" ht="18.75" customHeight="1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9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</row>
    <row r="493" spans="1:52" ht="18.75" customHeight="1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9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</row>
    <row r="494" spans="1:52" ht="18.75" customHeight="1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9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</row>
    <row r="495" spans="1:52" ht="18.75" customHeight="1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9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</row>
    <row r="496" spans="1:52" ht="18.75" customHeight="1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9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</row>
    <row r="497" spans="1:52" ht="18.75" customHeight="1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9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</row>
    <row r="498" spans="1:52" ht="18.75" customHeight="1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9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</row>
    <row r="499" spans="1:52" ht="18.75" customHeight="1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9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</row>
    <row r="500" spans="1:52" ht="18.75" customHeight="1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9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</row>
    <row r="501" spans="1:52" ht="18.75" customHeight="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9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</row>
    <row r="502" spans="1:52" ht="18.75" customHeight="1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9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</row>
    <row r="503" spans="1:52" ht="18.75" customHeight="1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9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</row>
    <row r="504" spans="1:52" ht="18.75" customHeight="1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9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</row>
    <row r="505" spans="1:52" ht="18.75" customHeight="1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9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</row>
    <row r="506" spans="1:52" ht="18.75" customHeight="1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9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</row>
    <row r="507" spans="1:52" ht="18.75" customHeight="1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9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</row>
    <row r="508" spans="1:52" ht="18.75" customHeight="1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9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</row>
    <row r="509" spans="1:52" ht="18.75" customHeight="1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9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</row>
    <row r="510" spans="1:52" ht="18.75" customHeight="1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9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</row>
    <row r="511" spans="1:52" ht="18.75" customHeight="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9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</row>
    <row r="512" spans="1:52" ht="18.75" customHeight="1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9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</row>
    <row r="513" spans="1:52" ht="18.75" customHeight="1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9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</row>
    <row r="514" spans="1:52" ht="18.75" customHeight="1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9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</row>
    <row r="515" spans="1:52" ht="18.75" customHeight="1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9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</row>
    <row r="516" spans="1:52" ht="18.75" customHeight="1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9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</row>
    <row r="517" spans="1:52" ht="18.75" customHeight="1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9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</row>
    <row r="518" spans="1:52" ht="18.75" customHeight="1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9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</row>
    <row r="519" spans="1:52" ht="18.75" customHeight="1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9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</row>
    <row r="520" spans="1:52" ht="18.75" customHeight="1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9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</row>
    <row r="521" spans="1:52" ht="18.75" customHeight="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9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</row>
    <row r="522" spans="1:52" ht="18.75" customHeight="1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9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</row>
    <row r="523" spans="1:52" ht="18.75" customHeight="1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9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</row>
    <row r="524" spans="1:52" ht="18.75" customHeight="1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9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</row>
    <row r="525" spans="1:52" ht="18.75" customHeight="1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9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</row>
    <row r="526" spans="1:52" ht="18.75" customHeight="1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9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</row>
    <row r="527" spans="1:52" ht="18.75" customHeight="1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9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</row>
    <row r="528" spans="1:52" ht="18.75" customHeight="1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9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</row>
    <row r="529" spans="1:52" ht="18.75" customHeight="1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9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</row>
    <row r="530" spans="1:52" ht="18.75" customHeight="1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9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</row>
    <row r="531" spans="1:52" ht="18.75" customHeight="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9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</row>
    <row r="532" spans="1:52" ht="18.75" customHeight="1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9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</row>
    <row r="533" spans="1:52" ht="18.75" customHeight="1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9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</row>
    <row r="534" spans="1:52" ht="18.75" customHeight="1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9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</row>
    <row r="535" spans="1:52" ht="18.75" customHeight="1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9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</row>
    <row r="536" spans="1:52" ht="18.75" customHeight="1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9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</row>
    <row r="537" spans="1:52" ht="18.75" customHeight="1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9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</row>
    <row r="538" spans="1:52" ht="18.75" customHeight="1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9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</row>
    <row r="539" spans="1:52" ht="18.75" customHeight="1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9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</row>
    <row r="540" spans="1:52" ht="18.75" customHeight="1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9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</row>
    <row r="541" spans="1:52" ht="18.75" customHeight="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9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</row>
    <row r="542" spans="1:52" ht="18.75" customHeight="1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9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</row>
    <row r="543" spans="1:52" ht="18.75" customHeight="1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9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</row>
    <row r="544" spans="1:52" ht="18.75" customHeight="1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9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</row>
    <row r="545" spans="1:52" ht="18.75" customHeight="1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9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</row>
    <row r="546" spans="1:52" ht="18.75" customHeight="1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9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</row>
    <row r="547" spans="1:52" ht="18.75" customHeight="1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9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</row>
    <row r="548" spans="1:52" ht="18.75" customHeight="1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9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</row>
    <row r="549" spans="1:52" ht="18.75" customHeight="1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9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</row>
    <row r="550" spans="1:52" ht="18.75" customHeight="1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9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</row>
    <row r="551" spans="1:52" ht="18.75" customHeight="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9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</row>
    <row r="552" spans="1:52" ht="18.75" customHeight="1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9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</row>
    <row r="553" spans="1:52" ht="18.75" customHeight="1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9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</row>
    <row r="554" spans="1:52" ht="18.75" customHeight="1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9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</row>
    <row r="555" spans="1:52" ht="18.75" customHeight="1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9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</row>
    <row r="556" spans="1:52" ht="18.75" customHeight="1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9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</row>
    <row r="557" spans="1:52" ht="18.75" customHeight="1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9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</row>
    <row r="558" spans="1:52" ht="18.75" customHeight="1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9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</row>
    <row r="559" spans="1:52" ht="18.75" customHeight="1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9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</row>
    <row r="560" spans="1:52" ht="18.75" customHeight="1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9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</row>
    <row r="561" spans="1:52" ht="18.75" customHeight="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9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</row>
    <row r="562" spans="1:52" ht="18.75" customHeight="1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9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</row>
    <row r="563" spans="1:52" ht="18.75" customHeight="1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9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</row>
    <row r="564" spans="1:52" ht="18.75" customHeight="1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9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</row>
    <row r="565" spans="1:52" ht="18.75" customHeight="1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9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</row>
    <row r="566" spans="1:52" ht="18.75" customHeight="1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9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</row>
    <row r="567" spans="1:52" ht="18.75" customHeight="1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9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</row>
    <row r="568" spans="1:52" ht="18.75" customHeight="1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9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</row>
    <row r="569" spans="1:52" ht="18.75" customHeight="1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9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</row>
    <row r="570" spans="1:52" ht="18.75" customHeight="1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9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</row>
    <row r="571" spans="1:52" ht="18.75" customHeight="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9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</row>
    <row r="572" spans="1:52" ht="18.75" customHeight="1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9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</row>
    <row r="573" spans="1:52" ht="18.75" customHeight="1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9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</row>
    <row r="574" spans="1:52" ht="18.75" customHeight="1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9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</row>
    <row r="575" spans="1:52" ht="18.75" customHeight="1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9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</row>
    <row r="576" spans="1:52" ht="18.75" customHeight="1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9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</row>
    <row r="577" spans="1:52" ht="18.75" customHeight="1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9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</row>
    <row r="578" spans="1:52" ht="18.75" customHeight="1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9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</row>
    <row r="579" spans="1:52" ht="18.75" customHeight="1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9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</row>
    <row r="580" spans="1:52" ht="18.75" customHeight="1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9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</row>
    <row r="581" spans="1:52" ht="18.75" customHeight="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9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</row>
    <row r="582" spans="1:52" ht="18.75" customHeight="1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9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</row>
    <row r="583" spans="1:52" ht="18.75" customHeight="1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9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</row>
    <row r="584" spans="1:52" ht="18.75" customHeight="1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9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</row>
    <row r="585" spans="1:52" ht="18.75" customHeight="1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9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</row>
    <row r="586" spans="1:52" ht="18.75" customHeight="1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9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</row>
    <row r="587" spans="1:52" ht="18.75" customHeight="1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9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</row>
    <row r="588" spans="1:52" ht="18.75" customHeight="1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9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</row>
    <row r="589" spans="1:52" ht="18.75" customHeight="1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9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</row>
    <row r="590" spans="1:52" ht="18.75" customHeight="1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9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</row>
    <row r="591" spans="1:52" ht="18.75" customHeight="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9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</row>
    <row r="592" spans="1:52" ht="18.75" customHeight="1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9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</row>
    <row r="593" spans="1:52" ht="18.75" customHeight="1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9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</row>
    <row r="594" spans="1:52" ht="18.75" customHeight="1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9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</row>
    <row r="595" spans="1:52" ht="18.75" customHeight="1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9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</row>
    <row r="596" spans="1:52" ht="18.75" customHeight="1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9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</row>
    <row r="597" spans="1:52" ht="18.75" customHeight="1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9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</row>
    <row r="598" spans="1:52" ht="18.75" customHeight="1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9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</row>
    <row r="599" spans="1:52" ht="18.75" customHeight="1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9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</row>
    <row r="600" spans="1:52" ht="18.75" customHeight="1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9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</row>
    <row r="601" spans="1:52" ht="18.75" customHeight="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9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</row>
    <row r="602" spans="1:52" ht="18.75" customHeight="1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9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</row>
    <row r="603" spans="1:52" ht="18.75" customHeight="1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9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</row>
    <row r="604" spans="1:52" ht="18.75" customHeight="1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9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</row>
    <row r="605" spans="1:52" ht="18.75" customHeight="1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9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</row>
    <row r="606" spans="1:52" ht="18.75" customHeight="1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9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</row>
    <row r="607" spans="1:52" ht="18.75" customHeight="1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9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</row>
    <row r="608" spans="1:52" ht="18.75" customHeight="1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9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</row>
    <row r="609" spans="1:52" ht="18.75" customHeight="1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9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</row>
    <row r="610" spans="1:52" ht="18.75" customHeight="1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9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</row>
    <row r="611" spans="1:52" ht="18.75" customHeight="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9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</row>
    <row r="612" spans="1:52" ht="18.75" customHeight="1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9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</row>
    <row r="613" spans="1:52" ht="18.75" customHeight="1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9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</row>
    <row r="614" spans="1:52" ht="18.75" customHeight="1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9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</row>
    <row r="615" spans="1:52" ht="18.75" customHeight="1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9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</row>
    <row r="616" spans="1:52" ht="18.75" customHeight="1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9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</row>
    <row r="617" spans="1:52" ht="18.75" customHeight="1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9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</row>
    <row r="618" spans="1:52" ht="18.75" customHeight="1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9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</row>
    <row r="619" spans="1:52" ht="18.75" customHeight="1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9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</row>
    <row r="620" spans="1:52" ht="18.75" customHeight="1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9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</row>
    <row r="621" spans="1:52" ht="18.75" customHeight="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9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</row>
    <row r="622" spans="1:52" ht="18.75" customHeight="1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9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</row>
    <row r="623" spans="1:52" ht="18.75" customHeight="1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9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</row>
    <row r="624" spans="1:52" ht="18.75" customHeight="1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9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</row>
    <row r="625" spans="1:52" ht="18.75" customHeight="1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9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</row>
    <row r="626" spans="1:52" ht="18.75" customHeight="1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9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</row>
    <row r="627" spans="1:52" ht="18.75" customHeight="1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9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</row>
    <row r="628" spans="1:52" ht="18.75" customHeight="1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9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</row>
    <row r="629" spans="1:52" ht="18.75" customHeight="1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9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</row>
    <row r="630" spans="1:52" ht="18.75" customHeight="1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9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</row>
    <row r="631" spans="1:52" ht="18.75" customHeight="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9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</row>
    <row r="632" spans="1:52" ht="18.75" customHeight="1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9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</row>
    <row r="633" spans="1:52" ht="18.75" customHeight="1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9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</row>
    <row r="634" spans="1:52" ht="18.75" customHeight="1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9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</row>
    <row r="635" spans="1:52" ht="18.75" customHeight="1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9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</row>
    <row r="636" spans="1:52" ht="18.75" customHeight="1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9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</row>
    <row r="637" spans="1:52" ht="18.75" customHeight="1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9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</row>
    <row r="638" spans="1:52" ht="18.75" customHeight="1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9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</row>
    <row r="639" spans="1:52" ht="18.75" customHeight="1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9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</row>
    <row r="640" spans="1:52" ht="18.75" customHeight="1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9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</row>
    <row r="641" spans="1:52" ht="18.75" customHeight="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9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</row>
    <row r="642" spans="1:52" ht="18.75" customHeight="1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9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</row>
    <row r="643" spans="1:52" ht="18.75" customHeight="1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9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</row>
    <row r="644" spans="1:52" ht="18.75" customHeight="1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9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</row>
    <row r="645" spans="1:52" ht="18.75" customHeight="1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9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</row>
    <row r="646" spans="1:52" ht="18.75" customHeight="1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9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</row>
    <row r="647" spans="1:52" ht="18.75" customHeight="1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9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</row>
    <row r="648" spans="1:52" ht="18.75" customHeight="1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9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</row>
    <row r="649" spans="1:52" ht="18.75" customHeight="1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9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</row>
    <row r="650" spans="1:52" ht="18.75" customHeight="1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9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</row>
    <row r="651" spans="1:52" ht="18.75" customHeight="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9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</row>
    <row r="652" spans="1:52" ht="18.75" customHeight="1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9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</row>
    <row r="653" spans="1:52" ht="18.75" customHeight="1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9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</row>
    <row r="654" spans="1:52" ht="18.75" customHeight="1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9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</row>
    <row r="655" spans="1:52" ht="18.75" customHeight="1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9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</row>
    <row r="656" spans="1:52" ht="18.75" customHeight="1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9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</row>
    <row r="657" spans="1:52" ht="18.75" customHeight="1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9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</row>
    <row r="658" spans="1:52" ht="18.75" customHeight="1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9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</row>
    <row r="659" spans="1:52" ht="18.75" customHeight="1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9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</row>
    <row r="660" spans="1:52" ht="18.75" customHeight="1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9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</row>
    <row r="661" spans="1:52" ht="18.75" customHeight="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9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</row>
    <row r="662" spans="1:52" ht="18.75" customHeight="1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9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</row>
    <row r="663" spans="1:52" ht="18.75" customHeight="1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9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</row>
    <row r="664" spans="1:52" ht="18.75" customHeight="1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9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</row>
    <row r="665" spans="1:52" ht="18.75" customHeight="1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9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</row>
    <row r="666" spans="1:52" ht="18.75" customHeight="1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9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</row>
    <row r="667" spans="1:52" ht="18.75" customHeight="1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9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</row>
    <row r="668" spans="1:52" ht="18.75" customHeight="1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9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</row>
    <row r="669" spans="1:52" ht="18.75" customHeight="1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9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</row>
    <row r="670" spans="1:52" ht="18.75" customHeight="1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9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</row>
    <row r="671" spans="1:52" ht="18.75" customHeight="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9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</row>
    <row r="672" spans="1:52" ht="18.75" customHeight="1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9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</row>
    <row r="673" spans="1:52" ht="18.75" customHeight="1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9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</row>
    <row r="674" spans="1:52" ht="18.75" customHeight="1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9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</row>
    <row r="675" spans="1:52" ht="18.75" customHeight="1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9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</row>
    <row r="676" spans="1:52" ht="18.75" customHeight="1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9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</row>
    <row r="677" spans="1:52" ht="18.75" customHeight="1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9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</row>
    <row r="678" spans="1:52" ht="18.75" customHeight="1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9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</row>
    <row r="679" spans="1:52" ht="18.75" customHeight="1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9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</row>
    <row r="680" spans="1:52" ht="18.75" customHeight="1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9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</row>
    <row r="681" spans="1:52" ht="18.75" customHeight="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9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</row>
    <row r="682" spans="1:52" ht="18.75" customHeight="1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9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</row>
    <row r="683" spans="1:52" ht="18.75" customHeight="1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9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</row>
    <row r="684" spans="1:52" ht="18.75" customHeight="1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9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</row>
    <row r="685" spans="1:52" ht="18.75" customHeight="1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9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</row>
    <row r="686" spans="1:52" ht="18.75" customHeight="1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9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</row>
    <row r="687" spans="1:52" ht="18.75" customHeight="1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9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</row>
    <row r="688" spans="1:52" ht="18.75" customHeight="1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9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</row>
    <row r="689" spans="1:52" ht="18.75" customHeight="1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9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</row>
    <row r="690" spans="1:52" ht="18.75" customHeight="1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9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</row>
    <row r="691" spans="1:52" ht="18.75" customHeight="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9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</row>
    <row r="692" spans="1:52" ht="18.75" customHeight="1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9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</row>
    <row r="693" spans="1:52" ht="18.75" customHeight="1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9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</row>
    <row r="694" spans="1:52" ht="18.75" customHeight="1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9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</row>
    <row r="695" spans="1:52" ht="18.75" customHeight="1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9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</row>
    <row r="696" spans="1:52" ht="18.75" customHeight="1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9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</row>
    <row r="697" spans="1:52" ht="18.75" customHeight="1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9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</row>
    <row r="698" spans="1:52" ht="18.75" customHeight="1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9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</row>
    <row r="699" spans="1:52" ht="18.75" customHeight="1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9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</row>
    <row r="700" spans="1:52" ht="18.75" customHeight="1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9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</row>
    <row r="701" spans="1:52" ht="18.75" customHeight="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9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</row>
    <row r="702" spans="1:52" ht="18.75" customHeight="1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9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</row>
    <row r="703" spans="1:52" ht="18.75" customHeight="1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9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</row>
    <row r="704" spans="1:52" ht="18.75" customHeight="1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9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</row>
    <row r="705" spans="1:52" ht="18.75" customHeight="1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9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</row>
    <row r="706" spans="1:52" ht="18.75" customHeight="1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9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</row>
    <row r="707" spans="1:52" ht="18.75" customHeight="1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9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</row>
    <row r="708" spans="1:52" ht="18.75" customHeight="1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9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</row>
    <row r="709" spans="1:52" ht="18.75" customHeight="1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9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</row>
    <row r="710" spans="1:52" ht="18.75" customHeight="1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9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</row>
    <row r="711" spans="1:52" ht="18.75" customHeight="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9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</row>
    <row r="712" spans="1:52" ht="18.75" customHeight="1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9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</row>
    <row r="713" spans="1:52" ht="18.75" customHeight="1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9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</row>
    <row r="714" spans="1:52" ht="18.75" customHeight="1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9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</row>
    <row r="715" spans="1:52" ht="18.75" customHeight="1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9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</row>
    <row r="716" spans="1:52" ht="18.75" customHeight="1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9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</row>
    <row r="717" spans="1:52" ht="18.75" customHeight="1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9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</row>
    <row r="718" spans="1:52" ht="18.75" customHeight="1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9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</row>
    <row r="719" spans="1:52" ht="18.75" customHeight="1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9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</row>
    <row r="720" spans="1:52" ht="18.75" customHeight="1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9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</row>
    <row r="721" spans="1:52" ht="18.75" customHeight="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9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</row>
    <row r="722" spans="1:52" ht="18.75" customHeight="1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9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</row>
    <row r="723" spans="1:52" ht="18.75" customHeight="1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9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</row>
    <row r="724" spans="1:52" ht="18.75" customHeight="1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9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</row>
    <row r="725" spans="1:52" ht="18.75" customHeight="1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9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</row>
    <row r="726" spans="1:52" ht="18.75" customHeight="1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9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</row>
    <row r="727" spans="1:52" ht="18.75" customHeight="1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9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</row>
    <row r="728" spans="1:52" ht="18.75" customHeight="1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9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</row>
    <row r="729" spans="1:52" ht="18.75" customHeight="1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9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</row>
    <row r="730" spans="1:52" ht="18.75" customHeight="1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9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</row>
    <row r="731" spans="1:52" ht="18.75" customHeight="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9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</row>
    <row r="732" spans="1:52" ht="18.75" customHeight="1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9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</row>
    <row r="733" spans="1:52" ht="18.75" customHeight="1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9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</row>
    <row r="734" spans="1:52" ht="18.75" customHeight="1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9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</row>
    <row r="735" spans="1:52" ht="18.75" customHeight="1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9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</row>
    <row r="736" spans="1:52" ht="18.75" customHeight="1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9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</row>
    <row r="737" spans="1:52" ht="18.75" customHeight="1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9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</row>
    <row r="738" spans="1:52" ht="18.75" customHeight="1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9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</row>
    <row r="739" spans="1:52" ht="18.75" customHeight="1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9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</row>
    <row r="740" spans="1:52" ht="18.75" customHeight="1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9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</row>
    <row r="741" spans="1:52" ht="18.75" customHeight="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9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</row>
    <row r="742" spans="1:52" ht="18.75" customHeight="1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9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</row>
    <row r="743" spans="1:52" ht="18.75" customHeight="1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9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</row>
    <row r="744" spans="1:52" ht="18.75" customHeight="1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9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</row>
    <row r="745" spans="1:52" ht="18.75" customHeight="1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9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</row>
    <row r="746" spans="1:52" ht="18.75" customHeight="1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9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</row>
    <row r="747" spans="1:52" ht="18.75" customHeight="1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9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</row>
    <row r="748" spans="1:52" ht="18.75" customHeight="1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9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</row>
    <row r="749" spans="1:52" ht="18.75" customHeight="1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9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</row>
    <row r="750" spans="1:52" ht="18.75" customHeight="1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9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</row>
    <row r="751" spans="1:52" ht="18.75" customHeight="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9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</row>
    <row r="752" spans="1:52" ht="18.75" customHeight="1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9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</row>
    <row r="753" spans="1:52" ht="18.75" customHeight="1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9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</row>
    <row r="754" spans="1:52" ht="18.75" customHeight="1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9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</row>
    <row r="755" spans="1:52" ht="18.75" customHeight="1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9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</row>
    <row r="756" spans="1:52" ht="18.75" customHeight="1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9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</row>
    <row r="757" spans="1:52" ht="18.75" customHeight="1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9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</row>
    <row r="758" spans="1:52" ht="18.75" customHeight="1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9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</row>
    <row r="759" spans="1:52" ht="18.75" customHeight="1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9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</row>
    <row r="760" spans="1:52" ht="18.75" customHeight="1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9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</row>
    <row r="761" spans="1:52" ht="18.75" customHeight="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9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</row>
    <row r="762" spans="1:52" ht="18.75" customHeight="1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9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</row>
    <row r="763" spans="1:52" ht="18.75" customHeight="1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9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</row>
    <row r="764" spans="1:52" ht="18.75" customHeight="1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9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</row>
    <row r="765" spans="1:52" ht="18.75" customHeight="1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9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</row>
    <row r="766" spans="1:52" ht="18.75" customHeight="1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9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</row>
    <row r="767" spans="1:52" ht="18.75" customHeight="1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9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</row>
    <row r="768" spans="1:52" ht="18.75" customHeight="1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9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</row>
    <row r="769" spans="1:52" ht="18.75" customHeight="1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9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</row>
    <row r="770" spans="1:52" ht="18.75" customHeight="1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9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</row>
    <row r="771" spans="1:52" ht="18.75" customHeight="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9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</row>
    <row r="772" spans="1:52" ht="18.75" customHeight="1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9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</row>
    <row r="773" spans="1:52" ht="18.75" customHeight="1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9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</row>
    <row r="774" spans="1:52" ht="18.75" customHeight="1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9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</row>
    <row r="775" spans="1:52" ht="18.75" customHeight="1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9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</row>
    <row r="776" spans="1:52" ht="18.75" customHeight="1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9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</row>
    <row r="777" spans="1:52" ht="18.75" customHeight="1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9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</row>
    <row r="778" spans="1:52" ht="18.75" customHeight="1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9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</row>
    <row r="779" spans="1:52" ht="18.75" customHeight="1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9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</row>
    <row r="780" spans="1:52" ht="18.75" customHeight="1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9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</row>
    <row r="781" spans="1:52" ht="18.75" customHeight="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9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</row>
    <row r="782" spans="1:52" ht="18.75" customHeight="1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9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</row>
    <row r="783" spans="1:52" ht="18.75" customHeight="1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9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</row>
    <row r="784" spans="1:52" ht="18.75" customHeight="1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9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</row>
    <row r="785" spans="1:52" ht="18.75" customHeight="1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9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</row>
    <row r="786" spans="1:52" ht="18.75" customHeight="1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9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</row>
    <row r="787" spans="1:52" ht="18.75" customHeight="1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9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</row>
    <row r="788" spans="1:52" ht="18.75" customHeight="1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9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</row>
    <row r="789" spans="1:52" ht="18.75" customHeight="1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9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</row>
    <row r="790" spans="1:52" ht="18.75" customHeight="1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9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</row>
    <row r="791" spans="1:52" ht="18.75" customHeight="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9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</row>
    <row r="792" spans="1:52" ht="18.75" customHeight="1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9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</row>
    <row r="793" spans="1:52" ht="18.75" customHeight="1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9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</row>
    <row r="794" spans="1:52" ht="18.75" customHeight="1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9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</row>
    <row r="795" spans="1:52" ht="18.75" customHeight="1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9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</row>
    <row r="796" spans="1:52" ht="18.75" customHeight="1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9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</row>
    <row r="797" spans="1:52" ht="18.75" customHeight="1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9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</row>
    <row r="798" spans="1:52" ht="18.75" customHeight="1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9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</row>
    <row r="799" spans="1:52" ht="18.75" customHeight="1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9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</row>
    <row r="800" spans="1:52" ht="18.75" customHeight="1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9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</row>
    <row r="801" spans="1:52" ht="18.75" customHeight="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9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</row>
    <row r="802" spans="1:52" ht="18.75" customHeight="1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9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</row>
    <row r="803" spans="1:52" ht="18.75" customHeight="1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9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</row>
    <row r="804" spans="1:52" ht="18.75" customHeight="1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9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</row>
    <row r="805" spans="1:52" ht="18.75" customHeight="1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9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</row>
    <row r="806" spans="1:52" ht="18.75" customHeight="1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9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</row>
    <row r="807" spans="1:52" ht="18.75" customHeight="1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9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</row>
    <row r="808" spans="1:52" ht="18.75" customHeight="1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9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</row>
    <row r="809" spans="1:52" ht="18.75" customHeight="1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9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</row>
    <row r="810" spans="1:52" ht="18.75" customHeight="1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9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</row>
    <row r="811" spans="1:52" ht="18.75" customHeight="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9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</row>
    <row r="812" spans="1:52" ht="18.75" customHeight="1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9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</row>
    <row r="813" spans="1:52" ht="18.75" customHeight="1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9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</row>
    <row r="814" spans="1:52" ht="18.75" customHeight="1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9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</row>
    <row r="815" spans="1:52" ht="18.75" customHeight="1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9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</row>
    <row r="816" spans="1:52" ht="18.75" customHeight="1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9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</row>
    <row r="817" spans="1:52" ht="18.75" customHeight="1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9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</row>
    <row r="818" spans="1:52" ht="18.75" customHeight="1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9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</row>
    <row r="819" spans="1:52" ht="18.75" customHeight="1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9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</row>
    <row r="820" spans="1:52" ht="18.75" customHeight="1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9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</row>
    <row r="821" spans="1:52" ht="18.75" customHeight="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9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</row>
    <row r="822" spans="1:52" ht="18.75" customHeight="1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9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</row>
    <row r="823" spans="1:52" ht="18.75" customHeight="1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9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</row>
    <row r="824" spans="1:52" ht="18.75" customHeight="1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9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</row>
    <row r="825" spans="1:52" ht="18.75" customHeight="1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9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</row>
    <row r="826" spans="1:52" ht="18.75" customHeight="1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9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</row>
    <row r="827" spans="1:52" ht="18.75" customHeight="1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9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</row>
    <row r="828" spans="1:52" ht="18.75" customHeight="1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9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</row>
    <row r="829" spans="1:52" ht="18.75" customHeight="1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9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</row>
    <row r="830" spans="1:52" ht="18.75" customHeight="1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9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</row>
    <row r="831" spans="1:52" ht="18.75" customHeight="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9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</row>
    <row r="832" spans="1:52" ht="18.75" customHeight="1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9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</row>
    <row r="833" spans="1:52" ht="18.75" customHeight="1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9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</row>
    <row r="834" spans="1:52" ht="18.75" customHeight="1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9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</row>
    <row r="835" spans="1:52" ht="18.75" customHeight="1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9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</row>
    <row r="836" spans="1:52" ht="18.75" customHeight="1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9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</row>
    <row r="837" spans="1:52" ht="18.75" customHeight="1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9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</row>
    <row r="838" spans="1:52" ht="18.75" customHeight="1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9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</row>
    <row r="839" spans="1:52" ht="18.75" customHeight="1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9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</row>
    <row r="840" spans="1:52" ht="18.75" customHeight="1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9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</row>
    <row r="841" spans="1:52" ht="18.75" customHeight="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9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</row>
    <row r="842" spans="1:52" ht="18.75" customHeight="1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9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</row>
    <row r="843" spans="1:52" ht="18.75" customHeight="1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9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</row>
    <row r="844" spans="1:52" ht="18.75" customHeight="1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9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</row>
    <row r="845" spans="1:52" ht="18.75" customHeight="1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9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</row>
    <row r="846" spans="1:52" ht="18.75" customHeight="1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9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</row>
    <row r="847" spans="1:52" ht="18.75" customHeight="1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9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</row>
    <row r="848" spans="1:52" ht="18.75" customHeight="1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9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</row>
    <row r="849" spans="1:52" ht="18.75" customHeight="1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9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</row>
    <row r="850" spans="1:52" ht="18.75" customHeight="1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9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</row>
    <row r="851" spans="1:52" ht="18.75" customHeight="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9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</row>
    <row r="852" spans="1:52" ht="18.75" customHeight="1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9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</row>
    <row r="853" spans="1:52" ht="18.75" customHeight="1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9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</row>
    <row r="854" spans="1:52" ht="18.75" customHeight="1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9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</row>
    <row r="855" spans="1:52" ht="18.75" customHeight="1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9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</row>
    <row r="856" spans="1:52" ht="18.75" customHeight="1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9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</row>
    <row r="857" spans="1:52" ht="18.75" customHeight="1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9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</row>
    <row r="858" spans="1:52" ht="18.75" customHeight="1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9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</row>
    <row r="859" spans="1:52" ht="18.75" customHeight="1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9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</row>
    <row r="860" spans="1:52" ht="18.75" customHeight="1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9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</row>
    <row r="861" spans="1:52" ht="18.75" customHeight="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9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</row>
    <row r="862" spans="1:52" ht="18.75" customHeight="1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9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</row>
    <row r="863" spans="1:52" ht="18.75" customHeight="1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9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</row>
    <row r="864" spans="1:52" ht="18.75" customHeight="1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9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</row>
    <row r="865" spans="1:52" ht="18.75" customHeight="1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9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</row>
    <row r="866" spans="1:52" ht="18.75" customHeight="1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9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</row>
    <row r="867" spans="1:52" ht="18.75" customHeight="1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9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</row>
    <row r="868" spans="1:52" ht="18.75" customHeight="1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9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</row>
    <row r="869" spans="1:52" ht="18.75" customHeight="1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9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</row>
    <row r="870" spans="1:52" ht="18.75" customHeight="1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9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</row>
    <row r="871" spans="1:52" ht="18.75" customHeight="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9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</row>
    <row r="872" spans="1:52" ht="18.75" customHeight="1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9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</row>
    <row r="873" spans="1:52" ht="18.75" customHeight="1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9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</row>
    <row r="874" spans="1:52" ht="18.75" customHeight="1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9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</row>
    <row r="875" spans="1:52" ht="18.75" customHeight="1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9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</row>
    <row r="876" spans="1:52" ht="18.75" customHeight="1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9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</row>
    <row r="877" spans="1:52" ht="18.75" customHeight="1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9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</row>
    <row r="878" spans="1:52" ht="18.75" customHeight="1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9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</row>
    <row r="879" spans="1:52" ht="18.75" customHeight="1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9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</row>
    <row r="880" spans="1:52" ht="18.75" customHeight="1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9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</row>
    <row r="881" spans="1:52" ht="18.75" customHeight="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9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</row>
    <row r="882" spans="1:52" ht="18.75" customHeight="1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9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</row>
    <row r="883" spans="1:52" ht="18.75" customHeight="1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9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</row>
    <row r="884" spans="1:52" ht="18.75" customHeight="1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9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</row>
    <row r="885" spans="1:52" ht="18.75" customHeight="1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9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</row>
    <row r="886" spans="1:52" ht="18.75" customHeight="1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9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</row>
    <row r="887" spans="1:52" ht="18.75" customHeight="1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9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</row>
    <row r="888" spans="1:52" ht="18.75" customHeight="1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9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</row>
    <row r="889" spans="1:52" ht="18.75" customHeight="1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9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</row>
    <row r="890" spans="1:52" ht="18.75" customHeight="1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9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</row>
    <row r="891" spans="1:52" ht="18.75" customHeight="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9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</row>
    <row r="892" spans="1:52" ht="18.75" customHeight="1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9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</row>
    <row r="893" spans="1:52" ht="18.75" customHeight="1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9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</row>
    <row r="894" spans="1:52" ht="18.75" customHeight="1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9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</row>
    <row r="895" spans="1:52" ht="18.75" customHeight="1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9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</row>
    <row r="896" spans="1:52" ht="18.75" customHeight="1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9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</row>
    <row r="897" spans="1:52" ht="18.75" customHeight="1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9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</row>
    <row r="898" spans="1:52" ht="18.75" customHeight="1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9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</row>
    <row r="899" spans="1:52" ht="18.75" customHeight="1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9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</row>
    <row r="900" spans="1:52" ht="18.75" customHeight="1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9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</row>
    <row r="901" spans="1:52" ht="18.75" customHeight="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9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</row>
    <row r="902" spans="1:52" ht="18.75" customHeight="1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9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</row>
    <row r="903" spans="1:52" ht="18.75" customHeight="1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9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</row>
    <row r="904" spans="1:52" ht="18.75" customHeight="1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9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</row>
    <row r="905" spans="1:52" ht="18.75" customHeight="1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9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</row>
    <row r="906" spans="1:52" ht="18.75" customHeight="1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9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</row>
    <row r="907" spans="1:52" ht="18.75" customHeight="1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9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</row>
    <row r="908" spans="1:52" ht="18.75" customHeight="1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9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</row>
    <row r="909" spans="1:52" ht="18.75" customHeight="1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9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</row>
    <row r="910" spans="1:52" ht="18.75" customHeight="1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9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</row>
    <row r="911" spans="1:52" ht="18.75" customHeight="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9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</row>
    <row r="912" spans="1:52" ht="18.75" customHeight="1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9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</row>
    <row r="913" spans="1:52" ht="18.75" customHeight="1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9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</row>
    <row r="914" spans="1:52" ht="18.75" customHeight="1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9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</row>
    <row r="915" spans="1:52" ht="18.75" customHeight="1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9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</row>
    <row r="916" spans="1:52" ht="18.75" customHeight="1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9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</row>
    <row r="917" spans="1:52" ht="18.75" customHeight="1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9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</row>
    <row r="918" spans="1:52" ht="18.75" customHeight="1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9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</row>
    <row r="919" spans="1:52" ht="18.75" customHeight="1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9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</row>
    <row r="920" spans="1:52" ht="18.75" customHeight="1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9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</row>
    <row r="921" spans="1:52" ht="18.75" customHeight="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9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</row>
    <row r="922" spans="1:52" ht="18.75" customHeight="1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9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</row>
    <row r="923" spans="1:52" ht="18.75" customHeight="1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9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</row>
    <row r="924" spans="1:52" ht="18.75" customHeight="1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9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</row>
    <row r="925" spans="1:52" ht="18.75" customHeight="1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9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</row>
    <row r="926" spans="1:52" ht="18.75" customHeight="1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9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</row>
    <row r="927" spans="1:52" ht="18.75" customHeight="1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9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</row>
    <row r="928" spans="1:52" ht="18.75" customHeight="1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9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</row>
    <row r="929" spans="1:52" ht="18.75" customHeight="1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9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</row>
    <row r="930" spans="1:52" ht="18.75" customHeight="1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9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</row>
    <row r="931" spans="1:52" ht="18.75" customHeight="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9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</row>
    <row r="932" spans="1:52" ht="18.75" customHeight="1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9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</row>
    <row r="933" spans="1:52" ht="18.75" customHeight="1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9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</row>
    <row r="934" spans="1:52" ht="18.75" customHeight="1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9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</row>
    <row r="935" spans="1:52" ht="18.75" customHeight="1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9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</row>
    <row r="936" spans="1:52" ht="18.75" customHeight="1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9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</row>
    <row r="937" spans="1:52" ht="18.75" customHeight="1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9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</row>
    <row r="938" spans="1:52" ht="18.75" customHeight="1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9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</row>
    <row r="939" spans="1:52" ht="18.75" customHeight="1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9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</row>
    <row r="940" spans="1:52" ht="18.75" customHeight="1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9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</row>
    <row r="941" spans="1:52" ht="18.75" customHeight="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9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</row>
    <row r="942" spans="1:52" ht="18.75" customHeight="1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9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</row>
    <row r="943" spans="1:52" ht="18.75" customHeight="1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9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</row>
    <row r="944" spans="1:52" ht="18.75" customHeight="1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9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</row>
    <row r="945" spans="1:52" ht="18.75" customHeight="1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9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</row>
    <row r="946" spans="1:52" ht="18.75" customHeight="1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9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</row>
    <row r="947" spans="1:52" ht="18.75" customHeight="1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9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</row>
    <row r="948" spans="1:52" ht="18.75" customHeight="1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9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</row>
    <row r="949" spans="1:52" ht="18.75" customHeight="1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9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</row>
    <row r="950" spans="1:52" ht="18.75" customHeight="1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9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</row>
    <row r="951" spans="1:52" ht="18.75" customHeight="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9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</row>
    <row r="952" spans="1:52" ht="18.75" customHeight="1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9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</row>
    <row r="953" spans="1:52" ht="18.75" customHeight="1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9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</row>
    <row r="954" spans="1:52" ht="18.75" customHeight="1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9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</row>
    <row r="955" spans="1:52" ht="18.75" customHeight="1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9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</row>
    <row r="956" spans="1:52" ht="18.75" customHeight="1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9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</row>
    <row r="957" spans="1:52" ht="18.75" customHeight="1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9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</row>
    <row r="958" spans="1:52" ht="18.75" customHeight="1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9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</row>
    <row r="959" spans="1:52" ht="18.75" customHeight="1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9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</row>
    <row r="960" spans="1:52" ht="18.75" customHeight="1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9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</row>
    <row r="961" spans="1:52" ht="18.75" customHeight="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9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</row>
    <row r="962" spans="1:52" ht="18.75" customHeight="1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9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</row>
    <row r="963" spans="1:52" ht="18.75" customHeight="1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9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</row>
    <row r="964" spans="1:52" ht="18.75" customHeight="1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9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</row>
    <row r="965" spans="1:52" ht="18.75" customHeight="1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9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</row>
    <row r="966" spans="1:52" ht="18.75" customHeight="1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9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</row>
    <row r="967" spans="1:52" ht="18.75" customHeight="1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9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</row>
    <row r="968" spans="1:52" ht="18.75" customHeight="1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9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</row>
    <row r="969" spans="1:52" ht="18.75" customHeight="1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9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</row>
    <row r="970" spans="1:52" ht="18.75" customHeight="1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9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</row>
    <row r="971" spans="1:52" ht="18.75" customHeight="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9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</row>
    <row r="972" spans="1:52" ht="18.75" customHeight="1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9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</row>
    <row r="973" spans="1:52" ht="18.75" customHeight="1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9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</row>
    <row r="974" spans="1:52" ht="18.75" customHeight="1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9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</row>
    <row r="975" spans="1:52" ht="18.75" customHeight="1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9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</row>
    <row r="976" spans="1:52" ht="18.75" customHeight="1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9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</row>
    <row r="977" spans="1:52" ht="18.75" customHeight="1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9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</row>
    <row r="978" spans="1:52" ht="18.75" customHeight="1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9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</row>
    <row r="979" spans="1:52" ht="18.75" customHeight="1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9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</row>
    <row r="980" spans="1:52" ht="18.75" customHeight="1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9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</row>
    <row r="981" spans="1:52" ht="18.75" customHeight="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9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</row>
    <row r="982" spans="1:52" ht="18.75" customHeight="1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9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</row>
    <row r="983" spans="1:52" ht="18.75" customHeight="1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9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</row>
    <row r="984" spans="1:52" ht="18.75" customHeight="1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9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</row>
    <row r="985" spans="1:52" ht="18.75" customHeight="1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9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</row>
    <row r="986" spans="1:52" ht="18.75" customHeight="1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9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</row>
    <row r="987" spans="1:52" ht="18.75" customHeight="1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9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</row>
    <row r="988" spans="1:52" ht="18.75" customHeight="1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9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</row>
    <row r="989" spans="1:52" ht="18.75" customHeight="1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9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</row>
    <row r="990" spans="1:52" ht="18.75" customHeight="1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9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</row>
    <row r="991" spans="1:52" ht="18.75" customHeight="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9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</row>
    <row r="992" spans="1:52" ht="18.75" customHeight="1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9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</row>
    <row r="993" spans="1:52" ht="18.75" customHeight="1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9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</row>
    <row r="994" spans="1:52" ht="18.75" customHeight="1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9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</row>
    <row r="995" spans="1:52" ht="18.75" customHeight="1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9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</row>
    <row r="996" spans="1:52" ht="18.75" customHeight="1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9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</row>
    <row r="997" spans="1:52" ht="18.75" customHeight="1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9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</row>
    <row r="998" spans="1:52" ht="18.75" customHeight="1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9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</row>
    <row r="999" spans="1:52" ht="18.75" customHeight="1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9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</row>
    <row r="1000" spans="1:52" ht="18.75" customHeight="1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9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</row>
    <row r="1001" spans="1:52" ht="18.75" customHeight="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9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</row>
    <row r="1002" spans="1:52" ht="18.75" customHeight="1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9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</row>
    <row r="1003" spans="1:52" ht="18.75" customHeight="1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9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</row>
    <row r="1004" spans="1:52" ht="18.75" customHeight="1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9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</row>
    <row r="1005" spans="1:52" ht="18.75" customHeight="1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9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</row>
    <row r="1006" spans="1:52" ht="18.75" customHeight="1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9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</row>
    <row r="1007" spans="1:52" ht="18.75" customHeight="1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9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</row>
    <row r="1008" spans="1:52" ht="18.75" customHeight="1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9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</row>
    <row r="1009" spans="1:52" ht="18.75" customHeight="1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9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</row>
    <row r="1010" spans="1:52" ht="18.75" customHeight="1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9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</row>
    <row r="1011" spans="1:52" ht="18.75" customHeight="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9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</row>
    <row r="1012" spans="1:52" ht="18.75" customHeight="1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9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</row>
    <row r="1013" spans="1:52" ht="18.75" customHeight="1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9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</row>
    <row r="1014" spans="1:52" ht="18.75" customHeight="1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9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</row>
    <row r="1015" spans="1:52" ht="18.75" customHeight="1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9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  <c r="AK1015" s="68"/>
      <c r="AL1015" s="68"/>
      <c r="AM1015" s="68"/>
      <c r="AN1015" s="68"/>
      <c r="AO1015" s="68"/>
      <c r="AP1015" s="68"/>
      <c r="AQ1015" s="68"/>
      <c r="AR1015" s="68"/>
      <c r="AS1015" s="68"/>
      <c r="AT1015" s="68"/>
      <c r="AU1015" s="68"/>
      <c r="AV1015" s="68"/>
      <c r="AW1015" s="68"/>
      <c r="AX1015" s="68"/>
      <c r="AY1015" s="68"/>
      <c r="AZ1015" s="68"/>
    </row>
    <row r="1016" spans="1:52" ht="18.75" customHeight="1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9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  <c r="AK1016" s="68"/>
      <c r="AL1016" s="68"/>
      <c r="AM1016" s="68"/>
      <c r="AN1016" s="68"/>
      <c r="AO1016" s="68"/>
      <c r="AP1016" s="68"/>
      <c r="AQ1016" s="68"/>
      <c r="AR1016" s="68"/>
      <c r="AS1016" s="68"/>
      <c r="AT1016" s="68"/>
      <c r="AU1016" s="68"/>
      <c r="AV1016" s="68"/>
      <c r="AW1016" s="68"/>
      <c r="AX1016" s="68"/>
      <c r="AY1016" s="68"/>
      <c r="AZ1016" s="68"/>
    </row>
    <row r="1017" spans="1:52" ht="18.75" customHeight="1">
      <c r="A1017" s="68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69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  <c r="AK1017" s="68"/>
      <c r="AL1017" s="68"/>
      <c r="AM1017" s="68"/>
      <c r="AN1017" s="68"/>
      <c r="AO1017" s="68"/>
      <c r="AP1017" s="68"/>
      <c r="AQ1017" s="68"/>
      <c r="AR1017" s="68"/>
      <c r="AS1017" s="68"/>
      <c r="AT1017" s="68"/>
      <c r="AU1017" s="68"/>
      <c r="AV1017" s="68"/>
      <c r="AW1017" s="68"/>
      <c r="AX1017" s="68"/>
      <c r="AY1017" s="68"/>
      <c r="AZ1017" s="68"/>
    </row>
    <row r="1018" spans="1:52" ht="18.75" customHeight="1">
      <c r="A1018" s="68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69"/>
      <c r="T1018" s="68"/>
      <c r="U1018" s="68"/>
      <c r="V1018" s="68"/>
      <c r="W1018" s="68"/>
      <c r="X1018" s="68"/>
      <c r="Y1018" s="68"/>
      <c r="Z1018" s="68"/>
      <c r="AA1018" s="68"/>
      <c r="AB1018" s="68"/>
      <c r="AC1018" s="68"/>
      <c r="AD1018" s="68"/>
      <c r="AE1018" s="68"/>
      <c r="AF1018" s="68"/>
      <c r="AG1018" s="68"/>
      <c r="AH1018" s="68"/>
      <c r="AI1018" s="68"/>
      <c r="AJ1018" s="68"/>
      <c r="AK1018" s="68"/>
      <c r="AL1018" s="68"/>
      <c r="AM1018" s="68"/>
      <c r="AN1018" s="68"/>
      <c r="AO1018" s="68"/>
      <c r="AP1018" s="68"/>
      <c r="AQ1018" s="68"/>
      <c r="AR1018" s="68"/>
      <c r="AS1018" s="68"/>
      <c r="AT1018" s="68"/>
      <c r="AU1018" s="68"/>
      <c r="AV1018" s="68"/>
      <c r="AW1018" s="68"/>
      <c r="AX1018" s="68"/>
      <c r="AY1018" s="68"/>
      <c r="AZ1018" s="68"/>
    </row>
    <row r="1019" spans="1:52" ht="18.75" customHeight="1">
      <c r="A1019" s="68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69"/>
      <c r="T1019" s="68"/>
      <c r="U1019" s="68"/>
      <c r="V1019" s="68"/>
      <c r="W1019" s="68"/>
      <c r="X1019" s="68"/>
      <c r="Y1019" s="68"/>
      <c r="Z1019" s="68"/>
      <c r="AA1019" s="68"/>
      <c r="AB1019" s="68"/>
      <c r="AC1019" s="68"/>
      <c r="AD1019" s="68"/>
      <c r="AE1019" s="68"/>
      <c r="AF1019" s="68"/>
      <c r="AG1019" s="68"/>
      <c r="AH1019" s="68"/>
      <c r="AI1019" s="68"/>
      <c r="AJ1019" s="68"/>
      <c r="AK1019" s="68"/>
      <c r="AL1019" s="68"/>
      <c r="AM1019" s="68"/>
      <c r="AN1019" s="68"/>
      <c r="AO1019" s="68"/>
      <c r="AP1019" s="68"/>
      <c r="AQ1019" s="68"/>
      <c r="AR1019" s="68"/>
      <c r="AS1019" s="68"/>
      <c r="AT1019" s="68"/>
      <c r="AU1019" s="68"/>
      <c r="AV1019" s="68"/>
      <c r="AW1019" s="68"/>
      <c r="AX1019" s="68"/>
      <c r="AY1019" s="68"/>
      <c r="AZ1019" s="68"/>
    </row>
    <row r="1020" spans="1:52" ht="18.75" customHeight="1">
      <c r="A1020" s="68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69"/>
      <c r="T1020" s="68"/>
      <c r="U1020" s="68"/>
      <c r="V1020" s="68"/>
      <c r="W1020" s="68"/>
      <c r="X1020" s="68"/>
      <c r="Y1020" s="68"/>
      <c r="Z1020" s="68"/>
      <c r="AA1020" s="68"/>
      <c r="AB1020" s="68"/>
      <c r="AC1020" s="68"/>
      <c r="AD1020" s="68"/>
      <c r="AE1020" s="68"/>
      <c r="AF1020" s="68"/>
      <c r="AG1020" s="68"/>
      <c r="AH1020" s="68"/>
      <c r="AI1020" s="68"/>
      <c r="AJ1020" s="68"/>
      <c r="AK1020" s="68"/>
      <c r="AL1020" s="68"/>
      <c r="AM1020" s="68"/>
      <c r="AN1020" s="68"/>
      <c r="AO1020" s="68"/>
      <c r="AP1020" s="68"/>
      <c r="AQ1020" s="68"/>
      <c r="AR1020" s="68"/>
      <c r="AS1020" s="68"/>
      <c r="AT1020" s="68"/>
      <c r="AU1020" s="68"/>
      <c r="AV1020" s="68"/>
      <c r="AW1020" s="68"/>
      <c r="AX1020" s="68"/>
      <c r="AY1020" s="68"/>
      <c r="AZ1020" s="68"/>
    </row>
    <row r="1021" spans="1:52" ht="18.75" customHeight="1">
      <c r="A1021" s="68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69"/>
      <c r="T1021" s="68"/>
      <c r="U1021" s="68"/>
      <c r="V1021" s="68"/>
      <c r="W1021" s="68"/>
      <c r="X1021" s="68"/>
      <c r="Y1021" s="68"/>
      <c r="Z1021" s="68"/>
      <c r="AA1021" s="68"/>
      <c r="AB1021" s="68"/>
      <c r="AC1021" s="68"/>
      <c r="AD1021" s="68"/>
      <c r="AE1021" s="68"/>
      <c r="AF1021" s="68"/>
      <c r="AG1021" s="68"/>
      <c r="AH1021" s="68"/>
      <c r="AI1021" s="68"/>
      <c r="AJ1021" s="68"/>
      <c r="AK1021" s="68"/>
      <c r="AL1021" s="68"/>
      <c r="AM1021" s="68"/>
      <c r="AN1021" s="68"/>
      <c r="AO1021" s="68"/>
      <c r="AP1021" s="68"/>
      <c r="AQ1021" s="68"/>
      <c r="AR1021" s="68"/>
      <c r="AS1021" s="68"/>
      <c r="AT1021" s="68"/>
      <c r="AU1021" s="68"/>
      <c r="AV1021" s="68"/>
      <c r="AW1021" s="68"/>
      <c r="AX1021" s="68"/>
      <c r="AY1021" s="68"/>
      <c r="AZ1021" s="68"/>
    </row>
    <row r="1022" spans="1:52" ht="18.75" customHeight="1">
      <c r="A1022" s="68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69"/>
      <c r="T1022" s="68"/>
      <c r="U1022" s="68"/>
      <c r="V1022" s="68"/>
      <c r="W1022" s="68"/>
      <c r="X1022" s="68"/>
      <c r="Y1022" s="68"/>
      <c r="Z1022" s="68"/>
      <c r="AA1022" s="68"/>
      <c r="AB1022" s="68"/>
      <c r="AC1022" s="68"/>
      <c r="AD1022" s="68"/>
      <c r="AE1022" s="68"/>
      <c r="AF1022" s="68"/>
      <c r="AG1022" s="68"/>
      <c r="AH1022" s="68"/>
      <c r="AI1022" s="68"/>
      <c r="AJ1022" s="68"/>
      <c r="AK1022" s="68"/>
      <c r="AL1022" s="68"/>
      <c r="AM1022" s="68"/>
      <c r="AN1022" s="68"/>
      <c r="AO1022" s="68"/>
      <c r="AP1022" s="68"/>
      <c r="AQ1022" s="68"/>
      <c r="AR1022" s="68"/>
      <c r="AS1022" s="68"/>
      <c r="AT1022" s="68"/>
      <c r="AU1022" s="68"/>
      <c r="AV1022" s="68"/>
      <c r="AW1022" s="68"/>
      <c r="AX1022" s="68"/>
      <c r="AY1022" s="68"/>
      <c r="AZ1022" s="68"/>
    </row>
    <row r="1023" spans="1:52" ht="18.75" customHeight="1">
      <c r="A1023" s="68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69"/>
      <c r="T1023" s="68"/>
      <c r="U1023" s="68"/>
      <c r="V1023" s="68"/>
      <c r="W1023" s="68"/>
      <c r="X1023" s="68"/>
      <c r="Y1023" s="68"/>
      <c r="Z1023" s="68"/>
      <c r="AA1023" s="68"/>
      <c r="AB1023" s="68"/>
      <c r="AC1023" s="68"/>
      <c r="AD1023" s="68"/>
      <c r="AE1023" s="68"/>
      <c r="AF1023" s="68"/>
      <c r="AG1023" s="68"/>
      <c r="AH1023" s="68"/>
      <c r="AI1023" s="68"/>
      <c r="AJ1023" s="68"/>
      <c r="AK1023" s="68"/>
      <c r="AL1023" s="68"/>
      <c r="AM1023" s="68"/>
      <c r="AN1023" s="68"/>
      <c r="AO1023" s="68"/>
      <c r="AP1023" s="68"/>
      <c r="AQ1023" s="68"/>
      <c r="AR1023" s="68"/>
      <c r="AS1023" s="68"/>
      <c r="AT1023" s="68"/>
      <c r="AU1023" s="68"/>
      <c r="AV1023" s="68"/>
      <c r="AW1023" s="68"/>
      <c r="AX1023" s="68"/>
      <c r="AY1023" s="68"/>
      <c r="AZ1023" s="68"/>
    </row>
    <row r="1024" spans="1:52" ht="18.75" customHeight="1">
      <c r="A1024" s="68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69"/>
      <c r="T1024" s="68"/>
      <c r="U1024" s="68"/>
      <c r="V1024" s="68"/>
      <c r="W1024" s="68"/>
      <c r="X1024" s="68"/>
      <c r="Y1024" s="68"/>
      <c r="Z1024" s="68"/>
      <c r="AA1024" s="68"/>
      <c r="AB1024" s="68"/>
      <c r="AC1024" s="68"/>
      <c r="AD1024" s="68"/>
      <c r="AE1024" s="68"/>
      <c r="AF1024" s="68"/>
      <c r="AG1024" s="68"/>
      <c r="AH1024" s="68"/>
      <c r="AI1024" s="68"/>
      <c r="AJ1024" s="68"/>
      <c r="AK1024" s="68"/>
      <c r="AL1024" s="68"/>
      <c r="AM1024" s="68"/>
      <c r="AN1024" s="68"/>
      <c r="AO1024" s="68"/>
      <c r="AP1024" s="68"/>
      <c r="AQ1024" s="68"/>
      <c r="AR1024" s="68"/>
      <c r="AS1024" s="68"/>
      <c r="AT1024" s="68"/>
      <c r="AU1024" s="68"/>
      <c r="AV1024" s="68"/>
      <c r="AW1024" s="68"/>
      <c r="AX1024" s="68"/>
      <c r="AY1024" s="68"/>
      <c r="AZ1024" s="68"/>
    </row>
    <row r="1025" spans="1:52" ht="18.75" customHeight="1">
      <c r="A1025" s="68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69"/>
      <c r="T1025" s="68"/>
      <c r="U1025" s="68"/>
      <c r="V1025" s="68"/>
      <c r="W1025" s="68"/>
      <c r="X1025" s="68"/>
      <c r="Y1025" s="68"/>
      <c r="Z1025" s="68"/>
      <c r="AA1025" s="68"/>
      <c r="AB1025" s="68"/>
      <c r="AC1025" s="68"/>
      <c r="AD1025" s="68"/>
      <c r="AE1025" s="68"/>
      <c r="AF1025" s="68"/>
      <c r="AG1025" s="68"/>
      <c r="AH1025" s="68"/>
      <c r="AI1025" s="68"/>
      <c r="AJ1025" s="68"/>
      <c r="AK1025" s="68"/>
      <c r="AL1025" s="68"/>
      <c r="AM1025" s="68"/>
      <c r="AN1025" s="68"/>
      <c r="AO1025" s="68"/>
      <c r="AP1025" s="68"/>
      <c r="AQ1025" s="68"/>
      <c r="AR1025" s="68"/>
      <c r="AS1025" s="68"/>
      <c r="AT1025" s="68"/>
      <c r="AU1025" s="68"/>
      <c r="AV1025" s="68"/>
      <c r="AW1025" s="68"/>
      <c r="AX1025" s="68"/>
      <c r="AY1025" s="68"/>
      <c r="AZ1025" s="68"/>
    </row>
    <row r="1026" spans="1:52" ht="18.75" customHeight="1">
      <c r="A1026" s="68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69"/>
      <c r="T1026" s="68"/>
      <c r="U1026" s="68"/>
      <c r="V1026" s="68"/>
      <c r="W1026" s="68"/>
      <c r="X1026" s="68"/>
      <c r="Y1026" s="68"/>
      <c r="Z1026" s="68"/>
      <c r="AA1026" s="68"/>
      <c r="AB1026" s="68"/>
      <c r="AC1026" s="68"/>
      <c r="AD1026" s="68"/>
      <c r="AE1026" s="68"/>
      <c r="AF1026" s="68"/>
      <c r="AG1026" s="68"/>
      <c r="AH1026" s="68"/>
      <c r="AI1026" s="68"/>
      <c r="AJ1026" s="68"/>
      <c r="AK1026" s="68"/>
      <c r="AL1026" s="68"/>
      <c r="AM1026" s="68"/>
      <c r="AN1026" s="68"/>
      <c r="AO1026" s="68"/>
      <c r="AP1026" s="68"/>
      <c r="AQ1026" s="68"/>
      <c r="AR1026" s="68"/>
      <c r="AS1026" s="68"/>
      <c r="AT1026" s="68"/>
      <c r="AU1026" s="68"/>
      <c r="AV1026" s="68"/>
      <c r="AW1026" s="68"/>
      <c r="AX1026" s="68"/>
      <c r="AY1026" s="68"/>
      <c r="AZ1026" s="68"/>
    </row>
    <row r="1027" spans="1:52" ht="18.75" customHeight="1">
      <c r="A1027" s="68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69"/>
      <c r="T1027" s="68"/>
      <c r="U1027" s="68"/>
      <c r="V1027" s="68"/>
      <c r="W1027" s="68"/>
      <c r="X1027" s="68"/>
      <c r="Y1027" s="68"/>
      <c r="Z1027" s="68"/>
      <c r="AA1027" s="68"/>
      <c r="AB1027" s="68"/>
      <c r="AC1027" s="68"/>
      <c r="AD1027" s="68"/>
      <c r="AE1027" s="68"/>
      <c r="AF1027" s="68"/>
      <c r="AG1027" s="68"/>
      <c r="AH1027" s="68"/>
      <c r="AI1027" s="68"/>
      <c r="AJ1027" s="68"/>
      <c r="AK1027" s="68"/>
      <c r="AL1027" s="68"/>
      <c r="AM1027" s="68"/>
      <c r="AN1027" s="68"/>
      <c r="AO1027" s="68"/>
      <c r="AP1027" s="68"/>
      <c r="AQ1027" s="68"/>
      <c r="AR1027" s="68"/>
      <c r="AS1027" s="68"/>
      <c r="AT1027" s="68"/>
      <c r="AU1027" s="68"/>
      <c r="AV1027" s="68"/>
      <c r="AW1027" s="68"/>
      <c r="AX1027" s="68"/>
      <c r="AY1027" s="68"/>
      <c r="AZ1027" s="68"/>
    </row>
    <row r="1028" spans="1:52" ht="18.75" customHeight="1">
      <c r="A1028" s="68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69"/>
      <c r="T1028" s="68"/>
      <c r="U1028" s="68"/>
      <c r="V1028" s="68"/>
      <c r="W1028" s="68"/>
      <c r="X1028" s="68"/>
      <c r="Y1028" s="68"/>
      <c r="Z1028" s="68"/>
      <c r="AA1028" s="68"/>
      <c r="AB1028" s="68"/>
      <c r="AC1028" s="68"/>
      <c r="AD1028" s="68"/>
      <c r="AE1028" s="68"/>
      <c r="AF1028" s="68"/>
      <c r="AG1028" s="68"/>
      <c r="AH1028" s="68"/>
      <c r="AI1028" s="68"/>
      <c r="AJ1028" s="68"/>
      <c r="AK1028" s="68"/>
      <c r="AL1028" s="68"/>
      <c r="AM1028" s="68"/>
      <c r="AN1028" s="68"/>
      <c r="AO1028" s="68"/>
      <c r="AP1028" s="68"/>
      <c r="AQ1028" s="68"/>
      <c r="AR1028" s="68"/>
      <c r="AS1028" s="68"/>
      <c r="AT1028" s="68"/>
      <c r="AU1028" s="68"/>
      <c r="AV1028" s="68"/>
      <c r="AW1028" s="68"/>
      <c r="AX1028" s="68"/>
      <c r="AY1028" s="68"/>
      <c r="AZ1028" s="68"/>
    </row>
    <row r="1029" spans="1:52" ht="18.75" customHeight="1">
      <c r="A1029" s="68"/>
      <c r="B1029" s="68"/>
      <c r="C1029" s="68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69"/>
      <c r="T1029" s="68"/>
      <c r="U1029" s="68"/>
      <c r="V1029" s="68"/>
      <c r="W1029" s="68"/>
      <c r="X1029" s="68"/>
      <c r="Y1029" s="68"/>
      <c r="Z1029" s="68"/>
      <c r="AA1029" s="68"/>
      <c r="AB1029" s="68"/>
      <c r="AC1029" s="68"/>
      <c r="AD1029" s="68"/>
      <c r="AE1029" s="68"/>
      <c r="AF1029" s="68"/>
      <c r="AG1029" s="68"/>
      <c r="AH1029" s="68"/>
      <c r="AI1029" s="68"/>
      <c r="AJ1029" s="68"/>
      <c r="AK1029" s="68"/>
      <c r="AL1029" s="68"/>
      <c r="AM1029" s="68"/>
      <c r="AN1029" s="68"/>
      <c r="AO1029" s="68"/>
      <c r="AP1029" s="68"/>
      <c r="AQ1029" s="68"/>
      <c r="AR1029" s="68"/>
      <c r="AS1029" s="68"/>
      <c r="AT1029" s="68"/>
      <c r="AU1029" s="68"/>
      <c r="AV1029" s="68"/>
      <c r="AW1029" s="68"/>
      <c r="AX1029" s="68"/>
      <c r="AY1029" s="68"/>
      <c r="AZ1029" s="68"/>
    </row>
    <row r="1030" spans="1:52" ht="18.75" customHeight="1">
      <c r="A1030" s="68"/>
      <c r="B1030" s="68"/>
      <c r="C1030" s="68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69"/>
      <c r="T1030" s="68"/>
      <c r="U1030" s="68"/>
      <c r="V1030" s="68"/>
      <c r="W1030" s="68"/>
      <c r="X1030" s="68"/>
      <c r="Y1030" s="68"/>
      <c r="Z1030" s="68"/>
      <c r="AA1030" s="68"/>
      <c r="AB1030" s="68"/>
      <c r="AC1030" s="68"/>
      <c r="AD1030" s="68"/>
      <c r="AE1030" s="68"/>
      <c r="AF1030" s="68"/>
      <c r="AG1030" s="68"/>
      <c r="AH1030" s="68"/>
      <c r="AI1030" s="68"/>
      <c r="AJ1030" s="68"/>
      <c r="AK1030" s="68"/>
      <c r="AL1030" s="68"/>
      <c r="AM1030" s="68"/>
      <c r="AN1030" s="68"/>
      <c r="AO1030" s="68"/>
      <c r="AP1030" s="68"/>
      <c r="AQ1030" s="68"/>
      <c r="AR1030" s="68"/>
      <c r="AS1030" s="68"/>
      <c r="AT1030" s="68"/>
      <c r="AU1030" s="68"/>
      <c r="AV1030" s="68"/>
      <c r="AW1030" s="68"/>
      <c r="AX1030" s="68"/>
      <c r="AY1030" s="68"/>
      <c r="AZ1030" s="68"/>
    </row>
    <row r="1031" spans="1:52" ht="18.75" customHeight="1">
      <c r="A1031" s="68"/>
      <c r="B1031" s="68"/>
      <c r="C1031" s="68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69"/>
      <c r="T1031" s="68"/>
      <c r="U1031" s="68"/>
      <c r="V1031" s="68"/>
      <c r="W1031" s="68"/>
      <c r="X1031" s="68"/>
      <c r="Y1031" s="68"/>
      <c r="Z1031" s="68"/>
      <c r="AA1031" s="68"/>
      <c r="AB1031" s="68"/>
      <c r="AC1031" s="68"/>
      <c r="AD1031" s="68"/>
      <c r="AE1031" s="68"/>
      <c r="AF1031" s="68"/>
      <c r="AG1031" s="68"/>
      <c r="AH1031" s="68"/>
      <c r="AI1031" s="68"/>
      <c r="AJ1031" s="68"/>
      <c r="AK1031" s="68"/>
      <c r="AL1031" s="68"/>
      <c r="AM1031" s="68"/>
      <c r="AN1031" s="68"/>
      <c r="AO1031" s="68"/>
      <c r="AP1031" s="68"/>
      <c r="AQ1031" s="68"/>
      <c r="AR1031" s="68"/>
      <c r="AS1031" s="68"/>
      <c r="AT1031" s="68"/>
      <c r="AU1031" s="68"/>
      <c r="AV1031" s="68"/>
      <c r="AW1031" s="68"/>
      <c r="AX1031" s="68"/>
      <c r="AY1031" s="68"/>
      <c r="AZ1031" s="68"/>
    </row>
    <row r="1032" spans="1:52" ht="18.75" customHeight="1">
      <c r="A1032" s="68"/>
      <c r="B1032" s="68"/>
      <c r="C1032" s="68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69"/>
      <c r="T1032" s="68"/>
      <c r="U1032" s="68"/>
      <c r="V1032" s="68"/>
      <c r="W1032" s="68"/>
      <c r="X1032" s="68"/>
      <c r="Y1032" s="68"/>
      <c r="Z1032" s="68"/>
      <c r="AA1032" s="68"/>
      <c r="AB1032" s="68"/>
      <c r="AC1032" s="68"/>
      <c r="AD1032" s="68"/>
      <c r="AE1032" s="68"/>
      <c r="AF1032" s="68"/>
      <c r="AG1032" s="68"/>
      <c r="AH1032" s="68"/>
      <c r="AI1032" s="68"/>
      <c r="AJ1032" s="68"/>
      <c r="AK1032" s="68"/>
      <c r="AL1032" s="68"/>
      <c r="AM1032" s="68"/>
      <c r="AN1032" s="68"/>
      <c r="AO1032" s="68"/>
      <c r="AP1032" s="68"/>
      <c r="AQ1032" s="68"/>
      <c r="AR1032" s="68"/>
      <c r="AS1032" s="68"/>
      <c r="AT1032" s="68"/>
      <c r="AU1032" s="68"/>
      <c r="AV1032" s="68"/>
      <c r="AW1032" s="68"/>
      <c r="AX1032" s="68"/>
      <c r="AY1032" s="68"/>
      <c r="AZ1032" s="68"/>
    </row>
    <row r="1033" spans="1:52" ht="18.75" customHeight="1">
      <c r="A1033" s="68"/>
      <c r="B1033" s="68"/>
      <c r="C1033" s="68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69"/>
      <c r="T1033" s="68"/>
      <c r="U1033" s="68"/>
      <c r="V1033" s="68"/>
      <c r="W1033" s="68"/>
      <c r="X1033" s="68"/>
      <c r="Y1033" s="68"/>
      <c r="Z1033" s="68"/>
      <c r="AA1033" s="68"/>
      <c r="AB1033" s="68"/>
      <c r="AC1033" s="68"/>
      <c r="AD1033" s="68"/>
      <c r="AE1033" s="68"/>
      <c r="AF1033" s="68"/>
      <c r="AG1033" s="68"/>
      <c r="AH1033" s="68"/>
      <c r="AI1033" s="68"/>
      <c r="AJ1033" s="68"/>
      <c r="AK1033" s="68"/>
      <c r="AL1033" s="68"/>
      <c r="AM1033" s="68"/>
      <c r="AN1033" s="68"/>
      <c r="AO1033" s="68"/>
      <c r="AP1033" s="68"/>
      <c r="AQ1033" s="68"/>
      <c r="AR1033" s="68"/>
      <c r="AS1033" s="68"/>
      <c r="AT1033" s="68"/>
      <c r="AU1033" s="68"/>
      <c r="AV1033" s="68"/>
      <c r="AW1033" s="68"/>
      <c r="AX1033" s="68"/>
      <c r="AY1033" s="68"/>
      <c r="AZ1033" s="68"/>
    </row>
    <row r="1034" spans="1:52" ht="18.75" customHeight="1">
      <c r="A1034" s="68"/>
      <c r="B1034" s="68"/>
      <c r="C1034" s="68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69"/>
      <c r="T1034" s="68"/>
      <c r="U1034" s="68"/>
      <c r="V1034" s="68"/>
      <c r="W1034" s="68"/>
      <c r="X1034" s="68"/>
      <c r="Y1034" s="68"/>
      <c r="Z1034" s="68"/>
      <c r="AA1034" s="68"/>
      <c r="AB1034" s="68"/>
      <c r="AC1034" s="68"/>
      <c r="AD1034" s="68"/>
      <c r="AE1034" s="68"/>
      <c r="AF1034" s="68"/>
      <c r="AG1034" s="68"/>
      <c r="AH1034" s="68"/>
      <c r="AI1034" s="68"/>
      <c r="AJ1034" s="68"/>
      <c r="AK1034" s="68"/>
      <c r="AL1034" s="68"/>
      <c r="AM1034" s="68"/>
      <c r="AN1034" s="68"/>
      <c r="AO1034" s="68"/>
      <c r="AP1034" s="68"/>
      <c r="AQ1034" s="68"/>
      <c r="AR1034" s="68"/>
      <c r="AS1034" s="68"/>
      <c r="AT1034" s="68"/>
      <c r="AU1034" s="68"/>
      <c r="AV1034" s="68"/>
      <c r="AW1034" s="68"/>
      <c r="AX1034" s="68"/>
      <c r="AY1034" s="68"/>
      <c r="AZ1034" s="68"/>
    </row>
    <row r="1035" spans="1:52" ht="18.75" customHeight="1">
      <c r="A1035" s="68"/>
      <c r="B1035" s="68"/>
      <c r="C1035" s="68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68"/>
      <c r="R1035" s="68"/>
      <c r="S1035" s="69"/>
      <c r="T1035" s="68"/>
      <c r="U1035" s="68"/>
      <c r="V1035" s="68"/>
      <c r="W1035" s="68"/>
      <c r="X1035" s="68"/>
      <c r="Y1035" s="68"/>
      <c r="Z1035" s="68"/>
      <c r="AA1035" s="68"/>
      <c r="AB1035" s="68"/>
      <c r="AC1035" s="68"/>
      <c r="AD1035" s="68"/>
      <c r="AE1035" s="68"/>
      <c r="AF1035" s="68"/>
      <c r="AG1035" s="68"/>
      <c r="AH1035" s="68"/>
      <c r="AI1035" s="68"/>
      <c r="AJ1035" s="68"/>
      <c r="AK1035" s="68"/>
      <c r="AL1035" s="68"/>
      <c r="AM1035" s="68"/>
      <c r="AN1035" s="68"/>
      <c r="AO1035" s="68"/>
      <c r="AP1035" s="68"/>
      <c r="AQ1035" s="68"/>
      <c r="AR1035" s="68"/>
      <c r="AS1035" s="68"/>
      <c r="AT1035" s="68"/>
      <c r="AU1035" s="68"/>
      <c r="AV1035" s="68"/>
      <c r="AW1035" s="68"/>
      <c r="AX1035" s="68"/>
      <c r="AY1035" s="68"/>
      <c r="AZ1035" s="68"/>
    </row>
    <row r="1036" spans="1:52" ht="18.75" customHeight="1">
      <c r="A1036" s="68"/>
      <c r="B1036" s="68"/>
      <c r="C1036" s="68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69"/>
      <c r="T1036" s="68"/>
      <c r="U1036" s="68"/>
      <c r="V1036" s="68"/>
      <c r="W1036" s="68"/>
      <c r="X1036" s="68"/>
      <c r="Y1036" s="68"/>
      <c r="Z1036" s="68"/>
      <c r="AA1036" s="68"/>
      <c r="AB1036" s="68"/>
      <c r="AC1036" s="68"/>
      <c r="AD1036" s="68"/>
      <c r="AE1036" s="68"/>
      <c r="AF1036" s="68"/>
      <c r="AG1036" s="68"/>
      <c r="AH1036" s="68"/>
      <c r="AI1036" s="68"/>
      <c r="AJ1036" s="68"/>
      <c r="AK1036" s="68"/>
      <c r="AL1036" s="68"/>
      <c r="AM1036" s="68"/>
      <c r="AN1036" s="68"/>
      <c r="AO1036" s="68"/>
      <c r="AP1036" s="68"/>
      <c r="AQ1036" s="68"/>
      <c r="AR1036" s="68"/>
      <c r="AS1036" s="68"/>
      <c r="AT1036" s="68"/>
      <c r="AU1036" s="68"/>
      <c r="AV1036" s="68"/>
      <c r="AW1036" s="68"/>
      <c r="AX1036" s="68"/>
      <c r="AY1036" s="68"/>
      <c r="AZ1036" s="68"/>
    </row>
    <row r="1037" spans="1:52" ht="18.75" customHeight="1">
      <c r="A1037" s="68"/>
      <c r="B1037" s="68"/>
      <c r="C1037" s="68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69"/>
      <c r="T1037" s="68"/>
      <c r="U1037" s="68"/>
      <c r="V1037" s="68"/>
      <c r="W1037" s="68"/>
      <c r="X1037" s="68"/>
      <c r="Y1037" s="68"/>
      <c r="Z1037" s="68"/>
      <c r="AA1037" s="68"/>
      <c r="AB1037" s="68"/>
      <c r="AC1037" s="68"/>
      <c r="AD1037" s="68"/>
      <c r="AE1037" s="68"/>
      <c r="AF1037" s="68"/>
      <c r="AG1037" s="68"/>
      <c r="AH1037" s="68"/>
      <c r="AI1037" s="68"/>
      <c r="AJ1037" s="68"/>
      <c r="AK1037" s="68"/>
      <c r="AL1037" s="68"/>
      <c r="AM1037" s="68"/>
      <c r="AN1037" s="68"/>
      <c r="AO1037" s="68"/>
      <c r="AP1037" s="68"/>
      <c r="AQ1037" s="68"/>
      <c r="AR1037" s="68"/>
      <c r="AS1037" s="68"/>
      <c r="AT1037" s="68"/>
      <c r="AU1037" s="68"/>
      <c r="AV1037" s="68"/>
      <c r="AW1037" s="68"/>
      <c r="AX1037" s="68"/>
      <c r="AY1037" s="68"/>
      <c r="AZ1037" s="68"/>
    </row>
    <row r="1038" spans="1:52" ht="18.75" customHeight="1">
      <c r="A1038" s="68"/>
      <c r="B1038" s="68"/>
      <c r="C1038" s="68"/>
      <c r="D1038" s="68"/>
      <c r="E1038" s="68"/>
      <c r="F1038" s="68"/>
      <c r="G1038" s="68"/>
      <c r="H1038" s="68"/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  <c r="S1038" s="69"/>
      <c r="T1038" s="68"/>
      <c r="U1038" s="68"/>
      <c r="V1038" s="68"/>
      <c r="W1038" s="68"/>
      <c r="X1038" s="68"/>
      <c r="Y1038" s="68"/>
      <c r="Z1038" s="68"/>
      <c r="AA1038" s="68"/>
      <c r="AB1038" s="68"/>
      <c r="AC1038" s="68"/>
      <c r="AD1038" s="68"/>
      <c r="AE1038" s="68"/>
      <c r="AF1038" s="68"/>
      <c r="AG1038" s="68"/>
      <c r="AH1038" s="68"/>
      <c r="AI1038" s="68"/>
      <c r="AJ1038" s="68"/>
      <c r="AK1038" s="68"/>
      <c r="AL1038" s="68"/>
      <c r="AM1038" s="68"/>
      <c r="AN1038" s="68"/>
      <c r="AO1038" s="68"/>
      <c r="AP1038" s="68"/>
      <c r="AQ1038" s="68"/>
      <c r="AR1038" s="68"/>
      <c r="AS1038" s="68"/>
      <c r="AT1038" s="68"/>
      <c r="AU1038" s="68"/>
      <c r="AV1038" s="68"/>
      <c r="AW1038" s="68"/>
      <c r="AX1038" s="68"/>
      <c r="AY1038" s="68"/>
      <c r="AZ1038" s="68"/>
    </row>
    <row r="1039" spans="1:52" ht="18.75" customHeight="1">
      <c r="A1039" s="68"/>
      <c r="B1039" s="68"/>
      <c r="C1039" s="68"/>
      <c r="D1039" s="68"/>
      <c r="E1039" s="68"/>
      <c r="F1039" s="68"/>
      <c r="G1039" s="68"/>
      <c r="H1039" s="68"/>
      <c r="I1039" s="68"/>
      <c r="J1039" s="68"/>
      <c r="K1039" s="68"/>
      <c r="L1039" s="68"/>
      <c r="M1039" s="68"/>
      <c r="N1039" s="68"/>
      <c r="O1039" s="68"/>
      <c r="P1039" s="68"/>
      <c r="Q1039" s="68"/>
      <c r="R1039" s="68"/>
      <c r="S1039" s="69"/>
      <c r="T1039" s="68"/>
      <c r="U1039" s="68"/>
      <c r="V1039" s="68"/>
      <c r="W1039" s="68"/>
      <c r="X1039" s="68"/>
      <c r="Y1039" s="68"/>
      <c r="Z1039" s="68"/>
      <c r="AA1039" s="68"/>
      <c r="AB1039" s="68"/>
      <c r="AC1039" s="68"/>
      <c r="AD1039" s="68"/>
      <c r="AE1039" s="68"/>
      <c r="AF1039" s="68"/>
      <c r="AG1039" s="68"/>
      <c r="AH1039" s="68"/>
      <c r="AI1039" s="68"/>
      <c r="AJ1039" s="68"/>
      <c r="AK1039" s="68"/>
      <c r="AL1039" s="68"/>
      <c r="AM1039" s="68"/>
      <c r="AN1039" s="68"/>
      <c r="AO1039" s="68"/>
      <c r="AP1039" s="68"/>
      <c r="AQ1039" s="68"/>
      <c r="AR1039" s="68"/>
      <c r="AS1039" s="68"/>
      <c r="AT1039" s="68"/>
      <c r="AU1039" s="68"/>
      <c r="AV1039" s="68"/>
      <c r="AW1039" s="68"/>
      <c r="AX1039" s="68"/>
      <c r="AY1039" s="68"/>
      <c r="AZ1039" s="68"/>
    </row>
    <row r="1040" spans="1:52" ht="18.75" customHeight="1">
      <c r="A1040" s="68"/>
      <c r="B1040" s="68"/>
      <c r="C1040" s="68"/>
      <c r="D1040" s="68"/>
      <c r="E1040" s="68"/>
      <c r="F1040" s="68"/>
      <c r="G1040" s="68"/>
      <c r="H1040" s="68"/>
      <c r="I1040" s="68"/>
      <c r="J1040" s="68"/>
      <c r="K1040" s="68"/>
      <c r="L1040" s="68"/>
      <c r="M1040" s="68"/>
      <c r="N1040" s="68"/>
      <c r="O1040" s="68"/>
      <c r="P1040" s="68"/>
      <c r="Q1040" s="68"/>
      <c r="R1040" s="68"/>
      <c r="S1040" s="69"/>
      <c r="T1040" s="68"/>
      <c r="U1040" s="68"/>
      <c r="V1040" s="68"/>
      <c r="W1040" s="68"/>
      <c r="X1040" s="68"/>
      <c r="Y1040" s="68"/>
      <c r="Z1040" s="68"/>
      <c r="AA1040" s="68"/>
      <c r="AB1040" s="68"/>
      <c r="AC1040" s="68"/>
      <c r="AD1040" s="68"/>
      <c r="AE1040" s="68"/>
      <c r="AF1040" s="68"/>
      <c r="AG1040" s="68"/>
      <c r="AH1040" s="68"/>
      <c r="AI1040" s="68"/>
      <c r="AJ1040" s="68"/>
      <c r="AK1040" s="68"/>
      <c r="AL1040" s="68"/>
      <c r="AM1040" s="68"/>
      <c r="AN1040" s="68"/>
      <c r="AO1040" s="68"/>
      <c r="AP1040" s="68"/>
      <c r="AQ1040" s="68"/>
      <c r="AR1040" s="68"/>
      <c r="AS1040" s="68"/>
      <c r="AT1040" s="68"/>
      <c r="AU1040" s="68"/>
      <c r="AV1040" s="68"/>
      <c r="AW1040" s="68"/>
      <c r="AX1040" s="68"/>
      <c r="AY1040" s="68"/>
      <c r="AZ1040" s="68"/>
    </row>
    <row r="1041" spans="1:52" ht="18.75" customHeight="1">
      <c r="A1041" s="68"/>
      <c r="B1041" s="68"/>
      <c r="C1041" s="68"/>
      <c r="D1041" s="68"/>
      <c r="E1041" s="68"/>
      <c r="F1041" s="68"/>
      <c r="G1041" s="68"/>
      <c r="H1041" s="68"/>
      <c r="I1041" s="68"/>
      <c r="J1041" s="68"/>
      <c r="K1041" s="68"/>
      <c r="L1041" s="68"/>
      <c r="M1041" s="68"/>
      <c r="N1041" s="68"/>
      <c r="O1041" s="68"/>
      <c r="P1041" s="68"/>
      <c r="Q1041" s="68"/>
      <c r="R1041" s="68"/>
      <c r="S1041" s="69"/>
      <c r="T1041" s="68"/>
      <c r="U1041" s="68"/>
      <c r="V1041" s="68"/>
      <c r="W1041" s="68"/>
      <c r="X1041" s="68"/>
      <c r="Y1041" s="68"/>
      <c r="Z1041" s="68"/>
      <c r="AA1041" s="68"/>
      <c r="AB1041" s="68"/>
      <c r="AC1041" s="68"/>
      <c r="AD1041" s="68"/>
      <c r="AE1041" s="68"/>
      <c r="AF1041" s="68"/>
      <c r="AG1041" s="68"/>
      <c r="AH1041" s="68"/>
      <c r="AI1041" s="68"/>
      <c r="AJ1041" s="68"/>
      <c r="AK1041" s="68"/>
      <c r="AL1041" s="68"/>
      <c r="AM1041" s="68"/>
      <c r="AN1041" s="68"/>
      <c r="AO1041" s="68"/>
      <c r="AP1041" s="68"/>
      <c r="AQ1041" s="68"/>
      <c r="AR1041" s="68"/>
      <c r="AS1041" s="68"/>
      <c r="AT1041" s="68"/>
      <c r="AU1041" s="68"/>
      <c r="AV1041" s="68"/>
      <c r="AW1041" s="68"/>
      <c r="AX1041" s="68"/>
      <c r="AY1041" s="68"/>
      <c r="AZ1041" s="68"/>
    </row>
    <row r="1042" spans="1:52" ht="18.75" customHeight="1">
      <c r="A1042" s="68"/>
      <c r="B1042" s="68"/>
      <c r="C1042" s="68"/>
      <c r="D1042" s="68"/>
      <c r="E1042" s="68"/>
      <c r="F1042" s="68"/>
      <c r="G1042" s="68"/>
      <c r="H1042" s="68"/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  <c r="S1042" s="69"/>
      <c r="T1042" s="68"/>
      <c r="U1042" s="68"/>
      <c r="V1042" s="68"/>
      <c r="W1042" s="68"/>
      <c r="X1042" s="68"/>
      <c r="Y1042" s="68"/>
      <c r="Z1042" s="68"/>
      <c r="AA1042" s="68"/>
      <c r="AB1042" s="68"/>
      <c r="AC1042" s="68"/>
      <c r="AD1042" s="68"/>
      <c r="AE1042" s="68"/>
      <c r="AF1042" s="68"/>
      <c r="AG1042" s="68"/>
      <c r="AH1042" s="68"/>
      <c r="AI1042" s="68"/>
      <c r="AJ1042" s="68"/>
      <c r="AK1042" s="68"/>
      <c r="AL1042" s="68"/>
      <c r="AM1042" s="68"/>
      <c r="AN1042" s="68"/>
      <c r="AO1042" s="68"/>
      <c r="AP1042" s="68"/>
      <c r="AQ1042" s="68"/>
      <c r="AR1042" s="68"/>
      <c r="AS1042" s="68"/>
      <c r="AT1042" s="68"/>
      <c r="AU1042" s="68"/>
      <c r="AV1042" s="68"/>
      <c r="AW1042" s="68"/>
      <c r="AX1042" s="68"/>
      <c r="AY1042" s="68"/>
      <c r="AZ1042" s="68"/>
    </row>
    <row r="1043" spans="1:52" ht="18.75" customHeight="1">
      <c r="A1043" s="68"/>
      <c r="B1043" s="68"/>
      <c r="C1043" s="68"/>
      <c r="D1043" s="68"/>
      <c r="E1043" s="68"/>
      <c r="F1043" s="68"/>
      <c r="G1043" s="68"/>
      <c r="H1043" s="68"/>
      <c r="I1043" s="68"/>
      <c r="J1043" s="68"/>
      <c r="K1043" s="68"/>
      <c r="L1043" s="68"/>
      <c r="M1043" s="68"/>
      <c r="N1043" s="68"/>
      <c r="O1043" s="68"/>
      <c r="P1043" s="68"/>
      <c r="Q1043" s="68"/>
      <c r="R1043" s="68"/>
      <c r="S1043" s="69"/>
      <c r="T1043" s="68"/>
      <c r="U1043" s="68"/>
      <c r="V1043" s="68"/>
      <c r="W1043" s="68"/>
      <c r="X1043" s="68"/>
      <c r="Y1043" s="68"/>
      <c r="Z1043" s="68"/>
      <c r="AA1043" s="68"/>
      <c r="AB1043" s="68"/>
      <c r="AC1043" s="68"/>
      <c r="AD1043" s="68"/>
      <c r="AE1043" s="68"/>
      <c r="AF1043" s="68"/>
      <c r="AG1043" s="68"/>
      <c r="AH1043" s="68"/>
      <c r="AI1043" s="68"/>
      <c r="AJ1043" s="68"/>
      <c r="AK1043" s="68"/>
      <c r="AL1043" s="68"/>
      <c r="AM1043" s="68"/>
      <c r="AN1043" s="68"/>
      <c r="AO1043" s="68"/>
      <c r="AP1043" s="68"/>
      <c r="AQ1043" s="68"/>
      <c r="AR1043" s="68"/>
      <c r="AS1043" s="68"/>
      <c r="AT1043" s="68"/>
      <c r="AU1043" s="68"/>
      <c r="AV1043" s="68"/>
      <c r="AW1043" s="68"/>
      <c r="AX1043" s="68"/>
      <c r="AY1043" s="68"/>
      <c r="AZ1043" s="68"/>
    </row>
    <row r="1044" spans="1:52" ht="18.75" customHeight="1">
      <c r="A1044" s="68"/>
      <c r="B1044" s="68"/>
      <c r="C1044" s="68"/>
      <c r="D1044" s="68"/>
      <c r="E1044" s="68"/>
      <c r="F1044" s="68"/>
      <c r="G1044" s="68"/>
      <c r="H1044" s="68"/>
      <c r="I1044" s="68"/>
      <c r="J1044" s="68"/>
      <c r="K1044" s="68"/>
      <c r="L1044" s="68"/>
      <c r="M1044" s="68"/>
      <c r="N1044" s="68"/>
      <c r="O1044" s="68"/>
      <c r="P1044" s="68"/>
      <c r="Q1044" s="68"/>
      <c r="R1044" s="68"/>
      <c r="S1044" s="69"/>
      <c r="T1044" s="68"/>
      <c r="U1044" s="68"/>
      <c r="V1044" s="68"/>
      <c r="W1044" s="68"/>
      <c r="X1044" s="68"/>
      <c r="Y1044" s="68"/>
      <c r="Z1044" s="68"/>
      <c r="AA1044" s="68"/>
      <c r="AB1044" s="68"/>
      <c r="AC1044" s="68"/>
      <c r="AD1044" s="68"/>
      <c r="AE1044" s="68"/>
      <c r="AF1044" s="68"/>
      <c r="AG1044" s="68"/>
      <c r="AH1044" s="68"/>
      <c r="AI1044" s="68"/>
      <c r="AJ1044" s="68"/>
      <c r="AK1044" s="68"/>
      <c r="AL1044" s="68"/>
      <c r="AM1044" s="68"/>
      <c r="AN1044" s="68"/>
      <c r="AO1044" s="68"/>
      <c r="AP1044" s="68"/>
      <c r="AQ1044" s="68"/>
      <c r="AR1044" s="68"/>
      <c r="AS1044" s="68"/>
      <c r="AT1044" s="68"/>
      <c r="AU1044" s="68"/>
      <c r="AV1044" s="68"/>
      <c r="AW1044" s="68"/>
      <c r="AX1044" s="68"/>
      <c r="AY1044" s="68"/>
      <c r="AZ1044" s="68"/>
    </row>
    <row r="1045" spans="1:52" ht="18.75" customHeight="1">
      <c r="A1045" s="68"/>
      <c r="B1045" s="68"/>
      <c r="C1045" s="68"/>
      <c r="D1045" s="68"/>
      <c r="E1045" s="68"/>
      <c r="F1045" s="68"/>
      <c r="G1045" s="68"/>
      <c r="H1045" s="68"/>
      <c r="I1045" s="68"/>
      <c r="J1045" s="68"/>
      <c r="K1045" s="68"/>
      <c r="L1045" s="68"/>
      <c r="M1045" s="68"/>
      <c r="N1045" s="68"/>
      <c r="O1045" s="68"/>
      <c r="P1045" s="68"/>
      <c r="Q1045" s="68"/>
      <c r="R1045" s="68"/>
      <c r="S1045" s="69"/>
      <c r="T1045" s="68"/>
      <c r="U1045" s="68"/>
      <c r="V1045" s="68"/>
      <c r="W1045" s="68"/>
      <c r="X1045" s="68"/>
      <c r="Y1045" s="68"/>
      <c r="Z1045" s="68"/>
      <c r="AA1045" s="68"/>
      <c r="AB1045" s="68"/>
      <c r="AC1045" s="68"/>
      <c r="AD1045" s="68"/>
      <c r="AE1045" s="68"/>
      <c r="AF1045" s="68"/>
      <c r="AG1045" s="68"/>
      <c r="AH1045" s="68"/>
      <c r="AI1045" s="68"/>
      <c r="AJ1045" s="68"/>
      <c r="AK1045" s="68"/>
      <c r="AL1045" s="68"/>
      <c r="AM1045" s="68"/>
      <c r="AN1045" s="68"/>
      <c r="AO1045" s="68"/>
      <c r="AP1045" s="68"/>
      <c r="AQ1045" s="68"/>
      <c r="AR1045" s="68"/>
      <c r="AS1045" s="68"/>
      <c r="AT1045" s="68"/>
      <c r="AU1045" s="68"/>
      <c r="AV1045" s="68"/>
      <c r="AW1045" s="68"/>
      <c r="AX1045" s="68"/>
      <c r="AY1045" s="68"/>
      <c r="AZ1045" s="68"/>
    </row>
    <row r="1046" spans="1:52" ht="18.75" customHeight="1">
      <c r="A1046" s="68"/>
      <c r="B1046" s="68"/>
      <c r="C1046" s="68"/>
      <c r="D1046" s="68"/>
      <c r="E1046" s="68"/>
      <c r="F1046" s="68"/>
      <c r="G1046" s="68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69"/>
      <c r="T1046" s="68"/>
      <c r="U1046" s="68"/>
      <c r="V1046" s="68"/>
      <c r="W1046" s="68"/>
      <c r="X1046" s="68"/>
      <c r="Y1046" s="68"/>
      <c r="Z1046" s="68"/>
      <c r="AA1046" s="68"/>
      <c r="AB1046" s="68"/>
      <c r="AC1046" s="68"/>
      <c r="AD1046" s="68"/>
      <c r="AE1046" s="68"/>
      <c r="AF1046" s="68"/>
      <c r="AG1046" s="68"/>
      <c r="AH1046" s="68"/>
      <c r="AI1046" s="68"/>
      <c r="AJ1046" s="68"/>
      <c r="AK1046" s="68"/>
      <c r="AL1046" s="68"/>
      <c r="AM1046" s="68"/>
      <c r="AN1046" s="68"/>
      <c r="AO1046" s="68"/>
      <c r="AP1046" s="68"/>
      <c r="AQ1046" s="68"/>
      <c r="AR1046" s="68"/>
      <c r="AS1046" s="68"/>
      <c r="AT1046" s="68"/>
      <c r="AU1046" s="68"/>
      <c r="AV1046" s="68"/>
      <c r="AW1046" s="68"/>
      <c r="AX1046" s="68"/>
      <c r="AY1046" s="68"/>
      <c r="AZ1046" s="68"/>
    </row>
    <row r="1047" spans="1:52" ht="18.75" customHeight="1">
      <c r="A1047" s="68"/>
      <c r="B1047" s="68"/>
      <c r="C1047" s="68"/>
      <c r="D1047" s="68"/>
      <c r="E1047" s="68"/>
      <c r="F1047" s="68"/>
      <c r="G1047" s="68"/>
      <c r="H1047" s="68"/>
      <c r="I1047" s="68"/>
      <c r="J1047" s="68"/>
      <c r="K1047" s="68"/>
      <c r="L1047" s="68"/>
      <c r="M1047" s="68"/>
      <c r="N1047" s="68"/>
      <c r="O1047" s="68"/>
      <c r="P1047" s="68"/>
      <c r="Q1047" s="68"/>
      <c r="R1047" s="68"/>
      <c r="S1047" s="69"/>
      <c r="T1047" s="68"/>
      <c r="U1047" s="68"/>
      <c r="V1047" s="68"/>
      <c r="W1047" s="68"/>
      <c r="X1047" s="68"/>
      <c r="Y1047" s="68"/>
      <c r="Z1047" s="68"/>
      <c r="AA1047" s="68"/>
      <c r="AB1047" s="68"/>
      <c r="AC1047" s="68"/>
      <c r="AD1047" s="68"/>
      <c r="AE1047" s="68"/>
      <c r="AF1047" s="68"/>
      <c r="AG1047" s="68"/>
      <c r="AH1047" s="68"/>
      <c r="AI1047" s="68"/>
      <c r="AJ1047" s="68"/>
      <c r="AK1047" s="68"/>
      <c r="AL1047" s="68"/>
      <c r="AM1047" s="68"/>
      <c r="AN1047" s="68"/>
      <c r="AO1047" s="68"/>
      <c r="AP1047" s="68"/>
      <c r="AQ1047" s="68"/>
      <c r="AR1047" s="68"/>
      <c r="AS1047" s="68"/>
      <c r="AT1047" s="68"/>
      <c r="AU1047" s="68"/>
      <c r="AV1047" s="68"/>
      <c r="AW1047" s="68"/>
      <c r="AX1047" s="68"/>
      <c r="AY1047" s="68"/>
      <c r="AZ1047" s="68"/>
    </row>
    <row r="1048" spans="1:52" ht="18.75" customHeight="1">
      <c r="A1048" s="68"/>
      <c r="B1048" s="68"/>
      <c r="C1048" s="68"/>
      <c r="D1048" s="68"/>
      <c r="E1048" s="68"/>
      <c r="F1048" s="68"/>
      <c r="G1048" s="68"/>
      <c r="H1048" s="68"/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69"/>
      <c r="T1048" s="68"/>
      <c r="U1048" s="68"/>
      <c r="V1048" s="68"/>
      <c r="W1048" s="68"/>
      <c r="X1048" s="68"/>
      <c r="Y1048" s="68"/>
      <c r="Z1048" s="68"/>
      <c r="AA1048" s="68"/>
      <c r="AB1048" s="68"/>
      <c r="AC1048" s="68"/>
      <c r="AD1048" s="68"/>
      <c r="AE1048" s="68"/>
      <c r="AF1048" s="68"/>
      <c r="AG1048" s="68"/>
      <c r="AH1048" s="68"/>
      <c r="AI1048" s="68"/>
      <c r="AJ1048" s="68"/>
      <c r="AK1048" s="68"/>
      <c r="AL1048" s="68"/>
      <c r="AM1048" s="68"/>
      <c r="AN1048" s="68"/>
      <c r="AO1048" s="68"/>
      <c r="AP1048" s="68"/>
      <c r="AQ1048" s="68"/>
      <c r="AR1048" s="68"/>
      <c r="AS1048" s="68"/>
      <c r="AT1048" s="68"/>
      <c r="AU1048" s="68"/>
      <c r="AV1048" s="68"/>
      <c r="AW1048" s="68"/>
      <c r="AX1048" s="68"/>
      <c r="AY1048" s="68"/>
      <c r="AZ1048" s="68"/>
    </row>
    <row r="1049" spans="1:52" ht="18.75" customHeight="1">
      <c r="A1049" s="68"/>
      <c r="B1049" s="68"/>
      <c r="C1049" s="68"/>
      <c r="D1049" s="68"/>
      <c r="E1049" s="68"/>
      <c r="F1049" s="68"/>
      <c r="G1049" s="68"/>
      <c r="H1049" s="68"/>
      <c r="I1049" s="68"/>
      <c r="J1049" s="68"/>
      <c r="K1049" s="68"/>
      <c r="L1049" s="68"/>
      <c r="M1049" s="68"/>
      <c r="N1049" s="68"/>
      <c r="O1049" s="68"/>
      <c r="P1049" s="68"/>
      <c r="Q1049" s="68"/>
      <c r="R1049" s="68"/>
      <c r="S1049" s="69"/>
      <c r="T1049" s="68"/>
      <c r="U1049" s="68"/>
      <c r="V1049" s="68"/>
      <c r="W1049" s="68"/>
      <c r="X1049" s="68"/>
      <c r="Y1049" s="68"/>
      <c r="Z1049" s="68"/>
      <c r="AA1049" s="68"/>
      <c r="AB1049" s="68"/>
      <c r="AC1049" s="68"/>
      <c r="AD1049" s="68"/>
      <c r="AE1049" s="68"/>
      <c r="AF1049" s="68"/>
      <c r="AG1049" s="68"/>
      <c r="AH1049" s="68"/>
      <c r="AI1049" s="68"/>
      <c r="AJ1049" s="68"/>
      <c r="AK1049" s="68"/>
      <c r="AL1049" s="68"/>
      <c r="AM1049" s="68"/>
      <c r="AN1049" s="68"/>
      <c r="AO1049" s="68"/>
      <c r="AP1049" s="68"/>
      <c r="AQ1049" s="68"/>
      <c r="AR1049" s="68"/>
      <c r="AS1049" s="68"/>
      <c r="AT1049" s="68"/>
      <c r="AU1049" s="68"/>
      <c r="AV1049" s="68"/>
      <c r="AW1049" s="68"/>
      <c r="AX1049" s="68"/>
      <c r="AY1049" s="68"/>
      <c r="AZ1049" s="68"/>
    </row>
    <row r="1050" spans="1:52" ht="18.75" customHeight="1">
      <c r="A1050" s="68"/>
      <c r="B1050" s="68"/>
      <c r="C1050" s="68"/>
      <c r="D1050" s="68"/>
      <c r="E1050" s="68"/>
      <c r="F1050" s="68"/>
      <c r="G1050" s="68"/>
      <c r="H1050" s="68"/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  <c r="S1050" s="69"/>
      <c r="T1050" s="68"/>
      <c r="U1050" s="68"/>
      <c r="V1050" s="68"/>
      <c r="W1050" s="68"/>
      <c r="X1050" s="68"/>
      <c r="Y1050" s="68"/>
      <c r="Z1050" s="68"/>
      <c r="AA1050" s="68"/>
      <c r="AB1050" s="68"/>
      <c r="AC1050" s="68"/>
      <c r="AD1050" s="68"/>
      <c r="AE1050" s="68"/>
      <c r="AF1050" s="68"/>
      <c r="AG1050" s="68"/>
      <c r="AH1050" s="68"/>
      <c r="AI1050" s="68"/>
      <c r="AJ1050" s="68"/>
      <c r="AK1050" s="68"/>
      <c r="AL1050" s="68"/>
      <c r="AM1050" s="68"/>
      <c r="AN1050" s="68"/>
      <c r="AO1050" s="68"/>
      <c r="AP1050" s="68"/>
      <c r="AQ1050" s="68"/>
      <c r="AR1050" s="68"/>
      <c r="AS1050" s="68"/>
      <c r="AT1050" s="68"/>
      <c r="AU1050" s="68"/>
      <c r="AV1050" s="68"/>
      <c r="AW1050" s="68"/>
      <c r="AX1050" s="68"/>
      <c r="AY1050" s="68"/>
      <c r="AZ1050" s="68"/>
    </row>
    <row r="1051" spans="1:52" ht="18.75" customHeight="1">
      <c r="A1051" s="68"/>
      <c r="B1051" s="68"/>
      <c r="C1051" s="68"/>
      <c r="D1051" s="68"/>
      <c r="E1051" s="68"/>
      <c r="F1051" s="68"/>
      <c r="G1051" s="68"/>
      <c r="H1051" s="68"/>
      <c r="I1051" s="68"/>
      <c r="J1051" s="68"/>
      <c r="K1051" s="68"/>
      <c r="L1051" s="68"/>
      <c r="M1051" s="68"/>
      <c r="N1051" s="68"/>
      <c r="O1051" s="68"/>
      <c r="P1051" s="68"/>
      <c r="Q1051" s="68"/>
      <c r="R1051" s="68"/>
      <c r="S1051" s="69"/>
      <c r="T1051" s="68"/>
      <c r="U1051" s="68"/>
      <c r="V1051" s="68"/>
      <c r="W1051" s="68"/>
      <c r="X1051" s="68"/>
      <c r="Y1051" s="68"/>
      <c r="Z1051" s="68"/>
      <c r="AA1051" s="68"/>
      <c r="AB1051" s="68"/>
      <c r="AC1051" s="68"/>
      <c r="AD1051" s="68"/>
      <c r="AE1051" s="68"/>
      <c r="AF1051" s="68"/>
      <c r="AG1051" s="68"/>
      <c r="AH1051" s="68"/>
      <c r="AI1051" s="68"/>
      <c r="AJ1051" s="68"/>
      <c r="AK1051" s="68"/>
      <c r="AL1051" s="68"/>
      <c r="AM1051" s="68"/>
      <c r="AN1051" s="68"/>
      <c r="AO1051" s="68"/>
      <c r="AP1051" s="68"/>
      <c r="AQ1051" s="68"/>
      <c r="AR1051" s="68"/>
      <c r="AS1051" s="68"/>
      <c r="AT1051" s="68"/>
      <c r="AU1051" s="68"/>
      <c r="AV1051" s="68"/>
      <c r="AW1051" s="68"/>
      <c r="AX1051" s="68"/>
      <c r="AY1051" s="68"/>
      <c r="AZ1051" s="68"/>
    </row>
    <row r="1052" spans="1:52" ht="18.75" customHeight="1">
      <c r="A1052" s="68"/>
      <c r="B1052" s="68"/>
      <c r="C1052" s="68"/>
      <c r="D1052" s="68"/>
      <c r="E1052" s="68"/>
      <c r="F1052" s="68"/>
      <c r="G1052" s="68"/>
      <c r="H1052" s="68"/>
      <c r="I1052" s="68"/>
      <c r="J1052" s="68"/>
      <c r="K1052" s="68"/>
      <c r="L1052" s="68"/>
      <c r="M1052" s="68"/>
      <c r="N1052" s="68"/>
      <c r="O1052" s="68"/>
      <c r="P1052" s="68"/>
      <c r="Q1052" s="68"/>
      <c r="R1052" s="68"/>
      <c r="S1052" s="69"/>
      <c r="T1052" s="68"/>
      <c r="U1052" s="68"/>
      <c r="V1052" s="68"/>
      <c r="W1052" s="68"/>
      <c r="X1052" s="68"/>
      <c r="Y1052" s="68"/>
      <c r="Z1052" s="68"/>
      <c r="AA1052" s="68"/>
      <c r="AB1052" s="68"/>
      <c r="AC1052" s="68"/>
      <c r="AD1052" s="68"/>
      <c r="AE1052" s="68"/>
      <c r="AF1052" s="68"/>
      <c r="AG1052" s="68"/>
      <c r="AH1052" s="68"/>
      <c r="AI1052" s="68"/>
      <c r="AJ1052" s="68"/>
      <c r="AK1052" s="68"/>
      <c r="AL1052" s="68"/>
      <c r="AM1052" s="68"/>
      <c r="AN1052" s="68"/>
      <c r="AO1052" s="68"/>
      <c r="AP1052" s="68"/>
      <c r="AQ1052" s="68"/>
      <c r="AR1052" s="68"/>
      <c r="AS1052" s="68"/>
      <c r="AT1052" s="68"/>
      <c r="AU1052" s="68"/>
      <c r="AV1052" s="68"/>
      <c r="AW1052" s="68"/>
      <c r="AX1052" s="68"/>
      <c r="AY1052" s="68"/>
      <c r="AZ1052" s="68"/>
    </row>
    <row r="1053" spans="1:52" ht="18.75" customHeight="1">
      <c r="A1053" s="68"/>
      <c r="B1053" s="68"/>
      <c r="C1053" s="68"/>
      <c r="D1053" s="68"/>
      <c r="E1053" s="68"/>
      <c r="F1053" s="68"/>
      <c r="G1053" s="68"/>
      <c r="H1053" s="68"/>
      <c r="I1053" s="68"/>
      <c r="J1053" s="68"/>
      <c r="K1053" s="68"/>
      <c r="L1053" s="68"/>
      <c r="M1053" s="68"/>
      <c r="N1053" s="68"/>
      <c r="O1053" s="68"/>
      <c r="P1053" s="68"/>
      <c r="Q1053" s="68"/>
      <c r="R1053" s="68"/>
      <c r="S1053" s="69"/>
      <c r="T1053" s="68"/>
      <c r="U1053" s="68"/>
      <c r="V1053" s="68"/>
      <c r="W1053" s="68"/>
      <c r="X1053" s="68"/>
      <c r="Y1053" s="68"/>
      <c r="Z1053" s="68"/>
      <c r="AA1053" s="68"/>
      <c r="AB1053" s="68"/>
      <c r="AC1053" s="68"/>
      <c r="AD1053" s="68"/>
      <c r="AE1053" s="68"/>
      <c r="AF1053" s="68"/>
      <c r="AG1053" s="68"/>
      <c r="AH1053" s="68"/>
      <c r="AI1053" s="68"/>
      <c r="AJ1053" s="68"/>
      <c r="AK1053" s="68"/>
      <c r="AL1053" s="68"/>
      <c r="AM1053" s="68"/>
      <c r="AN1053" s="68"/>
      <c r="AO1053" s="68"/>
      <c r="AP1053" s="68"/>
      <c r="AQ1053" s="68"/>
      <c r="AR1053" s="68"/>
      <c r="AS1053" s="68"/>
      <c r="AT1053" s="68"/>
      <c r="AU1053" s="68"/>
      <c r="AV1053" s="68"/>
      <c r="AW1053" s="68"/>
      <c r="AX1053" s="68"/>
      <c r="AY1053" s="68"/>
      <c r="AZ1053" s="68"/>
    </row>
    <row r="1054" spans="1:52" ht="18.75" customHeight="1">
      <c r="A1054" s="68"/>
      <c r="B1054" s="68"/>
      <c r="C1054" s="68"/>
      <c r="D1054" s="68"/>
      <c r="E1054" s="68"/>
      <c r="F1054" s="68"/>
      <c r="G1054" s="68"/>
      <c r="H1054" s="68"/>
      <c r="I1054" s="68"/>
      <c r="J1054" s="68"/>
      <c r="K1054" s="68"/>
      <c r="L1054" s="68"/>
      <c r="M1054" s="68"/>
      <c r="N1054" s="68"/>
      <c r="O1054" s="68"/>
      <c r="P1054" s="68"/>
      <c r="Q1054" s="68"/>
      <c r="R1054" s="68"/>
      <c r="S1054" s="69"/>
      <c r="T1054" s="68"/>
      <c r="U1054" s="68"/>
      <c r="V1054" s="68"/>
      <c r="W1054" s="68"/>
      <c r="X1054" s="68"/>
      <c r="Y1054" s="68"/>
      <c r="Z1054" s="68"/>
      <c r="AA1054" s="68"/>
      <c r="AB1054" s="68"/>
      <c r="AC1054" s="68"/>
      <c r="AD1054" s="68"/>
      <c r="AE1054" s="68"/>
      <c r="AF1054" s="68"/>
      <c r="AG1054" s="68"/>
      <c r="AH1054" s="68"/>
      <c r="AI1054" s="68"/>
      <c r="AJ1054" s="68"/>
      <c r="AK1054" s="68"/>
      <c r="AL1054" s="68"/>
      <c r="AM1054" s="68"/>
      <c r="AN1054" s="68"/>
      <c r="AO1054" s="68"/>
      <c r="AP1054" s="68"/>
      <c r="AQ1054" s="68"/>
      <c r="AR1054" s="68"/>
      <c r="AS1054" s="68"/>
      <c r="AT1054" s="68"/>
      <c r="AU1054" s="68"/>
      <c r="AV1054" s="68"/>
      <c r="AW1054" s="68"/>
      <c r="AX1054" s="68"/>
      <c r="AY1054" s="68"/>
      <c r="AZ1054" s="68"/>
    </row>
    <row r="1055" spans="1:52" ht="18.75" customHeight="1">
      <c r="A1055" s="68"/>
      <c r="B1055" s="68"/>
      <c r="C1055" s="68"/>
      <c r="D1055" s="68"/>
      <c r="E1055" s="68"/>
      <c r="F1055" s="68"/>
      <c r="G1055" s="68"/>
      <c r="H1055" s="68"/>
      <c r="I1055" s="68"/>
      <c r="J1055" s="68"/>
      <c r="K1055" s="68"/>
      <c r="L1055" s="68"/>
      <c r="M1055" s="68"/>
      <c r="N1055" s="68"/>
      <c r="O1055" s="68"/>
      <c r="P1055" s="68"/>
      <c r="Q1055" s="68"/>
      <c r="R1055" s="68"/>
      <c r="S1055" s="69"/>
      <c r="T1055" s="68"/>
      <c r="U1055" s="68"/>
      <c r="V1055" s="68"/>
      <c r="W1055" s="68"/>
      <c r="X1055" s="68"/>
      <c r="Y1055" s="68"/>
      <c r="Z1055" s="68"/>
      <c r="AA1055" s="68"/>
      <c r="AB1055" s="68"/>
      <c r="AC1055" s="68"/>
      <c r="AD1055" s="68"/>
      <c r="AE1055" s="68"/>
      <c r="AF1055" s="68"/>
      <c r="AG1055" s="68"/>
      <c r="AH1055" s="68"/>
      <c r="AI1055" s="68"/>
      <c r="AJ1055" s="68"/>
      <c r="AK1055" s="68"/>
      <c r="AL1055" s="68"/>
      <c r="AM1055" s="68"/>
      <c r="AN1055" s="68"/>
      <c r="AO1055" s="68"/>
      <c r="AP1055" s="68"/>
      <c r="AQ1055" s="68"/>
      <c r="AR1055" s="68"/>
      <c r="AS1055" s="68"/>
      <c r="AT1055" s="68"/>
      <c r="AU1055" s="68"/>
      <c r="AV1055" s="68"/>
      <c r="AW1055" s="68"/>
      <c r="AX1055" s="68"/>
      <c r="AY1055" s="68"/>
      <c r="AZ1055" s="68"/>
    </row>
    <row r="1056" spans="1:52" ht="18.75" customHeight="1">
      <c r="A1056" s="68"/>
      <c r="B1056" s="68"/>
      <c r="C1056" s="68"/>
      <c r="D1056" s="68"/>
      <c r="E1056" s="68"/>
      <c r="F1056" s="68"/>
      <c r="G1056" s="68"/>
      <c r="H1056" s="68"/>
      <c r="I1056" s="68"/>
      <c r="J1056" s="68"/>
      <c r="K1056" s="68"/>
      <c r="L1056" s="68"/>
      <c r="M1056" s="68"/>
      <c r="N1056" s="68"/>
      <c r="O1056" s="68"/>
      <c r="P1056" s="68"/>
      <c r="Q1056" s="68"/>
      <c r="R1056" s="68"/>
      <c r="S1056" s="69"/>
      <c r="T1056" s="68"/>
      <c r="U1056" s="68"/>
      <c r="V1056" s="68"/>
      <c r="W1056" s="68"/>
      <c r="X1056" s="68"/>
      <c r="Y1056" s="68"/>
      <c r="Z1056" s="68"/>
      <c r="AA1056" s="68"/>
      <c r="AB1056" s="68"/>
      <c r="AC1056" s="68"/>
      <c r="AD1056" s="68"/>
      <c r="AE1056" s="68"/>
      <c r="AF1056" s="68"/>
      <c r="AG1056" s="68"/>
      <c r="AH1056" s="68"/>
      <c r="AI1056" s="68"/>
      <c r="AJ1056" s="68"/>
      <c r="AK1056" s="68"/>
      <c r="AL1056" s="68"/>
      <c r="AM1056" s="68"/>
      <c r="AN1056" s="68"/>
      <c r="AO1056" s="68"/>
      <c r="AP1056" s="68"/>
      <c r="AQ1056" s="68"/>
      <c r="AR1056" s="68"/>
      <c r="AS1056" s="68"/>
      <c r="AT1056" s="68"/>
      <c r="AU1056" s="68"/>
      <c r="AV1056" s="68"/>
      <c r="AW1056" s="68"/>
      <c r="AX1056" s="68"/>
      <c r="AY1056" s="68"/>
      <c r="AZ1056" s="68"/>
    </row>
    <row r="1057" spans="1:52" ht="18.75" customHeight="1">
      <c r="A1057" s="68"/>
      <c r="B1057" s="68"/>
      <c r="C1057" s="68"/>
      <c r="D1057" s="68"/>
      <c r="E1057" s="68"/>
      <c r="F1057" s="68"/>
      <c r="G1057" s="68"/>
      <c r="H1057" s="68"/>
      <c r="I1057" s="68"/>
      <c r="J1057" s="68"/>
      <c r="K1057" s="68"/>
      <c r="L1057" s="68"/>
      <c r="M1057" s="68"/>
      <c r="N1057" s="68"/>
      <c r="O1057" s="68"/>
      <c r="P1057" s="68"/>
      <c r="Q1057" s="68"/>
      <c r="R1057" s="68"/>
      <c r="S1057" s="69"/>
      <c r="T1057" s="68"/>
      <c r="U1057" s="68"/>
      <c r="V1057" s="68"/>
      <c r="W1057" s="68"/>
      <c r="X1057" s="68"/>
      <c r="Y1057" s="68"/>
      <c r="Z1057" s="68"/>
      <c r="AA1057" s="68"/>
      <c r="AB1057" s="68"/>
      <c r="AC1057" s="68"/>
      <c r="AD1057" s="68"/>
      <c r="AE1057" s="68"/>
      <c r="AF1057" s="68"/>
      <c r="AG1057" s="68"/>
      <c r="AH1057" s="68"/>
      <c r="AI1057" s="68"/>
      <c r="AJ1057" s="68"/>
      <c r="AK1057" s="68"/>
      <c r="AL1057" s="68"/>
      <c r="AM1057" s="68"/>
      <c r="AN1057" s="68"/>
      <c r="AO1057" s="68"/>
      <c r="AP1057" s="68"/>
      <c r="AQ1057" s="68"/>
      <c r="AR1057" s="68"/>
      <c r="AS1057" s="68"/>
      <c r="AT1057" s="68"/>
      <c r="AU1057" s="68"/>
      <c r="AV1057" s="68"/>
      <c r="AW1057" s="68"/>
      <c r="AX1057" s="68"/>
      <c r="AY1057" s="68"/>
      <c r="AZ1057" s="68"/>
    </row>
    <row r="1058" spans="1:52" ht="18.75" customHeight="1">
      <c r="A1058" s="68"/>
      <c r="B1058" s="68"/>
      <c r="C1058" s="68"/>
      <c r="D1058" s="68"/>
      <c r="E1058" s="68"/>
      <c r="F1058" s="68"/>
      <c r="G1058" s="68"/>
      <c r="H1058" s="68"/>
      <c r="I1058" s="68"/>
      <c r="J1058" s="68"/>
      <c r="K1058" s="68"/>
      <c r="L1058" s="68"/>
      <c r="M1058" s="68"/>
      <c r="N1058" s="68"/>
      <c r="O1058" s="68"/>
      <c r="P1058" s="68"/>
      <c r="Q1058" s="68"/>
      <c r="R1058" s="68"/>
      <c r="S1058" s="69"/>
      <c r="T1058" s="68"/>
      <c r="U1058" s="68"/>
      <c r="V1058" s="68"/>
      <c r="W1058" s="68"/>
      <c r="X1058" s="68"/>
      <c r="Y1058" s="68"/>
      <c r="Z1058" s="68"/>
      <c r="AA1058" s="68"/>
      <c r="AB1058" s="68"/>
      <c r="AC1058" s="68"/>
      <c r="AD1058" s="68"/>
      <c r="AE1058" s="68"/>
      <c r="AF1058" s="68"/>
      <c r="AG1058" s="68"/>
      <c r="AH1058" s="68"/>
      <c r="AI1058" s="68"/>
      <c r="AJ1058" s="68"/>
      <c r="AK1058" s="68"/>
      <c r="AL1058" s="68"/>
      <c r="AM1058" s="68"/>
      <c r="AN1058" s="68"/>
      <c r="AO1058" s="68"/>
      <c r="AP1058" s="68"/>
      <c r="AQ1058" s="68"/>
      <c r="AR1058" s="68"/>
      <c r="AS1058" s="68"/>
      <c r="AT1058" s="68"/>
      <c r="AU1058" s="68"/>
      <c r="AV1058" s="68"/>
      <c r="AW1058" s="68"/>
      <c r="AX1058" s="68"/>
      <c r="AY1058" s="68"/>
      <c r="AZ1058" s="68"/>
    </row>
    <row r="1059" spans="1:52" ht="18.75" customHeight="1">
      <c r="A1059" s="68"/>
      <c r="B1059" s="68"/>
      <c r="C1059" s="68"/>
      <c r="D1059" s="68"/>
      <c r="E1059" s="68"/>
      <c r="F1059" s="68"/>
      <c r="G1059" s="68"/>
      <c r="H1059" s="68"/>
      <c r="I1059" s="68"/>
      <c r="J1059" s="68"/>
      <c r="K1059" s="68"/>
      <c r="L1059" s="68"/>
      <c r="M1059" s="68"/>
      <c r="N1059" s="68"/>
      <c r="O1059" s="68"/>
      <c r="P1059" s="68"/>
      <c r="Q1059" s="68"/>
      <c r="R1059" s="68"/>
      <c r="S1059" s="69"/>
      <c r="T1059" s="68"/>
      <c r="U1059" s="68"/>
      <c r="V1059" s="68"/>
      <c r="W1059" s="68"/>
      <c r="X1059" s="68"/>
      <c r="Y1059" s="68"/>
      <c r="Z1059" s="68"/>
      <c r="AA1059" s="68"/>
      <c r="AB1059" s="68"/>
      <c r="AC1059" s="68"/>
      <c r="AD1059" s="68"/>
      <c r="AE1059" s="68"/>
      <c r="AF1059" s="68"/>
      <c r="AG1059" s="68"/>
      <c r="AH1059" s="68"/>
      <c r="AI1059" s="68"/>
      <c r="AJ1059" s="68"/>
      <c r="AK1059" s="68"/>
      <c r="AL1059" s="68"/>
      <c r="AM1059" s="68"/>
      <c r="AN1059" s="68"/>
      <c r="AO1059" s="68"/>
      <c r="AP1059" s="68"/>
      <c r="AQ1059" s="68"/>
      <c r="AR1059" s="68"/>
      <c r="AS1059" s="68"/>
      <c r="AT1059" s="68"/>
      <c r="AU1059" s="68"/>
      <c r="AV1059" s="68"/>
      <c r="AW1059" s="68"/>
      <c r="AX1059" s="68"/>
      <c r="AY1059" s="68"/>
      <c r="AZ1059" s="68"/>
    </row>
    <row r="1060" spans="1:52" ht="18.75" customHeight="1">
      <c r="A1060" s="68"/>
      <c r="B1060" s="68"/>
      <c r="C1060" s="68"/>
      <c r="D1060" s="68"/>
      <c r="E1060" s="68"/>
      <c r="F1060" s="68"/>
      <c r="G1060" s="68"/>
      <c r="H1060" s="68"/>
      <c r="I1060" s="68"/>
      <c r="J1060" s="68"/>
      <c r="K1060" s="68"/>
      <c r="L1060" s="68"/>
      <c r="M1060" s="68"/>
      <c r="N1060" s="68"/>
      <c r="O1060" s="68"/>
      <c r="P1060" s="68"/>
      <c r="Q1060" s="68"/>
      <c r="R1060" s="68"/>
      <c r="S1060" s="69"/>
      <c r="T1060" s="68"/>
      <c r="U1060" s="68"/>
      <c r="V1060" s="68"/>
      <c r="W1060" s="68"/>
      <c r="X1060" s="68"/>
      <c r="Y1060" s="68"/>
      <c r="Z1060" s="68"/>
      <c r="AA1060" s="68"/>
      <c r="AB1060" s="68"/>
      <c r="AC1060" s="68"/>
      <c r="AD1060" s="68"/>
      <c r="AE1060" s="68"/>
      <c r="AF1060" s="68"/>
      <c r="AG1060" s="68"/>
      <c r="AH1060" s="68"/>
      <c r="AI1060" s="68"/>
      <c r="AJ1060" s="68"/>
      <c r="AK1060" s="68"/>
      <c r="AL1060" s="68"/>
      <c r="AM1060" s="68"/>
      <c r="AN1060" s="68"/>
      <c r="AO1060" s="68"/>
      <c r="AP1060" s="68"/>
      <c r="AQ1060" s="68"/>
      <c r="AR1060" s="68"/>
      <c r="AS1060" s="68"/>
      <c r="AT1060" s="68"/>
      <c r="AU1060" s="68"/>
      <c r="AV1060" s="68"/>
      <c r="AW1060" s="68"/>
      <c r="AX1060" s="68"/>
      <c r="AY1060" s="68"/>
      <c r="AZ1060" s="68"/>
    </row>
    <row r="1061" spans="1:52" ht="18.75" customHeight="1">
      <c r="A1061" s="68"/>
      <c r="B1061" s="68"/>
      <c r="C1061" s="68"/>
      <c r="D1061" s="68"/>
      <c r="E1061" s="68"/>
      <c r="F1061" s="68"/>
      <c r="G1061" s="68"/>
      <c r="H1061" s="68"/>
      <c r="I1061" s="68"/>
      <c r="J1061" s="68"/>
      <c r="K1061" s="68"/>
      <c r="L1061" s="68"/>
      <c r="M1061" s="68"/>
      <c r="N1061" s="68"/>
      <c r="O1061" s="68"/>
      <c r="P1061" s="68"/>
      <c r="Q1061" s="68"/>
      <c r="R1061" s="68"/>
      <c r="S1061" s="69"/>
      <c r="T1061" s="68"/>
      <c r="U1061" s="68"/>
      <c r="V1061" s="68"/>
      <c r="W1061" s="68"/>
      <c r="X1061" s="68"/>
      <c r="Y1061" s="68"/>
      <c r="Z1061" s="68"/>
      <c r="AA1061" s="68"/>
      <c r="AB1061" s="68"/>
      <c r="AC1061" s="68"/>
      <c r="AD1061" s="68"/>
      <c r="AE1061" s="68"/>
      <c r="AF1061" s="68"/>
      <c r="AG1061" s="68"/>
      <c r="AH1061" s="68"/>
      <c r="AI1061" s="68"/>
      <c r="AJ1061" s="68"/>
      <c r="AK1061" s="68"/>
      <c r="AL1061" s="68"/>
      <c r="AM1061" s="68"/>
      <c r="AN1061" s="68"/>
      <c r="AO1061" s="68"/>
      <c r="AP1061" s="68"/>
      <c r="AQ1061" s="68"/>
      <c r="AR1061" s="68"/>
      <c r="AS1061" s="68"/>
      <c r="AT1061" s="68"/>
      <c r="AU1061" s="68"/>
      <c r="AV1061" s="68"/>
      <c r="AW1061" s="68"/>
      <c r="AX1061" s="68"/>
      <c r="AY1061" s="68"/>
      <c r="AZ1061" s="68"/>
    </row>
    <row r="1062" spans="1:52" ht="18.75" customHeight="1">
      <c r="A1062" s="68"/>
      <c r="B1062" s="68"/>
      <c r="C1062" s="68"/>
      <c r="D1062" s="68"/>
      <c r="E1062" s="68"/>
      <c r="F1062" s="68"/>
      <c r="G1062" s="68"/>
      <c r="H1062" s="68"/>
      <c r="I1062" s="68"/>
      <c r="J1062" s="68"/>
      <c r="K1062" s="68"/>
      <c r="L1062" s="68"/>
      <c r="M1062" s="68"/>
      <c r="N1062" s="68"/>
      <c r="O1062" s="68"/>
      <c r="P1062" s="68"/>
      <c r="Q1062" s="68"/>
      <c r="R1062" s="68"/>
      <c r="S1062" s="69"/>
      <c r="T1062" s="68"/>
      <c r="U1062" s="68"/>
      <c r="V1062" s="68"/>
      <c r="W1062" s="68"/>
      <c r="X1062" s="68"/>
      <c r="Y1062" s="68"/>
      <c r="Z1062" s="68"/>
      <c r="AA1062" s="68"/>
      <c r="AB1062" s="68"/>
      <c r="AC1062" s="68"/>
      <c r="AD1062" s="68"/>
      <c r="AE1062" s="68"/>
      <c r="AF1062" s="68"/>
      <c r="AG1062" s="68"/>
      <c r="AH1062" s="68"/>
      <c r="AI1062" s="68"/>
      <c r="AJ1062" s="68"/>
      <c r="AK1062" s="68"/>
      <c r="AL1062" s="68"/>
      <c r="AM1062" s="68"/>
      <c r="AN1062" s="68"/>
      <c r="AO1062" s="68"/>
      <c r="AP1062" s="68"/>
      <c r="AQ1062" s="68"/>
      <c r="AR1062" s="68"/>
      <c r="AS1062" s="68"/>
      <c r="AT1062" s="68"/>
      <c r="AU1062" s="68"/>
      <c r="AV1062" s="68"/>
      <c r="AW1062" s="68"/>
      <c r="AX1062" s="68"/>
      <c r="AY1062" s="68"/>
      <c r="AZ1062" s="68"/>
    </row>
    <row r="1063" spans="1:52" ht="18.75" customHeight="1">
      <c r="A1063" s="68"/>
      <c r="B1063" s="68"/>
      <c r="C1063" s="68"/>
      <c r="D1063" s="68"/>
      <c r="E1063" s="68"/>
      <c r="F1063" s="68"/>
      <c r="G1063" s="68"/>
      <c r="H1063" s="68"/>
      <c r="I1063" s="68"/>
      <c r="J1063" s="68"/>
      <c r="K1063" s="68"/>
      <c r="L1063" s="68"/>
      <c r="M1063" s="68"/>
      <c r="N1063" s="68"/>
      <c r="O1063" s="68"/>
      <c r="P1063" s="68"/>
      <c r="Q1063" s="68"/>
      <c r="R1063" s="68"/>
      <c r="S1063" s="69"/>
      <c r="T1063" s="68"/>
      <c r="U1063" s="68"/>
      <c r="V1063" s="68"/>
      <c r="W1063" s="68"/>
      <c r="X1063" s="68"/>
      <c r="Y1063" s="68"/>
      <c r="Z1063" s="68"/>
      <c r="AA1063" s="68"/>
      <c r="AB1063" s="68"/>
      <c r="AC1063" s="68"/>
      <c r="AD1063" s="68"/>
      <c r="AE1063" s="68"/>
      <c r="AF1063" s="68"/>
      <c r="AG1063" s="68"/>
      <c r="AH1063" s="68"/>
      <c r="AI1063" s="68"/>
      <c r="AJ1063" s="68"/>
      <c r="AK1063" s="68"/>
      <c r="AL1063" s="68"/>
      <c r="AM1063" s="68"/>
      <c r="AN1063" s="68"/>
      <c r="AO1063" s="68"/>
      <c r="AP1063" s="68"/>
      <c r="AQ1063" s="68"/>
      <c r="AR1063" s="68"/>
      <c r="AS1063" s="68"/>
      <c r="AT1063" s="68"/>
      <c r="AU1063" s="68"/>
      <c r="AV1063" s="68"/>
      <c r="AW1063" s="68"/>
      <c r="AX1063" s="68"/>
      <c r="AY1063" s="68"/>
      <c r="AZ1063" s="68"/>
    </row>
    <row r="1064" spans="1:52" ht="18.75" customHeight="1">
      <c r="A1064" s="68"/>
      <c r="B1064" s="68"/>
      <c r="C1064" s="68"/>
      <c r="D1064" s="68"/>
      <c r="E1064" s="68"/>
      <c r="F1064" s="68"/>
      <c r="G1064" s="68"/>
      <c r="H1064" s="68"/>
      <c r="I1064" s="68"/>
      <c r="J1064" s="68"/>
      <c r="K1064" s="68"/>
      <c r="L1064" s="68"/>
      <c r="M1064" s="68"/>
      <c r="N1064" s="68"/>
      <c r="O1064" s="68"/>
      <c r="P1064" s="68"/>
      <c r="Q1064" s="68"/>
      <c r="R1064" s="68"/>
      <c r="S1064" s="69"/>
      <c r="T1064" s="68"/>
      <c r="U1064" s="68"/>
      <c r="V1064" s="68"/>
      <c r="W1064" s="68"/>
      <c r="X1064" s="68"/>
      <c r="Y1064" s="68"/>
      <c r="Z1064" s="68"/>
      <c r="AA1064" s="68"/>
      <c r="AB1064" s="68"/>
      <c r="AC1064" s="68"/>
      <c r="AD1064" s="68"/>
      <c r="AE1064" s="68"/>
      <c r="AF1064" s="68"/>
      <c r="AG1064" s="68"/>
      <c r="AH1064" s="68"/>
      <c r="AI1064" s="68"/>
      <c r="AJ1064" s="68"/>
      <c r="AK1064" s="68"/>
      <c r="AL1064" s="68"/>
      <c r="AM1064" s="68"/>
      <c r="AN1064" s="68"/>
      <c r="AO1064" s="68"/>
      <c r="AP1064" s="68"/>
      <c r="AQ1064" s="68"/>
      <c r="AR1064" s="68"/>
      <c r="AS1064" s="68"/>
      <c r="AT1064" s="68"/>
      <c r="AU1064" s="68"/>
      <c r="AV1064" s="68"/>
      <c r="AW1064" s="68"/>
      <c r="AX1064" s="68"/>
      <c r="AY1064" s="68"/>
      <c r="AZ1064" s="68"/>
    </row>
    <row r="1065" spans="1:52" ht="18.75" customHeight="1">
      <c r="A1065" s="68"/>
      <c r="B1065" s="68"/>
      <c r="C1065" s="68"/>
      <c r="D1065" s="68"/>
      <c r="E1065" s="68"/>
      <c r="F1065" s="68"/>
      <c r="G1065" s="68"/>
      <c r="H1065" s="68"/>
      <c r="I1065" s="68"/>
      <c r="J1065" s="68"/>
      <c r="K1065" s="68"/>
      <c r="L1065" s="68"/>
      <c r="M1065" s="68"/>
      <c r="N1065" s="68"/>
      <c r="O1065" s="68"/>
      <c r="P1065" s="68"/>
      <c r="Q1065" s="68"/>
      <c r="R1065" s="68"/>
      <c r="S1065" s="69"/>
      <c r="T1065" s="68"/>
      <c r="U1065" s="68"/>
      <c r="V1065" s="68"/>
      <c r="W1065" s="68"/>
      <c r="X1065" s="68"/>
      <c r="Y1065" s="68"/>
      <c r="Z1065" s="68"/>
      <c r="AA1065" s="68"/>
      <c r="AB1065" s="68"/>
      <c r="AC1065" s="68"/>
      <c r="AD1065" s="68"/>
      <c r="AE1065" s="68"/>
      <c r="AF1065" s="68"/>
      <c r="AG1065" s="68"/>
      <c r="AH1065" s="68"/>
      <c r="AI1065" s="68"/>
      <c r="AJ1065" s="68"/>
      <c r="AK1065" s="68"/>
      <c r="AL1065" s="68"/>
      <c r="AM1065" s="68"/>
      <c r="AN1065" s="68"/>
      <c r="AO1065" s="68"/>
      <c r="AP1065" s="68"/>
      <c r="AQ1065" s="68"/>
      <c r="AR1065" s="68"/>
      <c r="AS1065" s="68"/>
      <c r="AT1065" s="68"/>
      <c r="AU1065" s="68"/>
      <c r="AV1065" s="68"/>
      <c r="AW1065" s="68"/>
      <c r="AX1065" s="68"/>
      <c r="AY1065" s="68"/>
      <c r="AZ1065" s="68"/>
    </row>
    <row r="1066" spans="1:52" ht="18.75" customHeight="1">
      <c r="A1066" s="68"/>
      <c r="B1066" s="68"/>
      <c r="C1066" s="68"/>
      <c r="D1066" s="68"/>
      <c r="E1066" s="68"/>
      <c r="F1066" s="68"/>
      <c r="G1066" s="68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  <c r="S1066" s="69"/>
      <c r="T1066" s="68"/>
      <c r="U1066" s="68"/>
      <c r="V1066" s="68"/>
      <c r="W1066" s="68"/>
      <c r="X1066" s="68"/>
      <c r="Y1066" s="68"/>
      <c r="Z1066" s="68"/>
      <c r="AA1066" s="68"/>
      <c r="AB1066" s="68"/>
      <c r="AC1066" s="68"/>
      <c r="AD1066" s="68"/>
      <c r="AE1066" s="68"/>
      <c r="AF1066" s="68"/>
      <c r="AG1066" s="68"/>
      <c r="AH1066" s="68"/>
      <c r="AI1066" s="68"/>
      <c r="AJ1066" s="68"/>
      <c r="AK1066" s="68"/>
      <c r="AL1066" s="68"/>
      <c r="AM1066" s="68"/>
      <c r="AN1066" s="68"/>
      <c r="AO1066" s="68"/>
      <c r="AP1066" s="68"/>
      <c r="AQ1066" s="68"/>
      <c r="AR1066" s="68"/>
      <c r="AS1066" s="68"/>
      <c r="AT1066" s="68"/>
      <c r="AU1066" s="68"/>
      <c r="AV1066" s="68"/>
      <c r="AW1066" s="68"/>
      <c r="AX1066" s="68"/>
      <c r="AY1066" s="68"/>
      <c r="AZ1066" s="68"/>
    </row>
    <row r="1067" spans="1:52" ht="18.75" customHeight="1">
      <c r="A1067" s="68"/>
      <c r="B1067" s="68"/>
      <c r="C1067" s="68"/>
      <c r="D1067" s="68"/>
      <c r="E1067" s="68"/>
      <c r="F1067" s="68"/>
      <c r="G1067" s="68"/>
      <c r="H1067" s="68"/>
      <c r="I1067" s="68"/>
      <c r="J1067" s="68"/>
      <c r="K1067" s="68"/>
      <c r="L1067" s="68"/>
      <c r="M1067" s="68"/>
      <c r="N1067" s="68"/>
      <c r="O1067" s="68"/>
      <c r="P1067" s="68"/>
      <c r="Q1067" s="68"/>
      <c r="R1067" s="68"/>
      <c r="S1067" s="69"/>
      <c r="T1067" s="68"/>
      <c r="U1067" s="68"/>
      <c r="V1067" s="68"/>
      <c r="W1067" s="68"/>
      <c r="X1067" s="68"/>
      <c r="Y1067" s="68"/>
      <c r="Z1067" s="68"/>
      <c r="AA1067" s="68"/>
      <c r="AB1067" s="68"/>
      <c r="AC1067" s="68"/>
      <c r="AD1067" s="68"/>
      <c r="AE1067" s="68"/>
      <c r="AF1067" s="68"/>
      <c r="AG1067" s="68"/>
      <c r="AH1067" s="68"/>
      <c r="AI1067" s="68"/>
      <c r="AJ1067" s="68"/>
      <c r="AK1067" s="68"/>
      <c r="AL1067" s="68"/>
      <c r="AM1067" s="68"/>
      <c r="AN1067" s="68"/>
      <c r="AO1067" s="68"/>
      <c r="AP1067" s="68"/>
      <c r="AQ1067" s="68"/>
      <c r="AR1067" s="68"/>
      <c r="AS1067" s="68"/>
      <c r="AT1067" s="68"/>
      <c r="AU1067" s="68"/>
      <c r="AV1067" s="68"/>
      <c r="AW1067" s="68"/>
      <c r="AX1067" s="68"/>
      <c r="AY1067" s="68"/>
      <c r="AZ1067" s="68"/>
    </row>
    <row r="1068" spans="1:52" ht="18.75" customHeight="1">
      <c r="A1068" s="68"/>
      <c r="B1068" s="68"/>
      <c r="C1068" s="68"/>
      <c r="D1068" s="68"/>
      <c r="E1068" s="68"/>
      <c r="F1068" s="68"/>
      <c r="G1068" s="68"/>
      <c r="H1068" s="68"/>
      <c r="I1068" s="68"/>
      <c r="J1068" s="68"/>
      <c r="K1068" s="68"/>
      <c r="L1068" s="68"/>
      <c r="M1068" s="68"/>
      <c r="N1068" s="68"/>
      <c r="O1068" s="68"/>
      <c r="P1068" s="68"/>
      <c r="Q1068" s="68"/>
      <c r="R1068" s="68"/>
      <c r="S1068" s="69"/>
      <c r="T1068" s="68"/>
      <c r="U1068" s="68"/>
      <c r="V1068" s="68"/>
      <c r="W1068" s="68"/>
      <c r="X1068" s="68"/>
      <c r="Y1068" s="68"/>
      <c r="Z1068" s="68"/>
      <c r="AA1068" s="68"/>
      <c r="AB1068" s="68"/>
      <c r="AC1068" s="68"/>
      <c r="AD1068" s="68"/>
      <c r="AE1068" s="68"/>
      <c r="AF1068" s="68"/>
      <c r="AG1068" s="68"/>
      <c r="AH1068" s="68"/>
      <c r="AI1068" s="68"/>
      <c r="AJ1068" s="68"/>
      <c r="AK1068" s="68"/>
      <c r="AL1068" s="68"/>
      <c r="AM1068" s="68"/>
      <c r="AN1068" s="68"/>
      <c r="AO1068" s="68"/>
      <c r="AP1068" s="68"/>
      <c r="AQ1068" s="68"/>
      <c r="AR1068" s="68"/>
      <c r="AS1068" s="68"/>
      <c r="AT1068" s="68"/>
      <c r="AU1068" s="68"/>
      <c r="AV1068" s="68"/>
      <c r="AW1068" s="68"/>
      <c r="AX1068" s="68"/>
      <c r="AY1068" s="68"/>
      <c r="AZ1068" s="68"/>
    </row>
    <row r="1069" spans="1:52" ht="18.75" customHeight="1">
      <c r="A1069" s="68"/>
      <c r="B1069" s="68"/>
      <c r="C1069" s="68"/>
      <c r="D1069" s="68"/>
      <c r="E1069" s="68"/>
      <c r="F1069" s="68"/>
      <c r="G1069" s="68"/>
      <c r="H1069" s="68"/>
      <c r="I1069" s="68"/>
      <c r="J1069" s="68"/>
      <c r="K1069" s="68"/>
      <c r="L1069" s="68"/>
      <c r="M1069" s="68"/>
      <c r="N1069" s="68"/>
      <c r="O1069" s="68"/>
      <c r="P1069" s="68"/>
      <c r="Q1069" s="68"/>
      <c r="R1069" s="68"/>
      <c r="S1069" s="69"/>
      <c r="T1069" s="68"/>
      <c r="U1069" s="68"/>
      <c r="V1069" s="68"/>
      <c r="W1069" s="68"/>
      <c r="X1069" s="68"/>
      <c r="Y1069" s="68"/>
      <c r="Z1069" s="68"/>
      <c r="AA1069" s="68"/>
      <c r="AB1069" s="68"/>
      <c r="AC1069" s="68"/>
      <c r="AD1069" s="68"/>
      <c r="AE1069" s="68"/>
      <c r="AF1069" s="68"/>
      <c r="AG1069" s="68"/>
      <c r="AH1069" s="68"/>
      <c r="AI1069" s="68"/>
      <c r="AJ1069" s="68"/>
      <c r="AK1069" s="68"/>
      <c r="AL1069" s="68"/>
      <c r="AM1069" s="68"/>
      <c r="AN1069" s="68"/>
      <c r="AO1069" s="68"/>
      <c r="AP1069" s="68"/>
      <c r="AQ1069" s="68"/>
      <c r="AR1069" s="68"/>
      <c r="AS1069" s="68"/>
      <c r="AT1069" s="68"/>
      <c r="AU1069" s="68"/>
      <c r="AV1069" s="68"/>
      <c r="AW1069" s="68"/>
      <c r="AX1069" s="68"/>
      <c r="AY1069" s="68"/>
      <c r="AZ1069" s="68"/>
    </row>
    <row r="1070" spans="1:52" ht="18.75" customHeight="1">
      <c r="A1070" s="68"/>
      <c r="B1070" s="68"/>
      <c r="C1070" s="68"/>
      <c r="D1070" s="68"/>
      <c r="E1070" s="68"/>
      <c r="F1070" s="68"/>
      <c r="G1070" s="68"/>
      <c r="H1070" s="68"/>
      <c r="I1070" s="68"/>
      <c r="J1070" s="68"/>
      <c r="K1070" s="68"/>
      <c r="L1070" s="68"/>
      <c r="M1070" s="68"/>
      <c r="N1070" s="68"/>
      <c r="O1070" s="68"/>
      <c r="P1070" s="68"/>
      <c r="Q1070" s="68"/>
      <c r="R1070" s="68"/>
      <c r="S1070" s="69"/>
      <c r="T1070" s="68"/>
      <c r="U1070" s="68"/>
      <c r="V1070" s="68"/>
      <c r="W1070" s="68"/>
      <c r="X1070" s="68"/>
      <c r="Y1070" s="68"/>
      <c r="Z1070" s="68"/>
      <c r="AA1070" s="68"/>
      <c r="AB1070" s="68"/>
      <c r="AC1070" s="68"/>
      <c r="AD1070" s="68"/>
      <c r="AE1070" s="68"/>
      <c r="AF1070" s="68"/>
      <c r="AG1070" s="68"/>
      <c r="AH1070" s="68"/>
      <c r="AI1070" s="68"/>
      <c r="AJ1070" s="68"/>
      <c r="AK1070" s="68"/>
      <c r="AL1070" s="68"/>
      <c r="AM1070" s="68"/>
      <c r="AN1070" s="68"/>
      <c r="AO1070" s="68"/>
      <c r="AP1070" s="68"/>
      <c r="AQ1070" s="68"/>
      <c r="AR1070" s="68"/>
      <c r="AS1070" s="68"/>
      <c r="AT1070" s="68"/>
      <c r="AU1070" s="68"/>
      <c r="AV1070" s="68"/>
      <c r="AW1070" s="68"/>
      <c r="AX1070" s="68"/>
      <c r="AY1070" s="68"/>
      <c r="AZ1070" s="68"/>
    </row>
    <row r="1071" spans="1:52" ht="18.75" customHeight="1">
      <c r="A1071" s="68"/>
      <c r="B1071" s="68"/>
      <c r="C1071" s="68"/>
      <c r="D1071" s="68"/>
      <c r="E1071" s="68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69"/>
      <c r="T1071" s="68"/>
      <c r="U1071" s="68"/>
      <c r="V1071" s="68"/>
      <c r="W1071" s="68"/>
      <c r="X1071" s="68"/>
      <c r="Y1071" s="68"/>
      <c r="Z1071" s="68"/>
      <c r="AA1071" s="68"/>
      <c r="AB1071" s="68"/>
      <c r="AC1071" s="68"/>
      <c r="AD1071" s="68"/>
      <c r="AE1071" s="68"/>
      <c r="AF1071" s="68"/>
      <c r="AG1071" s="68"/>
      <c r="AH1071" s="68"/>
      <c r="AI1071" s="68"/>
      <c r="AJ1071" s="68"/>
      <c r="AK1071" s="68"/>
      <c r="AL1071" s="68"/>
      <c r="AM1071" s="68"/>
      <c r="AN1071" s="68"/>
      <c r="AO1071" s="68"/>
      <c r="AP1071" s="68"/>
      <c r="AQ1071" s="68"/>
      <c r="AR1071" s="68"/>
      <c r="AS1071" s="68"/>
      <c r="AT1071" s="68"/>
      <c r="AU1071" s="68"/>
      <c r="AV1071" s="68"/>
      <c r="AW1071" s="68"/>
      <c r="AX1071" s="68"/>
      <c r="AY1071" s="68"/>
      <c r="AZ1071" s="68"/>
    </row>
    <row r="1072" spans="1:52" ht="18.75" customHeight="1">
      <c r="A1072" s="68"/>
      <c r="B1072" s="68"/>
      <c r="C1072" s="68"/>
      <c r="D1072" s="68"/>
      <c r="E1072" s="68"/>
      <c r="F1072" s="68"/>
      <c r="G1072" s="68"/>
      <c r="H1072" s="68"/>
      <c r="I1072" s="68"/>
      <c r="J1072" s="68"/>
      <c r="K1072" s="68"/>
      <c r="L1072" s="68"/>
      <c r="M1072" s="68"/>
      <c r="N1072" s="68"/>
      <c r="O1072" s="68"/>
      <c r="P1072" s="68"/>
      <c r="Q1072" s="68"/>
      <c r="R1072" s="68"/>
      <c r="S1072" s="69"/>
      <c r="T1072" s="68"/>
      <c r="U1072" s="68"/>
      <c r="V1072" s="68"/>
      <c r="W1072" s="68"/>
      <c r="X1072" s="68"/>
      <c r="Y1072" s="68"/>
      <c r="Z1072" s="68"/>
      <c r="AA1072" s="68"/>
      <c r="AB1072" s="68"/>
      <c r="AC1072" s="68"/>
      <c r="AD1072" s="68"/>
      <c r="AE1072" s="68"/>
      <c r="AF1072" s="68"/>
      <c r="AG1072" s="68"/>
      <c r="AH1072" s="68"/>
      <c r="AI1072" s="68"/>
      <c r="AJ1072" s="68"/>
      <c r="AK1072" s="68"/>
      <c r="AL1072" s="68"/>
      <c r="AM1072" s="68"/>
      <c r="AN1072" s="68"/>
      <c r="AO1072" s="68"/>
      <c r="AP1072" s="68"/>
      <c r="AQ1072" s="68"/>
      <c r="AR1072" s="68"/>
      <c r="AS1072" s="68"/>
      <c r="AT1072" s="68"/>
      <c r="AU1072" s="68"/>
      <c r="AV1072" s="68"/>
      <c r="AW1072" s="68"/>
      <c r="AX1072" s="68"/>
      <c r="AY1072" s="68"/>
      <c r="AZ1072" s="68"/>
    </row>
    <row r="1073" spans="1:52" ht="18.75" customHeight="1">
      <c r="A1073" s="68"/>
      <c r="B1073" s="68"/>
      <c r="C1073" s="68"/>
      <c r="D1073" s="68"/>
      <c r="E1073" s="68"/>
      <c r="F1073" s="68"/>
      <c r="G1073" s="68"/>
      <c r="H1073" s="68"/>
      <c r="I1073" s="68"/>
      <c r="J1073" s="68"/>
      <c r="K1073" s="68"/>
      <c r="L1073" s="68"/>
      <c r="M1073" s="68"/>
      <c r="N1073" s="68"/>
      <c r="O1073" s="68"/>
      <c r="P1073" s="68"/>
      <c r="Q1073" s="68"/>
      <c r="R1073" s="68"/>
      <c r="S1073" s="69"/>
      <c r="T1073" s="68"/>
      <c r="U1073" s="68"/>
      <c r="V1073" s="68"/>
      <c r="W1073" s="68"/>
      <c r="X1073" s="68"/>
      <c r="Y1073" s="68"/>
      <c r="Z1073" s="68"/>
      <c r="AA1073" s="68"/>
      <c r="AB1073" s="68"/>
      <c r="AC1073" s="68"/>
      <c r="AD1073" s="68"/>
      <c r="AE1073" s="68"/>
      <c r="AF1073" s="68"/>
      <c r="AG1073" s="68"/>
      <c r="AH1073" s="68"/>
      <c r="AI1073" s="68"/>
      <c r="AJ1073" s="68"/>
      <c r="AK1073" s="68"/>
      <c r="AL1073" s="68"/>
      <c r="AM1073" s="68"/>
      <c r="AN1073" s="68"/>
      <c r="AO1073" s="68"/>
      <c r="AP1073" s="68"/>
      <c r="AQ1073" s="68"/>
      <c r="AR1073" s="68"/>
      <c r="AS1073" s="68"/>
      <c r="AT1073" s="68"/>
      <c r="AU1073" s="68"/>
      <c r="AV1073" s="68"/>
      <c r="AW1073" s="68"/>
      <c r="AX1073" s="68"/>
      <c r="AY1073" s="68"/>
      <c r="AZ1073" s="68"/>
    </row>
    <row r="1074" spans="1:52" ht="18.75" customHeight="1">
      <c r="A1074" s="68"/>
      <c r="B1074" s="68"/>
      <c r="C1074" s="68"/>
      <c r="D1074" s="68"/>
      <c r="E1074" s="68"/>
      <c r="F1074" s="68"/>
      <c r="G1074" s="68"/>
      <c r="H1074" s="68"/>
      <c r="I1074" s="68"/>
      <c r="J1074" s="68"/>
      <c r="K1074" s="68"/>
      <c r="L1074" s="68"/>
      <c r="M1074" s="68"/>
      <c r="N1074" s="68"/>
      <c r="O1074" s="68"/>
      <c r="P1074" s="68"/>
      <c r="Q1074" s="68"/>
      <c r="R1074" s="68"/>
      <c r="S1074" s="69"/>
      <c r="T1074" s="68"/>
      <c r="U1074" s="68"/>
      <c r="V1074" s="68"/>
      <c r="W1074" s="68"/>
      <c r="X1074" s="68"/>
      <c r="Y1074" s="68"/>
      <c r="Z1074" s="68"/>
      <c r="AA1074" s="68"/>
      <c r="AB1074" s="68"/>
      <c r="AC1074" s="68"/>
      <c r="AD1074" s="68"/>
      <c r="AE1074" s="68"/>
      <c r="AF1074" s="68"/>
      <c r="AG1074" s="68"/>
      <c r="AH1074" s="68"/>
      <c r="AI1074" s="68"/>
      <c r="AJ1074" s="68"/>
      <c r="AK1074" s="68"/>
      <c r="AL1074" s="68"/>
      <c r="AM1074" s="68"/>
      <c r="AN1074" s="68"/>
      <c r="AO1074" s="68"/>
      <c r="AP1074" s="68"/>
      <c r="AQ1074" s="68"/>
      <c r="AR1074" s="68"/>
      <c r="AS1074" s="68"/>
      <c r="AT1074" s="68"/>
      <c r="AU1074" s="68"/>
      <c r="AV1074" s="68"/>
      <c r="AW1074" s="68"/>
      <c r="AX1074" s="68"/>
      <c r="AY1074" s="68"/>
      <c r="AZ1074" s="68"/>
    </row>
    <row r="1075" spans="1:52" ht="18.75" customHeight="1">
      <c r="A1075" s="68"/>
      <c r="B1075" s="68"/>
      <c r="C1075" s="68"/>
      <c r="D1075" s="68"/>
      <c r="E1075" s="68"/>
      <c r="F1075" s="68"/>
      <c r="G1075" s="68"/>
      <c r="H1075" s="68"/>
      <c r="I1075" s="68"/>
      <c r="J1075" s="68"/>
      <c r="K1075" s="68"/>
      <c r="L1075" s="68"/>
      <c r="M1075" s="68"/>
      <c r="N1075" s="68"/>
      <c r="O1075" s="68"/>
      <c r="P1075" s="68"/>
      <c r="Q1075" s="68"/>
      <c r="R1075" s="68"/>
      <c r="S1075" s="69"/>
      <c r="T1075" s="68"/>
      <c r="U1075" s="68"/>
      <c r="V1075" s="68"/>
      <c r="W1075" s="68"/>
      <c r="X1075" s="68"/>
      <c r="Y1075" s="68"/>
      <c r="Z1075" s="68"/>
      <c r="AA1075" s="68"/>
      <c r="AB1075" s="68"/>
      <c r="AC1075" s="68"/>
      <c r="AD1075" s="68"/>
      <c r="AE1075" s="68"/>
      <c r="AF1075" s="68"/>
      <c r="AG1075" s="68"/>
      <c r="AH1075" s="68"/>
      <c r="AI1075" s="68"/>
      <c r="AJ1075" s="68"/>
      <c r="AK1075" s="68"/>
      <c r="AL1075" s="68"/>
      <c r="AM1075" s="68"/>
      <c r="AN1075" s="68"/>
      <c r="AO1075" s="68"/>
      <c r="AP1075" s="68"/>
      <c r="AQ1075" s="68"/>
      <c r="AR1075" s="68"/>
      <c r="AS1075" s="68"/>
      <c r="AT1075" s="68"/>
      <c r="AU1075" s="68"/>
      <c r="AV1075" s="68"/>
      <c r="AW1075" s="68"/>
      <c r="AX1075" s="68"/>
      <c r="AY1075" s="68"/>
      <c r="AZ1075" s="68"/>
    </row>
    <row r="1076" spans="1:52" ht="18.75" customHeight="1">
      <c r="A1076" s="68"/>
      <c r="B1076" s="68"/>
      <c r="C1076" s="68"/>
      <c r="D1076" s="68"/>
      <c r="E1076" s="68"/>
      <c r="F1076" s="68"/>
      <c r="G1076" s="68"/>
      <c r="H1076" s="68"/>
      <c r="I1076" s="68"/>
      <c r="J1076" s="68"/>
      <c r="K1076" s="68"/>
      <c r="L1076" s="68"/>
      <c r="M1076" s="68"/>
      <c r="N1076" s="68"/>
      <c r="O1076" s="68"/>
      <c r="P1076" s="68"/>
      <c r="Q1076" s="68"/>
      <c r="R1076" s="68"/>
      <c r="S1076" s="69"/>
      <c r="T1076" s="68"/>
      <c r="U1076" s="68"/>
      <c r="V1076" s="68"/>
      <c r="W1076" s="68"/>
      <c r="X1076" s="68"/>
      <c r="Y1076" s="68"/>
      <c r="Z1076" s="68"/>
      <c r="AA1076" s="68"/>
      <c r="AB1076" s="68"/>
      <c r="AC1076" s="68"/>
      <c r="AD1076" s="68"/>
      <c r="AE1076" s="68"/>
      <c r="AF1076" s="68"/>
      <c r="AG1076" s="68"/>
      <c r="AH1076" s="68"/>
      <c r="AI1076" s="68"/>
      <c r="AJ1076" s="68"/>
      <c r="AK1076" s="68"/>
      <c r="AL1076" s="68"/>
      <c r="AM1076" s="68"/>
      <c r="AN1076" s="68"/>
      <c r="AO1076" s="68"/>
      <c r="AP1076" s="68"/>
      <c r="AQ1076" s="68"/>
      <c r="AR1076" s="68"/>
      <c r="AS1076" s="68"/>
      <c r="AT1076" s="68"/>
      <c r="AU1076" s="68"/>
      <c r="AV1076" s="68"/>
      <c r="AW1076" s="68"/>
      <c r="AX1076" s="68"/>
      <c r="AY1076" s="68"/>
      <c r="AZ1076" s="68"/>
    </row>
    <row r="1077" spans="1:52" ht="18.75" customHeight="1">
      <c r="A1077" s="68"/>
      <c r="B1077" s="68"/>
      <c r="C1077" s="68"/>
      <c r="D1077" s="68"/>
      <c r="E1077" s="68"/>
      <c r="F1077" s="68"/>
      <c r="G1077" s="68"/>
      <c r="H1077" s="68"/>
      <c r="I1077" s="68"/>
      <c r="J1077" s="68"/>
      <c r="K1077" s="68"/>
      <c r="L1077" s="68"/>
      <c r="M1077" s="68"/>
      <c r="N1077" s="68"/>
      <c r="O1077" s="68"/>
      <c r="P1077" s="68"/>
      <c r="Q1077" s="68"/>
      <c r="R1077" s="68"/>
      <c r="S1077" s="69"/>
      <c r="T1077" s="68"/>
      <c r="U1077" s="68"/>
      <c r="V1077" s="68"/>
      <c r="W1077" s="68"/>
      <c r="X1077" s="68"/>
      <c r="Y1077" s="68"/>
      <c r="Z1077" s="68"/>
      <c r="AA1077" s="68"/>
      <c r="AB1077" s="68"/>
      <c r="AC1077" s="68"/>
      <c r="AD1077" s="68"/>
      <c r="AE1077" s="68"/>
      <c r="AF1077" s="68"/>
      <c r="AG1077" s="68"/>
      <c r="AH1077" s="68"/>
      <c r="AI1077" s="68"/>
      <c r="AJ1077" s="68"/>
      <c r="AK1077" s="68"/>
      <c r="AL1077" s="68"/>
      <c r="AM1077" s="68"/>
      <c r="AN1077" s="68"/>
      <c r="AO1077" s="68"/>
      <c r="AP1077" s="68"/>
      <c r="AQ1077" s="68"/>
      <c r="AR1077" s="68"/>
      <c r="AS1077" s="68"/>
      <c r="AT1077" s="68"/>
      <c r="AU1077" s="68"/>
      <c r="AV1077" s="68"/>
      <c r="AW1077" s="68"/>
      <c r="AX1077" s="68"/>
      <c r="AY1077" s="68"/>
      <c r="AZ1077" s="68"/>
    </row>
    <row r="1078" spans="1:52" ht="18.75" customHeight="1">
      <c r="A1078" s="68"/>
      <c r="B1078" s="68"/>
      <c r="C1078" s="68"/>
      <c r="D1078" s="68"/>
      <c r="E1078" s="68"/>
      <c r="F1078" s="68"/>
      <c r="G1078" s="68"/>
      <c r="H1078" s="68"/>
      <c r="I1078" s="68"/>
      <c r="J1078" s="68"/>
      <c r="K1078" s="68"/>
      <c r="L1078" s="68"/>
      <c r="M1078" s="68"/>
      <c r="N1078" s="68"/>
      <c r="O1078" s="68"/>
      <c r="P1078" s="68"/>
      <c r="Q1078" s="68"/>
      <c r="R1078" s="68"/>
      <c r="S1078" s="69"/>
      <c r="T1078" s="68"/>
      <c r="U1078" s="68"/>
      <c r="V1078" s="68"/>
      <c r="W1078" s="68"/>
      <c r="X1078" s="68"/>
      <c r="Y1078" s="68"/>
      <c r="Z1078" s="68"/>
      <c r="AA1078" s="68"/>
      <c r="AB1078" s="68"/>
      <c r="AC1078" s="68"/>
      <c r="AD1078" s="68"/>
      <c r="AE1078" s="68"/>
      <c r="AF1078" s="68"/>
      <c r="AG1078" s="68"/>
      <c r="AH1078" s="68"/>
      <c r="AI1078" s="68"/>
      <c r="AJ1078" s="68"/>
      <c r="AK1078" s="68"/>
      <c r="AL1078" s="68"/>
      <c r="AM1078" s="68"/>
      <c r="AN1078" s="68"/>
      <c r="AO1078" s="68"/>
      <c r="AP1078" s="68"/>
      <c r="AQ1078" s="68"/>
      <c r="AR1078" s="68"/>
      <c r="AS1078" s="68"/>
      <c r="AT1078" s="68"/>
      <c r="AU1078" s="68"/>
      <c r="AV1078" s="68"/>
      <c r="AW1078" s="68"/>
      <c r="AX1078" s="68"/>
      <c r="AY1078" s="68"/>
      <c r="AZ1078" s="68"/>
    </row>
    <row r="1079" spans="1:52" ht="18.75" customHeight="1">
      <c r="A1079" s="68"/>
      <c r="B1079" s="68"/>
      <c r="C1079" s="68"/>
      <c r="D1079" s="68"/>
      <c r="E1079" s="68"/>
      <c r="F1079" s="68"/>
      <c r="G1079" s="68"/>
      <c r="H1079" s="68"/>
      <c r="I1079" s="68"/>
      <c r="J1079" s="68"/>
      <c r="K1079" s="68"/>
      <c r="L1079" s="68"/>
      <c r="M1079" s="68"/>
      <c r="N1079" s="68"/>
      <c r="O1079" s="68"/>
      <c r="P1079" s="68"/>
      <c r="Q1079" s="68"/>
      <c r="R1079" s="68"/>
      <c r="S1079" s="69"/>
      <c r="T1079" s="68"/>
      <c r="U1079" s="68"/>
      <c r="V1079" s="68"/>
      <c r="W1079" s="68"/>
      <c r="X1079" s="68"/>
      <c r="Y1079" s="68"/>
      <c r="Z1079" s="68"/>
      <c r="AA1079" s="68"/>
      <c r="AB1079" s="68"/>
      <c r="AC1079" s="68"/>
      <c r="AD1079" s="68"/>
      <c r="AE1079" s="68"/>
      <c r="AF1079" s="68"/>
      <c r="AG1079" s="68"/>
      <c r="AH1079" s="68"/>
      <c r="AI1079" s="68"/>
      <c r="AJ1079" s="68"/>
      <c r="AK1079" s="68"/>
      <c r="AL1079" s="68"/>
      <c r="AM1079" s="68"/>
      <c r="AN1079" s="68"/>
      <c r="AO1079" s="68"/>
      <c r="AP1079" s="68"/>
      <c r="AQ1079" s="68"/>
      <c r="AR1079" s="68"/>
      <c r="AS1079" s="68"/>
      <c r="AT1079" s="68"/>
      <c r="AU1079" s="68"/>
      <c r="AV1079" s="68"/>
      <c r="AW1079" s="68"/>
      <c r="AX1079" s="68"/>
      <c r="AY1079" s="68"/>
      <c r="AZ1079" s="68"/>
    </row>
    <row r="1080" spans="1:52" ht="18.75" customHeight="1">
      <c r="A1080" s="68"/>
      <c r="B1080" s="68"/>
      <c r="C1080" s="68"/>
      <c r="D1080" s="68"/>
      <c r="E1080" s="68"/>
      <c r="F1080" s="68"/>
      <c r="G1080" s="68"/>
      <c r="H1080" s="68"/>
      <c r="I1080" s="68"/>
      <c r="J1080" s="68"/>
      <c r="K1080" s="68"/>
      <c r="L1080" s="68"/>
      <c r="M1080" s="68"/>
      <c r="N1080" s="68"/>
      <c r="O1080" s="68"/>
      <c r="P1080" s="68"/>
      <c r="Q1080" s="68"/>
      <c r="R1080" s="68"/>
      <c r="S1080" s="69"/>
      <c r="T1080" s="68"/>
      <c r="U1080" s="68"/>
      <c r="V1080" s="68"/>
      <c r="W1080" s="68"/>
      <c r="X1080" s="68"/>
      <c r="Y1080" s="68"/>
      <c r="Z1080" s="68"/>
      <c r="AA1080" s="68"/>
      <c r="AB1080" s="68"/>
      <c r="AC1080" s="68"/>
      <c r="AD1080" s="68"/>
      <c r="AE1080" s="68"/>
      <c r="AF1080" s="68"/>
      <c r="AG1080" s="68"/>
      <c r="AH1080" s="68"/>
      <c r="AI1080" s="68"/>
      <c r="AJ1080" s="68"/>
      <c r="AK1080" s="68"/>
      <c r="AL1080" s="68"/>
      <c r="AM1080" s="68"/>
      <c r="AN1080" s="68"/>
      <c r="AO1080" s="68"/>
      <c r="AP1080" s="68"/>
      <c r="AQ1080" s="68"/>
      <c r="AR1080" s="68"/>
      <c r="AS1080" s="68"/>
      <c r="AT1080" s="68"/>
      <c r="AU1080" s="68"/>
      <c r="AV1080" s="68"/>
      <c r="AW1080" s="68"/>
      <c r="AX1080" s="68"/>
      <c r="AY1080" s="68"/>
      <c r="AZ1080" s="68"/>
    </row>
    <row r="1081" spans="1:52" ht="18.75" customHeight="1">
      <c r="A1081" s="68"/>
      <c r="B1081" s="68"/>
      <c r="C1081" s="68"/>
      <c r="D1081" s="68"/>
      <c r="E1081" s="68"/>
      <c r="F1081" s="68"/>
      <c r="G1081" s="68"/>
      <c r="H1081" s="68"/>
      <c r="I1081" s="68"/>
      <c r="J1081" s="68"/>
      <c r="K1081" s="68"/>
      <c r="L1081" s="68"/>
      <c r="M1081" s="68"/>
      <c r="N1081" s="68"/>
      <c r="O1081" s="68"/>
      <c r="P1081" s="68"/>
      <c r="Q1081" s="68"/>
      <c r="R1081" s="68"/>
      <c r="S1081" s="69"/>
      <c r="T1081" s="68"/>
      <c r="U1081" s="68"/>
      <c r="V1081" s="68"/>
      <c r="W1081" s="68"/>
      <c r="X1081" s="68"/>
      <c r="Y1081" s="68"/>
      <c r="Z1081" s="68"/>
      <c r="AA1081" s="68"/>
      <c r="AB1081" s="68"/>
      <c r="AC1081" s="68"/>
      <c r="AD1081" s="68"/>
      <c r="AE1081" s="68"/>
      <c r="AF1081" s="68"/>
      <c r="AG1081" s="68"/>
      <c r="AH1081" s="68"/>
      <c r="AI1081" s="68"/>
      <c r="AJ1081" s="68"/>
      <c r="AK1081" s="68"/>
      <c r="AL1081" s="68"/>
      <c r="AM1081" s="68"/>
      <c r="AN1081" s="68"/>
      <c r="AO1081" s="68"/>
      <c r="AP1081" s="68"/>
      <c r="AQ1081" s="68"/>
      <c r="AR1081" s="68"/>
      <c r="AS1081" s="68"/>
      <c r="AT1081" s="68"/>
      <c r="AU1081" s="68"/>
      <c r="AV1081" s="68"/>
      <c r="AW1081" s="68"/>
      <c r="AX1081" s="68"/>
      <c r="AY1081" s="68"/>
      <c r="AZ1081" s="68"/>
    </row>
    <row r="1082" spans="1:52" ht="18.75" customHeight="1">
      <c r="A1082" s="68"/>
      <c r="B1082" s="68"/>
      <c r="C1082" s="68"/>
      <c r="D1082" s="68"/>
      <c r="E1082" s="68"/>
      <c r="F1082" s="68"/>
      <c r="G1082" s="68"/>
      <c r="H1082" s="68"/>
      <c r="I1082" s="68"/>
      <c r="J1082" s="68"/>
      <c r="K1082" s="68"/>
      <c r="L1082" s="68"/>
      <c r="M1082" s="68"/>
      <c r="N1082" s="68"/>
      <c r="O1082" s="68"/>
      <c r="P1082" s="68"/>
      <c r="Q1082" s="68"/>
      <c r="R1082" s="68"/>
      <c r="S1082" s="69"/>
      <c r="T1082" s="68"/>
      <c r="U1082" s="68"/>
      <c r="V1082" s="68"/>
      <c r="W1082" s="68"/>
      <c r="X1082" s="68"/>
      <c r="Y1082" s="68"/>
      <c r="Z1082" s="68"/>
      <c r="AA1082" s="68"/>
      <c r="AB1082" s="68"/>
      <c r="AC1082" s="68"/>
      <c r="AD1082" s="68"/>
      <c r="AE1082" s="68"/>
      <c r="AF1082" s="68"/>
      <c r="AG1082" s="68"/>
      <c r="AH1082" s="68"/>
      <c r="AI1082" s="68"/>
      <c r="AJ1082" s="68"/>
      <c r="AK1082" s="68"/>
      <c r="AL1082" s="68"/>
      <c r="AM1082" s="68"/>
      <c r="AN1082" s="68"/>
      <c r="AO1082" s="68"/>
      <c r="AP1082" s="68"/>
      <c r="AQ1082" s="68"/>
      <c r="AR1082" s="68"/>
      <c r="AS1082" s="68"/>
      <c r="AT1082" s="68"/>
      <c r="AU1082" s="68"/>
      <c r="AV1082" s="68"/>
      <c r="AW1082" s="68"/>
      <c r="AX1082" s="68"/>
      <c r="AY1082" s="68"/>
      <c r="AZ1082" s="68"/>
    </row>
    <row r="1083" spans="1:52" ht="18.75" customHeight="1">
      <c r="A1083" s="68"/>
      <c r="B1083" s="68"/>
      <c r="C1083" s="68"/>
      <c r="D1083" s="68"/>
      <c r="E1083" s="68"/>
      <c r="F1083" s="68"/>
      <c r="G1083" s="68"/>
      <c r="H1083" s="68"/>
      <c r="I1083" s="68"/>
      <c r="J1083" s="68"/>
      <c r="K1083" s="68"/>
      <c r="L1083" s="68"/>
      <c r="M1083" s="68"/>
      <c r="N1083" s="68"/>
      <c r="O1083" s="68"/>
      <c r="P1083" s="68"/>
      <c r="Q1083" s="68"/>
      <c r="R1083" s="68"/>
      <c r="S1083" s="69"/>
      <c r="T1083" s="68"/>
      <c r="U1083" s="68"/>
      <c r="V1083" s="68"/>
      <c r="W1083" s="68"/>
      <c r="X1083" s="68"/>
      <c r="Y1083" s="68"/>
      <c r="Z1083" s="68"/>
      <c r="AA1083" s="68"/>
      <c r="AB1083" s="68"/>
      <c r="AC1083" s="68"/>
      <c r="AD1083" s="68"/>
      <c r="AE1083" s="68"/>
      <c r="AF1083" s="68"/>
      <c r="AG1083" s="68"/>
      <c r="AH1083" s="68"/>
      <c r="AI1083" s="68"/>
      <c r="AJ1083" s="68"/>
      <c r="AK1083" s="68"/>
      <c r="AL1083" s="68"/>
      <c r="AM1083" s="68"/>
      <c r="AN1083" s="68"/>
      <c r="AO1083" s="68"/>
      <c r="AP1083" s="68"/>
      <c r="AQ1083" s="68"/>
      <c r="AR1083" s="68"/>
      <c r="AS1083" s="68"/>
      <c r="AT1083" s="68"/>
      <c r="AU1083" s="68"/>
      <c r="AV1083" s="68"/>
      <c r="AW1083" s="68"/>
      <c r="AX1083" s="68"/>
      <c r="AY1083" s="68"/>
      <c r="AZ1083" s="68"/>
    </row>
    <row r="1084" spans="1:52" ht="18.75" customHeight="1">
      <c r="A1084" s="68"/>
      <c r="B1084" s="68"/>
      <c r="C1084" s="68"/>
      <c r="D1084" s="68"/>
      <c r="E1084" s="68"/>
      <c r="F1084" s="68"/>
      <c r="G1084" s="68"/>
      <c r="H1084" s="68"/>
      <c r="I1084" s="68"/>
      <c r="J1084" s="68"/>
      <c r="K1084" s="68"/>
      <c r="L1084" s="68"/>
      <c r="M1084" s="68"/>
      <c r="N1084" s="68"/>
      <c r="O1084" s="68"/>
      <c r="P1084" s="68"/>
      <c r="Q1084" s="68"/>
      <c r="R1084" s="68"/>
      <c r="S1084" s="69"/>
      <c r="T1084" s="68"/>
      <c r="U1084" s="68"/>
      <c r="V1084" s="68"/>
      <c r="W1084" s="68"/>
      <c r="X1084" s="68"/>
      <c r="Y1084" s="68"/>
      <c r="Z1084" s="68"/>
      <c r="AA1084" s="68"/>
      <c r="AB1084" s="68"/>
      <c r="AC1084" s="68"/>
      <c r="AD1084" s="68"/>
      <c r="AE1084" s="68"/>
      <c r="AF1084" s="68"/>
      <c r="AG1084" s="68"/>
      <c r="AH1084" s="68"/>
      <c r="AI1084" s="68"/>
      <c r="AJ1084" s="68"/>
      <c r="AK1084" s="68"/>
      <c r="AL1084" s="68"/>
      <c r="AM1084" s="68"/>
      <c r="AN1084" s="68"/>
      <c r="AO1084" s="68"/>
      <c r="AP1084" s="68"/>
      <c r="AQ1084" s="68"/>
      <c r="AR1084" s="68"/>
      <c r="AS1084" s="68"/>
      <c r="AT1084" s="68"/>
      <c r="AU1084" s="68"/>
      <c r="AV1084" s="68"/>
      <c r="AW1084" s="68"/>
      <c r="AX1084" s="68"/>
      <c r="AY1084" s="68"/>
      <c r="AZ1084" s="68"/>
    </row>
    <row r="1085" spans="1:52" ht="18.75" customHeight="1">
      <c r="A1085" s="68"/>
      <c r="B1085" s="68"/>
      <c r="C1085" s="68"/>
      <c r="D1085" s="68"/>
      <c r="E1085" s="68"/>
      <c r="F1085" s="68"/>
      <c r="G1085" s="68"/>
      <c r="H1085" s="68"/>
      <c r="I1085" s="68"/>
      <c r="J1085" s="68"/>
      <c r="K1085" s="68"/>
      <c r="L1085" s="68"/>
      <c r="M1085" s="68"/>
      <c r="N1085" s="68"/>
      <c r="O1085" s="68"/>
      <c r="P1085" s="68"/>
      <c r="Q1085" s="68"/>
      <c r="R1085" s="68"/>
      <c r="S1085" s="69"/>
      <c r="T1085" s="68"/>
      <c r="U1085" s="68"/>
      <c r="V1085" s="68"/>
      <c r="W1085" s="68"/>
      <c r="X1085" s="68"/>
      <c r="Y1085" s="68"/>
      <c r="Z1085" s="68"/>
      <c r="AA1085" s="68"/>
      <c r="AB1085" s="68"/>
      <c r="AC1085" s="68"/>
      <c r="AD1085" s="68"/>
      <c r="AE1085" s="68"/>
      <c r="AF1085" s="68"/>
      <c r="AG1085" s="68"/>
      <c r="AH1085" s="68"/>
      <c r="AI1085" s="68"/>
      <c r="AJ1085" s="68"/>
      <c r="AK1085" s="68"/>
      <c r="AL1085" s="68"/>
      <c r="AM1085" s="68"/>
      <c r="AN1085" s="68"/>
      <c r="AO1085" s="68"/>
      <c r="AP1085" s="68"/>
      <c r="AQ1085" s="68"/>
      <c r="AR1085" s="68"/>
      <c r="AS1085" s="68"/>
      <c r="AT1085" s="68"/>
      <c r="AU1085" s="68"/>
      <c r="AV1085" s="68"/>
      <c r="AW1085" s="68"/>
      <c r="AX1085" s="68"/>
      <c r="AY1085" s="68"/>
      <c r="AZ1085" s="68"/>
    </row>
    <row r="1086" spans="1:52" ht="18.75" customHeight="1">
      <c r="A1086" s="68"/>
      <c r="B1086" s="68"/>
      <c r="C1086" s="68"/>
      <c r="D1086" s="68"/>
      <c r="E1086" s="68"/>
      <c r="F1086" s="68"/>
      <c r="G1086" s="68"/>
      <c r="H1086" s="68"/>
      <c r="I1086" s="68"/>
      <c r="J1086" s="68"/>
      <c r="K1086" s="68"/>
      <c r="L1086" s="68"/>
      <c r="M1086" s="68"/>
      <c r="N1086" s="68"/>
      <c r="O1086" s="68"/>
      <c r="P1086" s="68"/>
      <c r="Q1086" s="68"/>
      <c r="R1086" s="68"/>
      <c r="S1086" s="69"/>
      <c r="T1086" s="68"/>
      <c r="U1086" s="68"/>
      <c r="V1086" s="68"/>
      <c r="W1086" s="68"/>
      <c r="X1086" s="68"/>
      <c r="Y1086" s="68"/>
      <c r="Z1086" s="68"/>
      <c r="AA1086" s="68"/>
      <c r="AB1086" s="68"/>
      <c r="AC1086" s="68"/>
      <c r="AD1086" s="68"/>
      <c r="AE1086" s="68"/>
      <c r="AF1086" s="68"/>
      <c r="AG1086" s="68"/>
      <c r="AH1086" s="68"/>
      <c r="AI1086" s="68"/>
      <c r="AJ1086" s="68"/>
      <c r="AK1086" s="68"/>
      <c r="AL1086" s="68"/>
      <c r="AM1086" s="68"/>
      <c r="AN1086" s="68"/>
      <c r="AO1086" s="68"/>
      <c r="AP1086" s="68"/>
      <c r="AQ1086" s="68"/>
      <c r="AR1086" s="68"/>
      <c r="AS1086" s="68"/>
      <c r="AT1086" s="68"/>
      <c r="AU1086" s="68"/>
      <c r="AV1086" s="68"/>
      <c r="AW1086" s="68"/>
      <c r="AX1086" s="68"/>
      <c r="AY1086" s="68"/>
      <c r="AZ1086" s="68"/>
    </row>
    <row r="1087" spans="1:52" ht="18.75" customHeight="1">
      <c r="A1087" s="68"/>
      <c r="B1087" s="68"/>
      <c r="C1087" s="68"/>
      <c r="D1087" s="68"/>
      <c r="E1087" s="68"/>
      <c r="F1087" s="68"/>
      <c r="G1087" s="68"/>
      <c r="H1087" s="68"/>
      <c r="I1087" s="68"/>
      <c r="J1087" s="68"/>
      <c r="K1087" s="68"/>
      <c r="L1087" s="68"/>
      <c r="M1087" s="68"/>
      <c r="N1087" s="68"/>
      <c r="O1087" s="68"/>
      <c r="P1087" s="68"/>
      <c r="Q1087" s="68"/>
      <c r="R1087" s="68"/>
      <c r="S1087" s="69"/>
      <c r="T1087" s="68"/>
      <c r="U1087" s="68"/>
      <c r="V1087" s="68"/>
      <c r="W1087" s="68"/>
      <c r="X1087" s="68"/>
      <c r="Y1087" s="68"/>
      <c r="Z1087" s="68"/>
      <c r="AA1087" s="68"/>
      <c r="AB1087" s="68"/>
      <c r="AC1087" s="68"/>
      <c r="AD1087" s="68"/>
      <c r="AE1087" s="68"/>
      <c r="AF1087" s="68"/>
      <c r="AG1087" s="68"/>
      <c r="AH1087" s="68"/>
      <c r="AI1087" s="68"/>
      <c r="AJ1087" s="68"/>
      <c r="AK1087" s="68"/>
      <c r="AL1087" s="68"/>
      <c r="AM1087" s="68"/>
      <c r="AN1087" s="68"/>
      <c r="AO1087" s="68"/>
      <c r="AP1087" s="68"/>
      <c r="AQ1087" s="68"/>
      <c r="AR1087" s="68"/>
      <c r="AS1087" s="68"/>
      <c r="AT1087" s="68"/>
      <c r="AU1087" s="68"/>
      <c r="AV1087" s="68"/>
      <c r="AW1087" s="68"/>
      <c r="AX1087" s="68"/>
      <c r="AY1087" s="68"/>
      <c r="AZ1087" s="68"/>
    </row>
    <row r="1088" spans="1:52" ht="18.75" customHeight="1">
      <c r="A1088" s="68"/>
      <c r="B1088" s="68"/>
      <c r="C1088" s="68"/>
      <c r="D1088" s="68"/>
      <c r="E1088" s="68"/>
      <c r="F1088" s="68"/>
      <c r="G1088" s="68"/>
      <c r="H1088" s="68"/>
      <c r="I1088" s="68"/>
      <c r="J1088" s="68"/>
      <c r="K1088" s="68"/>
      <c r="L1088" s="68"/>
      <c r="M1088" s="68"/>
      <c r="N1088" s="68"/>
      <c r="O1088" s="68"/>
      <c r="P1088" s="68"/>
      <c r="Q1088" s="68"/>
      <c r="R1088" s="68"/>
      <c r="S1088" s="69"/>
      <c r="T1088" s="68"/>
      <c r="U1088" s="68"/>
      <c r="V1088" s="68"/>
      <c r="W1088" s="68"/>
      <c r="X1088" s="68"/>
      <c r="Y1088" s="68"/>
      <c r="Z1088" s="68"/>
      <c r="AA1088" s="68"/>
      <c r="AB1088" s="68"/>
      <c r="AC1088" s="68"/>
      <c r="AD1088" s="68"/>
      <c r="AE1088" s="68"/>
      <c r="AF1088" s="68"/>
      <c r="AG1088" s="68"/>
      <c r="AH1088" s="68"/>
      <c r="AI1088" s="68"/>
      <c r="AJ1088" s="68"/>
      <c r="AK1088" s="68"/>
      <c r="AL1088" s="68"/>
      <c r="AM1088" s="68"/>
      <c r="AN1088" s="68"/>
      <c r="AO1088" s="68"/>
      <c r="AP1088" s="68"/>
      <c r="AQ1088" s="68"/>
      <c r="AR1088" s="68"/>
      <c r="AS1088" s="68"/>
      <c r="AT1088" s="68"/>
      <c r="AU1088" s="68"/>
      <c r="AV1088" s="68"/>
      <c r="AW1088" s="68"/>
      <c r="AX1088" s="68"/>
      <c r="AY1088" s="68"/>
      <c r="AZ1088" s="68"/>
    </row>
    <row r="1089" spans="1:52" ht="18.75" customHeight="1">
      <c r="A1089" s="68"/>
      <c r="B1089" s="68"/>
      <c r="C1089" s="68"/>
      <c r="D1089" s="68"/>
      <c r="E1089" s="68"/>
      <c r="F1089" s="68"/>
      <c r="G1089" s="68"/>
      <c r="H1089" s="68"/>
      <c r="I1089" s="68"/>
      <c r="J1089" s="68"/>
      <c r="K1089" s="68"/>
      <c r="L1089" s="68"/>
      <c r="M1089" s="68"/>
      <c r="N1089" s="68"/>
      <c r="O1089" s="68"/>
      <c r="P1089" s="68"/>
      <c r="Q1089" s="68"/>
      <c r="R1089" s="68"/>
      <c r="S1089" s="69"/>
      <c r="T1089" s="68"/>
      <c r="U1089" s="68"/>
      <c r="V1089" s="68"/>
      <c r="W1089" s="68"/>
      <c r="X1089" s="68"/>
      <c r="Y1089" s="68"/>
      <c r="Z1089" s="68"/>
      <c r="AA1089" s="68"/>
      <c r="AB1089" s="68"/>
      <c r="AC1089" s="68"/>
      <c r="AD1089" s="68"/>
      <c r="AE1089" s="68"/>
      <c r="AF1089" s="68"/>
      <c r="AG1089" s="68"/>
      <c r="AH1089" s="68"/>
      <c r="AI1089" s="68"/>
      <c r="AJ1089" s="68"/>
      <c r="AK1089" s="68"/>
      <c r="AL1089" s="68"/>
      <c r="AM1089" s="68"/>
      <c r="AN1089" s="68"/>
      <c r="AO1089" s="68"/>
      <c r="AP1089" s="68"/>
      <c r="AQ1089" s="68"/>
      <c r="AR1089" s="68"/>
      <c r="AS1089" s="68"/>
      <c r="AT1089" s="68"/>
      <c r="AU1089" s="68"/>
      <c r="AV1089" s="68"/>
      <c r="AW1089" s="68"/>
      <c r="AX1089" s="68"/>
      <c r="AY1089" s="68"/>
      <c r="AZ1089" s="68"/>
    </row>
    <row r="1090" spans="1:52" ht="18.75" customHeight="1">
      <c r="A1090" s="68"/>
      <c r="B1090" s="68"/>
      <c r="C1090" s="68"/>
      <c r="D1090" s="68"/>
      <c r="E1090" s="68"/>
      <c r="F1090" s="68"/>
      <c r="G1090" s="68"/>
      <c r="H1090" s="68"/>
      <c r="I1090" s="68"/>
      <c r="J1090" s="68"/>
      <c r="K1090" s="68"/>
      <c r="L1090" s="68"/>
      <c r="M1090" s="68"/>
      <c r="N1090" s="68"/>
      <c r="O1090" s="68"/>
      <c r="P1090" s="68"/>
      <c r="Q1090" s="68"/>
      <c r="R1090" s="68"/>
      <c r="S1090" s="69"/>
      <c r="T1090" s="68"/>
      <c r="U1090" s="68"/>
      <c r="V1090" s="68"/>
      <c r="W1090" s="68"/>
      <c r="X1090" s="68"/>
      <c r="Y1090" s="68"/>
      <c r="Z1090" s="68"/>
      <c r="AA1090" s="68"/>
      <c r="AB1090" s="68"/>
      <c r="AC1090" s="68"/>
      <c r="AD1090" s="68"/>
      <c r="AE1090" s="68"/>
      <c r="AF1090" s="68"/>
      <c r="AG1090" s="68"/>
      <c r="AH1090" s="68"/>
      <c r="AI1090" s="68"/>
      <c r="AJ1090" s="68"/>
      <c r="AK1090" s="68"/>
      <c r="AL1090" s="68"/>
      <c r="AM1090" s="68"/>
      <c r="AN1090" s="68"/>
      <c r="AO1090" s="68"/>
      <c r="AP1090" s="68"/>
      <c r="AQ1090" s="68"/>
      <c r="AR1090" s="68"/>
      <c r="AS1090" s="68"/>
      <c r="AT1090" s="68"/>
      <c r="AU1090" s="68"/>
      <c r="AV1090" s="68"/>
      <c r="AW1090" s="68"/>
      <c r="AX1090" s="68"/>
      <c r="AY1090" s="68"/>
      <c r="AZ1090" s="68"/>
    </row>
    <row r="1091" spans="1:52" ht="18.75" customHeight="1">
      <c r="A1091" s="68"/>
      <c r="B1091" s="68"/>
      <c r="C1091" s="68"/>
      <c r="D1091" s="68"/>
      <c r="E1091" s="68"/>
      <c r="F1091" s="68"/>
      <c r="G1091" s="68"/>
      <c r="H1091" s="68"/>
      <c r="I1091" s="68"/>
      <c r="J1091" s="68"/>
      <c r="K1091" s="68"/>
      <c r="L1091" s="68"/>
      <c r="M1091" s="68"/>
      <c r="N1091" s="68"/>
      <c r="O1091" s="68"/>
      <c r="P1091" s="68"/>
      <c r="Q1091" s="68"/>
      <c r="R1091" s="68"/>
      <c r="S1091" s="69"/>
      <c r="T1091" s="68"/>
      <c r="U1091" s="68"/>
      <c r="V1091" s="68"/>
      <c r="W1091" s="68"/>
      <c r="X1091" s="68"/>
      <c r="Y1091" s="68"/>
      <c r="Z1091" s="68"/>
      <c r="AA1091" s="68"/>
      <c r="AB1091" s="68"/>
      <c r="AC1091" s="68"/>
      <c r="AD1091" s="68"/>
      <c r="AE1091" s="68"/>
      <c r="AF1091" s="68"/>
      <c r="AG1091" s="68"/>
      <c r="AH1091" s="68"/>
      <c r="AI1091" s="68"/>
      <c r="AJ1091" s="68"/>
      <c r="AK1091" s="68"/>
      <c r="AL1091" s="68"/>
      <c r="AM1091" s="68"/>
      <c r="AN1091" s="68"/>
      <c r="AO1091" s="68"/>
      <c r="AP1091" s="68"/>
      <c r="AQ1091" s="68"/>
      <c r="AR1091" s="68"/>
      <c r="AS1091" s="68"/>
      <c r="AT1091" s="68"/>
      <c r="AU1091" s="68"/>
      <c r="AV1091" s="68"/>
      <c r="AW1091" s="68"/>
      <c r="AX1091" s="68"/>
      <c r="AY1091" s="68"/>
      <c r="AZ1091" s="68"/>
    </row>
    <row r="1092" spans="1:52" ht="18.75" customHeight="1">
      <c r="A1092" s="68"/>
      <c r="B1092" s="68"/>
      <c r="C1092" s="68"/>
      <c r="D1092" s="68"/>
      <c r="E1092" s="68"/>
      <c r="F1092" s="68"/>
      <c r="G1092" s="68"/>
      <c r="H1092" s="68"/>
      <c r="I1092" s="68"/>
      <c r="J1092" s="68"/>
      <c r="K1092" s="68"/>
      <c r="L1092" s="68"/>
      <c r="M1092" s="68"/>
      <c r="N1092" s="68"/>
      <c r="O1092" s="68"/>
      <c r="P1092" s="68"/>
      <c r="Q1092" s="68"/>
      <c r="R1092" s="68"/>
      <c r="S1092" s="69"/>
      <c r="T1092" s="68"/>
      <c r="U1092" s="68"/>
      <c r="V1092" s="68"/>
      <c r="W1092" s="68"/>
      <c r="X1092" s="68"/>
      <c r="Y1092" s="68"/>
      <c r="Z1092" s="68"/>
      <c r="AA1092" s="68"/>
      <c r="AB1092" s="68"/>
      <c r="AC1092" s="68"/>
      <c r="AD1092" s="68"/>
      <c r="AE1092" s="68"/>
      <c r="AF1092" s="68"/>
      <c r="AG1092" s="68"/>
      <c r="AH1092" s="68"/>
      <c r="AI1092" s="68"/>
      <c r="AJ1092" s="68"/>
      <c r="AK1092" s="68"/>
      <c r="AL1092" s="68"/>
      <c r="AM1092" s="68"/>
      <c r="AN1092" s="68"/>
      <c r="AO1092" s="68"/>
      <c r="AP1092" s="68"/>
      <c r="AQ1092" s="68"/>
      <c r="AR1092" s="68"/>
      <c r="AS1092" s="68"/>
      <c r="AT1092" s="68"/>
      <c r="AU1092" s="68"/>
      <c r="AV1092" s="68"/>
      <c r="AW1092" s="68"/>
      <c r="AX1092" s="68"/>
      <c r="AY1092" s="68"/>
      <c r="AZ1092" s="68"/>
    </row>
    <row r="1093" spans="1:52" ht="18.75" customHeight="1">
      <c r="A1093" s="68"/>
      <c r="B1093" s="68"/>
      <c r="C1093" s="68"/>
      <c r="D1093" s="68"/>
      <c r="E1093" s="68"/>
      <c r="F1093" s="68"/>
      <c r="G1093" s="68"/>
      <c r="H1093" s="68"/>
      <c r="I1093" s="68"/>
      <c r="J1093" s="68"/>
      <c r="K1093" s="68"/>
      <c r="L1093" s="68"/>
      <c r="M1093" s="68"/>
      <c r="N1093" s="68"/>
      <c r="O1093" s="68"/>
      <c r="P1093" s="68"/>
      <c r="Q1093" s="68"/>
      <c r="R1093" s="68"/>
      <c r="S1093" s="69"/>
      <c r="T1093" s="68"/>
      <c r="U1093" s="68"/>
      <c r="V1093" s="68"/>
      <c r="W1093" s="68"/>
      <c r="X1093" s="68"/>
      <c r="Y1093" s="68"/>
      <c r="Z1093" s="68"/>
      <c r="AA1093" s="68"/>
      <c r="AB1093" s="68"/>
      <c r="AC1093" s="68"/>
      <c r="AD1093" s="68"/>
      <c r="AE1093" s="68"/>
      <c r="AF1093" s="68"/>
      <c r="AG1093" s="68"/>
      <c r="AH1093" s="68"/>
      <c r="AI1093" s="68"/>
      <c r="AJ1093" s="68"/>
      <c r="AK1093" s="68"/>
      <c r="AL1093" s="68"/>
      <c r="AM1093" s="68"/>
      <c r="AN1093" s="68"/>
      <c r="AO1093" s="68"/>
      <c r="AP1093" s="68"/>
      <c r="AQ1093" s="68"/>
      <c r="AR1093" s="68"/>
      <c r="AS1093" s="68"/>
      <c r="AT1093" s="68"/>
      <c r="AU1093" s="68"/>
      <c r="AV1093" s="68"/>
      <c r="AW1093" s="68"/>
      <c r="AX1093" s="68"/>
      <c r="AY1093" s="68"/>
      <c r="AZ1093" s="68"/>
    </row>
    <row r="1094" spans="1:52" ht="18.75" customHeight="1">
      <c r="A1094" s="68"/>
      <c r="B1094" s="68"/>
      <c r="C1094" s="68"/>
      <c r="D1094" s="68"/>
      <c r="E1094" s="68"/>
      <c r="F1094" s="68"/>
      <c r="G1094" s="68"/>
      <c r="H1094" s="68"/>
      <c r="I1094" s="68"/>
      <c r="J1094" s="68"/>
      <c r="K1094" s="68"/>
      <c r="L1094" s="68"/>
      <c r="M1094" s="68"/>
      <c r="N1094" s="68"/>
      <c r="O1094" s="68"/>
      <c r="P1094" s="68"/>
      <c r="Q1094" s="68"/>
      <c r="R1094" s="68"/>
      <c r="S1094" s="69"/>
      <c r="T1094" s="68"/>
      <c r="U1094" s="68"/>
      <c r="V1094" s="68"/>
      <c r="W1094" s="68"/>
      <c r="X1094" s="68"/>
      <c r="Y1094" s="68"/>
      <c r="Z1094" s="68"/>
      <c r="AA1094" s="68"/>
      <c r="AB1094" s="68"/>
      <c r="AC1094" s="68"/>
      <c r="AD1094" s="68"/>
      <c r="AE1094" s="68"/>
      <c r="AF1094" s="68"/>
      <c r="AG1094" s="68"/>
      <c r="AH1094" s="68"/>
      <c r="AI1094" s="68"/>
      <c r="AJ1094" s="68"/>
      <c r="AK1094" s="68"/>
      <c r="AL1094" s="68"/>
      <c r="AM1094" s="68"/>
      <c r="AN1094" s="68"/>
      <c r="AO1094" s="68"/>
      <c r="AP1094" s="68"/>
      <c r="AQ1094" s="68"/>
      <c r="AR1094" s="68"/>
      <c r="AS1094" s="68"/>
      <c r="AT1094" s="68"/>
      <c r="AU1094" s="68"/>
      <c r="AV1094" s="68"/>
      <c r="AW1094" s="68"/>
      <c r="AX1094" s="68"/>
      <c r="AY1094" s="68"/>
      <c r="AZ1094" s="68"/>
    </row>
    <row r="1095" spans="1:52" ht="18.75" customHeight="1">
      <c r="A1095" s="68"/>
      <c r="B1095" s="68"/>
      <c r="C1095" s="68"/>
      <c r="D1095" s="68"/>
      <c r="E1095" s="68"/>
      <c r="F1095" s="68"/>
      <c r="G1095" s="68"/>
      <c r="H1095" s="68"/>
      <c r="I1095" s="68"/>
      <c r="J1095" s="68"/>
      <c r="K1095" s="68"/>
      <c r="L1095" s="68"/>
      <c r="M1095" s="68"/>
      <c r="N1095" s="68"/>
      <c r="O1095" s="68"/>
      <c r="P1095" s="68"/>
      <c r="Q1095" s="68"/>
      <c r="R1095" s="68"/>
      <c r="S1095" s="69"/>
      <c r="T1095" s="68"/>
      <c r="U1095" s="68"/>
      <c r="V1095" s="68"/>
      <c r="W1095" s="68"/>
      <c r="X1095" s="68"/>
      <c r="Y1095" s="68"/>
      <c r="Z1095" s="68"/>
      <c r="AA1095" s="68"/>
      <c r="AB1095" s="68"/>
      <c r="AC1095" s="68"/>
      <c r="AD1095" s="68"/>
      <c r="AE1095" s="68"/>
      <c r="AF1095" s="68"/>
      <c r="AG1095" s="68"/>
      <c r="AH1095" s="68"/>
      <c r="AI1095" s="68"/>
      <c r="AJ1095" s="68"/>
      <c r="AK1095" s="68"/>
      <c r="AL1095" s="68"/>
      <c r="AM1095" s="68"/>
      <c r="AN1095" s="68"/>
      <c r="AO1095" s="68"/>
      <c r="AP1095" s="68"/>
      <c r="AQ1095" s="68"/>
      <c r="AR1095" s="68"/>
      <c r="AS1095" s="68"/>
      <c r="AT1095" s="68"/>
      <c r="AU1095" s="68"/>
      <c r="AV1095" s="68"/>
      <c r="AW1095" s="68"/>
      <c r="AX1095" s="68"/>
      <c r="AY1095" s="68"/>
      <c r="AZ1095" s="68"/>
    </row>
    <row r="1096" spans="1:52" ht="18.75" customHeight="1">
      <c r="A1096" s="68"/>
      <c r="B1096" s="68"/>
      <c r="C1096" s="68"/>
      <c r="D1096" s="68"/>
      <c r="E1096" s="68"/>
      <c r="F1096" s="68"/>
      <c r="G1096" s="68"/>
      <c r="H1096" s="68"/>
      <c r="I1096" s="68"/>
      <c r="J1096" s="68"/>
      <c r="K1096" s="68"/>
      <c r="L1096" s="68"/>
      <c r="M1096" s="68"/>
      <c r="N1096" s="68"/>
      <c r="O1096" s="68"/>
      <c r="P1096" s="68"/>
      <c r="Q1096" s="68"/>
      <c r="R1096" s="68"/>
      <c r="S1096" s="69"/>
      <c r="T1096" s="68"/>
      <c r="U1096" s="68"/>
      <c r="V1096" s="68"/>
      <c r="W1096" s="68"/>
      <c r="X1096" s="68"/>
      <c r="Y1096" s="68"/>
      <c r="Z1096" s="68"/>
      <c r="AA1096" s="68"/>
      <c r="AB1096" s="68"/>
      <c r="AC1096" s="68"/>
      <c r="AD1096" s="68"/>
      <c r="AE1096" s="68"/>
      <c r="AF1096" s="68"/>
      <c r="AG1096" s="68"/>
      <c r="AH1096" s="68"/>
      <c r="AI1096" s="68"/>
      <c r="AJ1096" s="68"/>
      <c r="AK1096" s="68"/>
      <c r="AL1096" s="68"/>
      <c r="AM1096" s="68"/>
      <c r="AN1096" s="68"/>
      <c r="AO1096" s="68"/>
      <c r="AP1096" s="68"/>
      <c r="AQ1096" s="68"/>
      <c r="AR1096" s="68"/>
      <c r="AS1096" s="68"/>
      <c r="AT1096" s="68"/>
      <c r="AU1096" s="68"/>
      <c r="AV1096" s="68"/>
      <c r="AW1096" s="68"/>
      <c r="AX1096" s="68"/>
      <c r="AY1096" s="68"/>
      <c r="AZ1096" s="68"/>
    </row>
    <row r="1097" spans="1:52" ht="18.75" customHeight="1">
      <c r="A1097" s="68"/>
      <c r="B1097" s="68"/>
      <c r="C1097" s="68"/>
      <c r="D1097" s="68"/>
      <c r="E1097" s="68"/>
      <c r="F1097" s="68"/>
      <c r="G1097" s="68"/>
      <c r="H1097" s="68"/>
      <c r="I1097" s="68"/>
      <c r="J1097" s="68"/>
      <c r="K1097" s="68"/>
      <c r="L1097" s="68"/>
      <c r="M1097" s="68"/>
      <c r="N1097" s="68"/>
      <c r="O1097" s="68"/>
      <c r="P1097" s="68"/>
      <c r="Q1097" s="68"/>
      <c r="R1097" s="68"/>
      <c r="S1097" s="69"/>
      <c r="T1097" s="68"/>
      <c r="U1097" s="68"/>
      <c r="V1097" s="68"/>
      <c r="W1097" s="68"/>
      <c r="X1097" s="68"/>
      <c r="Y1097" s="68"/>
      <c r="Z1097" s="68"/>
      <c r="AA1097" s="68"/>
      <c r="AB1097" s="68"/>
      <c r="AC1097" s="68"/>
      <c r="AD1097" s="68"/>
      <c r="AE1097" s="68"/>
      <c r="AF1097" s="68"/>
      <c r="AG1097" s="68"/>
      <c r="AH1097" s="68"/>
      <c r="AI1097" s="68"/>
      <c r="AJ1097" s="68"/>
      <c r="AK1097" s="68"/>
      <c r="AL1097" s="68"/>
      <c r="AM1097" s="68"/>
      <c r="AN1097" s="68"/>
      <c r="AO1097" s="68"/>
      <c r="AP1097" s="68"/>
      <c r="AQ1097" s="68"/>
      <c r="AR1097" s="68"/>
      <c r="AS1097" s="68"/>
      <c r="AT1097" s="68"/>
      <c r="AU1097" s="68"/>
      <c r="AV1097" s="68"/>
      <c r="AW1097" s="68"/>
      <c r="AX1097" s="68"/>
      <c r="AY1097" s="68"/>
      <c r="AZ1097" s="68"/>
    </row>
    <row r="1098" spans="1:52" ht="18.75" customHeight="1">
      <c r="A1098" s="68"/>
      <c r="B1098" s="68"/>
      <c r="C1098" s="68"/>
      <c r="D1098" s="68"/>
      <c r="E1098" s="68"/>
      <c r="F1098" s="68"/>
      <c r="G1098" s="68"/>
      <c r="H1098" s="68"/>
      <c r="I1098" s="68"/>
      <c r="J1098" s="68"/>
      <c r="K1098" s="68"/>
      <c r="L1098" s="68"/>
      <c r="M1098" s="68"/>
      <c r="N1098" s="68"/>
      <c r="O1098" s="68"/>
      <c r="P1098" s="68"/>
      <c r="Q1098" s="68"/>
      <c r="R1098" s="68"/>
      <c r="S1098" s="69"/>
      <c r="T1098" s="68"/>
      <c r="U1098" s="68"/>
      <c r="V1098" s="68"/>
      <c r="W1098" s="68"/>
      <c r="X1098" s="68"/>
      <c r="Y1098" s="68"/>
      <c r="Z1098" s="68"/>
      <c r="AA1098" s="68"/>
      <c r="AB1098" s="68"/>
      <c r="AC1098" s="68"/>
      <c r="AD1098" s="68"/>
      <c r="AE1098" s="68"/>
      <c r="AF1098" s="68"/>
      <c r="AG1098" s="68"/>
      <c r="AH1098" s="68"/>
      <c r="AI1098" s="68"/>
      <c r="AJ1098" s="68"/>
      <c r="AK1098" s="68"/>
      <c r="AL1098" s="68"/>
      <c r="AM1098" s="68"/>
      <c r="AN1098" s="68"/>
      <c r="AO1098" s="68"/>
      <c r="AP1098" s="68"/>
      <c r="AQ1098" s="68"/>
      <c r="AR1098" s="68"/>
      <c r="AS1098" s="68"/>
      <c r="AT1098" s="68"/>
      <c r="AU1098" s="68"/>
      <c r="AV1098" s="68"/>
      <c r="AW1098" s="68"/>
      <c r="AX1098" s="68"/>
      <c r="AY1098" s="68"/>
      <c r="AZ1098" s="68"/>
    </row>
    <row r="1099" spans="1:52" ht="18.75" customHeight="1">
      <c r="A1099" s="68"/>
      <c r="B1099" s="68"/>
      <c r="C1099" s="68"/>
      <c r="D1099" s="68"/>
      <c r="E1099" s="68"/>
      <c r="F1099" s="68"/>
      <c r="G1099" s="68"/>
      <c r="H1099" s="68"/>
      <c r="I1099" s="68"/>
      <c r="J1099" s="68"/>
      <c r="K1099" s="68"/>
      <c r="L1099" s="68"/>
      <c r="M1099" s="68"/>
      <c r="N1099" s="68"/>
      <c r="O1099" s="68"/>
      <c r="P1099" s="68"/>
      <c r="Q1099" s="68"/>
      <c r="R1099" s="68"/>
      <c r="S1099" s="69"/>
      <c r="T1099" s="68"/>
      <c r="U1099" s="68"/>
      <c r="V1099" s="68"/>
      <c r="W1099" s="68"/>
      <c r="X1099" s="68"/>
      <c r="Y1099" s="68"/>
      <c r="Z1099" s="68"/>
      <c r="AA1099" s="68"/>
      <c r="AB1099" s="68"/>
      <c r="AC1099" s="68"/>
      <c r="AD1099" s="68"/>
      <c r="AE1099" s="68"/>
      <c r="AF1099" s="68"/>
      <c r="AG1099" s="68"/>
      <c r="AH1099" s="68"/>
      <c r="AI1099" s="68"/>
      <c r="AJ1099" s="68"/>
      <c r="AK1099" s="68"/>
      <c r="AL1099" s="68"/>
      <c r="AM1099" s="68"/>
      <c r="AN1099" s="68"/>
      <c r="AO1099" s="68"/>
      <c r="AP1099" s="68"/>
      <c r="AQ1099" s="68"/>
      <c r="AR1099" s="68"/>
      <c r="AS1099" s="68"/>
      <c r="AT1099" s="68"/>
      <c r="AU1099" s="68"/>
      <c r="AV1099" s="68"/>
      <c r="AW1099" s="68"/>
      <c r="AX1099" s="68"/>
      <c r="AY1099" s="68"/>
      <c r="AZ1099" s="68"/>
    </row>
    <row r="1100" spans="1:52" ht="18.75" customHeight="1">
      <c r="A1100" s="68"/>
      <c r="B1100" s="68"/>
      <c r="C1100" s="68"/>
      <c r="D1100" s="68"/>
      <c r="E1100" s="68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69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  <c r="AI1100" s="68"/>
      <c r="AJ1100" s="68"/>
      <c r="AK1100" s="68"/>
      <c r="AL1100" s="68"/>
      <c r="AM1100" s="68"/>
      <c r="AN1100" s="68"/>
      <c r="AO1100" s="68"/>
      <c r="AP1100" s="68"/>
      <c r="AQ1100" s="68"/>
      <c r="AR1100" s="68"/>
      <c r="AS1100" s="68"/>
      <c r="AT1100" s="68"/>
      <c r="AU1100" s="68"/>
      <c r="AV1100" s="68"/>
      <c r="AW1100" s="68"/>
      <c r="AX1100" s="68"/>
      <c r="AY1100" s="68"/>
      <c r="AZ1100" s="68"/>
    </row>
    <row r="1101" spans="1:52" ht="18.75" customHeight="1">
      <c r="A1101" s="68"/>
      <c r="B1101" s="68"/>
      <c r="C1101" s="68"/>
      <c r="D1101" s="68"/>
      <c r="E1101" s="68"/>
      <c r="F1101" s="68"/>
      <c r="G1101" s="68"/>
      <c r="H1101" s="68"/>
      <c r="I1101" s="68"/>
      <c r="J1101" s="68"/>
      <c r="K1101" s="68"/>
      <c r="L1101" s="68"/>
      <c r="M1101" s="68"/>
      <c r="N1101" s="68"/>
      <c r="O1101" s="68"/>
      <c r="P1101" s="68"/>
      <c r="Q1101" s="68"/>
      <c r="R1101" s="68"/>
      <c r="S1101" s="69"/>
      <c r="T1101" s="68"/>
      <c r="U1101" s="68"/>
      <c r="V1101" s="68"/>
      <c r="W1101" s="68"/>
      <c r="X1101" s="68"/>
      <c r="Y1101" s="68"/>
      <c r="Z1101" s="68"/>
      <c r="AA1101" s="68"/>
      <c r="AB1101" s="68"/>
      <c r="AC1101" s="68"/>
      <c r="AD1101" s="68"/>
      <c r="AE1101" s="68"/>
      <c r="AF1101" s="68"/>
      <c r="AG1101" s="68"/>
      <c r="AH1101" s="68"/>
      <c r="AI1101" s="68"/>
      <c r="AJ1101" s="68"/>
      <c r="AK1101" s="68"/>
      <c r="AL1101" s="68"/>
      <c r="AM1101" s="68"/>
      <c r="AN1101" s="68"/>
      <c r="AO1101" s="68"/>
      <c r="AP1101" s="68"/>
      <c r="AQ1101" s="68"/>
      <c r="AR1101" s="68"/>
      <c r="AS1101" s="68"/>
      <c r="AT1101" s="68"/>
      <c r="AU1101" s="68"/>
      <c r="AV1101" s="68"/>
      <c r="AW1101" s="68"/>
      <c r="AX1101" s="68"/>
      <c r="AY1101" s="68"/>
      <c r="AZ1101" s="68"/>
    </row>
    <row r="1102" spans="1:52" ht="18.75" customHeight="1">
      <c r="A1102" s="68"/>
      <c r="B1102" s="68"/>
      <c r="C1102" s="68"/>
      <c r="D1102" s="68"/>
      <c r="E1102" s="68"/>
      <c r="F1102" s="68"/>
      <c r="G1102" s="68"/>
      <c r="H1102" s="68"/>
      <c r="I1102" s="68"/>
      <c r="J1102" s="68"/>
      <c r="K1102" s="68"/>
      <c r="L1102" s="68"/>
      <c r="M1102" s="68"/>
      <c r="N1102" s="68"/>
      <c r="O1102" s="68"/>
      <c r="P1102" s="68"/>
      <c r="Q1102" s="68"/>
      <c r="R1102" s="68"/>
      <c r="S1102" s="69"/>
      <c r="T1102" s="68"/>
      <c r="U1102" s="68"/>
      <c r="V1102" s="68"/>
      <c r="W1102" s="68"/>
      <c r="X1102" s="68"/>
      <c r="Y1102" s="68"/>
      <c r="Z1102" s="68"/>
      <c r="AA1102" s="68"/>
      <c r="AB1102" s="68"/>
      <c r="AC1102" s="68"/>
      <c r="AD1102" s="68"/>
      <c r="AE1102" s="68"/>
      <c r="AF1102" s="68"/>
      <c r="AG1102" s="68"/>
      <c r="AH1102" s="68"/>
      <c r="AI1102" s="68"/>
      <c r="AJ1102" s="68"/>
      <c r="AK1102" s="68"/>
      <c r="AL1102" s="68"/>
      <c r="AM1102" s="68"/>
      <c r="AN1102" s="68"/>
      <c r="AO1102" s="68"/>
      <c r="AP1102" s="68"/>
      <c r="AQ1102" s="68"/>
      <c r="AR1102" s="68"/>
      <c r="AS1102" s="68"/>
      <c r="AT1102" s="68"/>
      <c r="AU1102" s="68"/>
      <c r="AV1102" s="68"/>
      <c r="AW1102" s="68"/>
      <c r="AX1102" s="68"/>
      <c r="AY1102" s="68"/>
      <c r="AZ1102" s="68"/>
    </row>
    <row r="1103" spans="1:52" ht="18.75" customHeight="1">
      <c r="A1103" s="68"/>
      <c r="B1103" s="68"/>
      <c r="C1103" s="68"/>
      <c r="D1103" s="68"/>
      <c r="E1103" s="68"/>
      <c r="F1103" s="68"/>
      <c r="G1103" s="68"/>
      <c r="H1103" s="68"/>
      <c r="I1103" s="68"/>
      <c r="J1103" s="68"/>
      <c r="K1103" s="68"/>
      <c r="L1103" s="68"/>
      <c r="M1103" s="68"/>
      <c r="N1103" s="68"/>
      <c r="O1103" s="68"/>
      <c r="P1103" s="68"/>
      <c r="Q1103" s="68"/>
      <c r="R1103" s="68"/>
      <c r="S1103" s="69"/>
      <c r="T1103" s="68"/>
      <c r="U1103" s="68"/>
      <c r="V1103" s="68"/>
      <c r="W1103" s="68"/>
      <c r="X1103" s="68"/>
      <c r="Y1103" s="68"/>
      <c r="Z1103" s="68"/>
      <c r="AA1103" s="68"/>
      <c r="AB1103" s="68"/>
      <c r="AC1103" s="68"/>
      <c r="AD1103" s="68"/>
      <c r="AE1103" s="68"/>
      <c r="AF1103" s="68"/>
      <c r="AG1103" s="68"/>
      <c r="AH1103" s="68"/>
      <c r="AI1103" s="68"/>
      <c r="AJ1103" s="68"/>
      <c r="AK1103" s="68"/>
      <c r="AL1103" s="68"/>
      <c r="AM1103" s="68"/>
      <c r="AN1103" s="68"/>
      <c r="AO1103" s="68"/>
      <c r="AP1103" s="68"/>
      <c r="AQ1103" s="68"/>
      <c r="AR1103" s="68"/>
      <c r="AS1103" s="68"/>
      <c r="AT1103" s="68"/>
      <c r="AU1103" s="68"/>
      <c r="AV1103" s="68"/>
      <c r="AW1103" s="68"/>
      <c r="AX1103" s="68"/>
      <c r="AY1103" s="68"/>
      <c r="AZ1103" s="68"/>
    </row>
    <row r="1104" spans="1:52" ht="18.75" customHeight="1">
      <c r="A1104" s="68"/>
      <c r="B1104" s="68"/>
      <c r="C1104" s="68"/>
      <c r="D1104" s="68"/>
      <c r="E1104" s="68"/>
      <c r="F1104" s="68"/>
      <c r="G1104" s="68"/>
      <c r="H1104" s="68"/>
      <c r="I1104" s="68"/>
      <c r="J1104" s="68"/>
      <c r="K1104" s="68"/>
      <c r="L1104" s="68"/>
      <c r="M1104" s="68"/>
      <c r="N1104" s="68"/>
      <c r="O1104" s="68"/>
      <c r="P1104" s="68"/>
      <c r="Q1104" s="68"/>
      <c r="R1104" s="68"/>
      <c r="S1104" s="69"/>
      <c r="T1104" s="68"/>
      <c r="U1104" s="68"/>
      <c r="V1104" s="68"/>
      <c r="W1104" s="68"/>
      <c r="X1104" s="68"/>
      <c r="Y1104" s="68"/>
      <c r="Z1104" s="68"/>
      <c r="AA1104" s="68"/>
      <c r="AB1104" s="68"/>
      <c r="AC1104" s="68"/>
      <c r="AD1104" s="68"/>
      <c r="AE1104" s="68"/>
      <c r="AF1104" s="68"/>
      <c r="AG1104" s="68"/>
      <c r="AH1104" s="68"/>
      <c r="AI1104" s="68"/>
      <c r="AJ1104" s="68"/>
      <c r="AK1104" s="68"/>
      <c r="AL1104" s="68"/>
      <c r="AM1104" s="68"/>
      <c r="AN1104" s="68"/>
      <c r="AO1104" s="68"/>
      <c r="AP1104" s="68"/>
      <c r="AQ1104" s="68"/>
      <c r="AR1104" s="68"/>
      <c r="AS1104" s="68"/>
      <c r="AT1104" s="68"/>
      <c r="AU1104" s="68"/>
      <c r="AV1104" s="68"/>
      <c r="AW1104" s="68"/>
      <c r="AX1104" s="68"/>
      <c r="AY1104" s="68"/>
      <c r="AZ1104" s="68"/>
    </row>
    <row r="1105" spans="1:52" ht="18.75" customHeight="1">
      <c r="A1105" s="68"/>
      <c r="B1105" s="68"/>
      <c r="C1105" s="68"/>
      <c r="D1105" s="68"/>
      <c r="E1105" s="68"/>
      <c r="F1105" s="68"/>
      <c r="G1105" s="68"/>
      <c r="H1105" s="68"/>
      <c r="I1105" s="68"/>
      <c r="J1105" s="68"/>
      <c r="K1105" s="68"/>
      <c r="L1105" s="68"/>
      <c r="M1105" s="68"/>
      <c r="N1105" s="68"/>
      <c r="O1105" s="68"/>
      <c r="P1105" s="68"/>
      <c r="Q1105" s="68"/>
      <c r="R1105" s="68"/>
      <c r="S1105" s="69"/>
      <c r="T1105" s="68"/>
      <c r="U1105" s="68"/>
      <c r="V1105" s="68"/>
      <c r="W1105" s="68"/>
      <c r="X1105" s="68"/>
      <c r="Y1105" s="68"/>
      <c r="Z1105" s="68"/>
      <c r="AA1105" s="68"/>
      <c r="AB1105" s="68"/>
      <c r="AC1105" s="68"/>
      <c r="AD1105" s="68"/>
      <c r="AE1105" s="68"/>
      <c r="AF1105" s="68"/>
      <c r="AG1105" s="68"/>
      <c r="AH1105" s="68"/>
      <c r="AI1105" s="68"/>
      <c r="AJ1105" s="68"/>
      <c r="AK1105" s="68"/>
      <c r="AL1105" s="68"/>
      <c r="AM1105" s="68"/>
      <c r="AN1105" s="68"/>
      <c r="AO1105" s="68"/>
      <c r="AP1105" s="68"/>
      <c r="AQ1105" s="68"/>
      <c r="AR1105" s="68"/>
      <c r="AS1105" s="68"/>
      <c r="AT1105" s="68"/>
      <c r="AU1105" s="68"/>
      <c r="AV1105" s="68"/>
      <c r="AW1105" s="68"/>
      <c r="AX1105" s="68"/>
      <c r="AY1105" s="68"/>
      <c r="AZ1105" s="68"/>
    </row>
    <row r="1106" spans="1:52" ht="18.75" customHeight="1">
      <c r="A1106" s="68"/>
      <c r="B1106" s="68"/>
      <c r="C1106" s="68"/>
      <c r="D1106" s="68"/>
      <c r="E1106" s="68"/>
      <c r="F1106" s="68"/>
      <c r="G1106" s="68"/>
      <c r="H1106" s="68"/>
      <c r="I1106" s="68"/>
      <c r="J1106" s="68"/>
      <c r="K1106" s="68"/>
      <c r="L1106" s="68"/>
      <c r="M1106" s="68"/>
      <c r="N1106" s="68"/>
      <c r="O1106" s="68"/>
      <c r="P1106" s="68"/>
      <c r="Q1106" s="68"/>
      <c r="R1106" s="68"/>
      <c r="S1106" s="69"/>
      <c r="T1106" s="68"/>
      <c r="U1106" s="68"/>
      <c r="V1106" s="68"/>
      <c r="W1106" s="68"/>
      <c r="X1106" s="68"/>
      <c r="Y1106" s="68"/>
      <c r="Z1106" s="68"/>
      <c r="AA1106" s="68"/>
      <c r="AB1106" s="68"/>
      <c r="AC1106" s="68"/>
      <c r="AD1106" s="68"/>
      <c r="AE1106" s="68"/>
      <c r="AF1106" s="68"/>
      <c r="AG1106" s="68"/>
      <c r="AH1106" s="68"/>
      <c r="AI1106" s="68"/>
      <c r="AJ1106" s="68"/>
      <c r="AK1106" s="68"/>
      <c r="AL1106" s="68"/>
      <c r="AM1106" s="68"/>
      <c r="AN1106" s="68"/>
      <c r="AO1106" s="68"/>
      <c r="AP1106" s="68"/>
      <c r="AQ1106" s="68"/>
      <c r="AR1106" s="68"/>
      <c r="AS1106" s="68"/>
      <c r="AT1106" s="68"/>
      <c r="AU1106" s="68"/>
      <c r="AV1106" s="68"/>
      <c r="AW1106" s="68"/>
      <c r="AX1106" s="68"/>
      <c r="AY1106" s="68"/>
      <c r="AZ1106" s="68"/>
    </row>
    <row r="1107" spans="1:52" ht="18.75" customHeight="1">
      <c r="A1107" s="68"/>
      <c r="B1107" s="68"/>
      <c r="C1107" s="68"/>
      <c r="D1107" s="68"/>
      <c r="E1107" s="68"/>
      <c r="F1107" s="68"/>
      <c r="G1107" s="68"/>
      <c r="H1107" s="68"/>
      <c r="I1107" s="68"/>
      <c r="J1107" s="68"/>
      <c r="K1107" s="68"/>
      <c r="L1107" s="68"/>
      <c r="M1107" s="68"/>
      <c r="N1107" s="68"/>
      <c r="O1107" s="68"/>
      <c r="P1107" s="68"/>
      <c r="Q1107" s="68"/>
      <c r="R1107" s="68"/>
      <c r="S1107" s="69"/>
      <c r="T1107" s="68"/>
      <c r="U1107" s="68"/>
      <c r="V1107" s="68"/>
      <c r="W1107" s="68"/>
      <c r="X1107" s="68"/>
      <c r="Y1107" s="68"/>
      <c r="Z1107" s="68"/>
      <c r="AA1107" s="68"/>
      <c r="AB1107" s="68"/>
      <c r="AC1107" s="68"/>
      <c r="AD1107" s="68"/>
      <c r="AE1107" s="68"/>
      <c r="AF1107" s="68"/>
      <c r="AG1107" s="68"/>
      <c r="AH1107" s="68"/>
      <c r="AI1107" s="68"/>
      <c r="AJ1107" s="68"/>
      <c r="AK1107" s="68"/>
      <c r="AL1107" s="68"/>
      <c r="AM1107" s="68"/>
      <c r="AN1107" s="68"/>
      <c r="AO1107" s="68"/>
      <c r="AP1107" s="68"/>
      <c r="AQ1107" s="68"/>
      <c r="AR1107" s="68"/>
      <c r="AS1107" s="68"/>
      <c r="AT1107" s="68"/>
      <c r="AU1107" s="68"/>
      <c r="AV1107" s="68"/>
      <c r="AW1107" s="68"/>
      <c r="AX1107" s="68"/>
      <c r="AY1107" s="68"/>
      <c r="AZ1107" s="68"/>
    </row>
    <row r="1108" spans="1:52" ht="18.75" customHeight="1">
      <c r="A1108" s="68"/>
      <c r="B1108" s="68"/>
      <c r="C1108" s="68"/>
      <c r="D1108" s="68"/>
      <c r="E1108" s="68"/>
      <c r="F1108" s="68"/>
      <c r="G1108" s="68"/>
      <c r="H1108" s="68"/>
      <c r="I1108" s="68"/>
      <c r="J1108" s="68"/>
      <c r="K1108" s="68"/>
      <c r="L1108" s="68"/>
      <c r="M1108" s="68"/>
      <c r="N1108" s="68"/>
      <c r="O1108" s="68"/>
      <c r="P1108" s="68"/>
      <c r="Q1108" s="68"/>
      <c r="R1108" s="68"/>
      <c r="S1108" s="69"/>
      <c r="T1108" s="68"/>
      <c r="U1108" s="68"/>
      <c r="V1108" s="68"/>
      <c r="W1108" s="68"/>
      <c r="X1108" s="68"/>
      <c r="Y1108" s="68"/>
      <c r="Z1108" s="68"/>
      <c r="AA1108" s="68"/>
      <c r="AB1108" s="68"/>
      <c r="AC1108" s="68"/>
      <c r="AD1108" s="68"/>
      <c r="AE1108" s="68"/>
      <c r="AF1108" s="68"/>
      <c r="AG1108" s="68"/>
      <c r="AH1108" s="68"/>
      <c r="AI1108" s="68"/>
      <c r="AJ1108" s="68"/>
      <c r="AK1108" s="68"/>
      <c r="AL1108" s="68"/>
      <c r="AM1108" s="68"/>
      <c r="AN1108" s="68"/>
      <c r="AO1108" s="68"/>
      <c r="AP1108" s="68"/>
      <c r="AQ1108" s="68"/>
      <c r="AR1108" s="68"/>
      <c r="AS1108" s="68"/>
      <c r="AT1108" s="68"/>
      <c r="AU1108" s="68"/>
      <c r="AV1108" s="68"/>
      <c r="AW1108" s="68"/>
      <c r="AX1108" s="68"/>
      <c r="AY1108" s="68"/>
      <c r="AZ1108" s="68"/>
    </row>
    <row r="1109" spans="1:52" ht="18.75" customHeight="1">
      <c r="A1109" s="68"/>
      <c r="B1109" s="68"/>
      <c r="C1109" s="68"/>
      <c r="D1109" s="68"/>
      <c r="E1109" s="68"/>
      <c r="F1109" s="68"/>
      <c r="G1109" s="68"/>
      <c r="H1109" s="68"/>
      <c r="I1109" s="68"/>
      <c r="J1109" s="68"/>
      <c r="K1109" s="68"/>
      <c r="L1109" s="68"/>
      <c r="M1109" s="68"/>
      <c r="N1109" s="68"/>
      <c r="O1109" s="68"/>
      <c r="P1109" s="68"/>
      <c r="Q1109" s="68"/>
      <c r="R1109" s="68"/>
      <c r="S1109" s="69"/>
      <c r="T1109" s="68"/>
      <c r="U1109" s="68"/>
      <c r="V1109" s="68"/>
      <c r="W1109" s="68"/>
      <c r="X1109" s="68"/>
      <c r="Y1109" s="68"/>
      <c r="Z1109" s="68"/>
      <c r="AA1109" s="68"/>
      <c r="AB1109" s="68"/>
      <c r="AC1109" s="68"/>
      <c r="AD1109" s="68"/>
      <c r="AE1109" s="68"/>
      <c r="AF1109" s="68"/>
      <c r="AG1109" s="68"/>
      <c r="AH1109" s="68"/>
      <c r="AI1109" s="68"/>
      <c r="AJ1109" s="68"/>
      <c r="AK1109" s="68"/>
      <c r="AL1109" s="68"/>
      <c r="AM1109" s="68"/>
      <c r="AN1109" s="68"/>
      <c r="AO1109" s="68"/>
      <c r="AP1109" s="68"/>
      <c r="AQ1109" s="68"/>
      <c r="AR1109" s="68"/>
      <c r="AS1109" s="68"/>
      <c r="AT1109" s="68"/>
      <c r="AU1109" s="68"/>
      <c r="AV1109" s="68"/>
      <c r="AW1109" s="68"/>
      <c r="AX1109" s="68"/>
      <c r="AY1109" s="68"/>
      <c r="AZ1109" s="68"/>
    </row>
    <row r="1110" spans="1:52" ht="18.75" customHeight="1">
      <c r="A1110" s="68"/>
      <c r="B1110" s="68"/>
      <c r="C1110" s="68"/>
      <c r="D1110" s="68"/>
      <c r="E1110" s="68"/>
      <c r="F1110" s="68"/>
      <c r="G1110" s="68"/>
      <c r="H1110" s="68"/>
      <c r="I1110" s="68"/>
      <c r="J1110" s="68"/>
      <c r="K1110" s="68"/>
      <c r="L1110" s="68"/>
      <c r="M1110" s="68"/>
      <c r="N1110" s="68"/>
      <c r="O1110" s="68"/>
      <c r="P1110" s="68"/>
      <c r="Q1110" s="68"/>
      <c r="R1110" s="68"/>
      <c r="S1110" s="69"/>
      <c r="T1110" s="68"/>
      <c r="U1110" s="68"/>
      <c r="V1110" s="68"/>
      <c r="W1110" s="68"/>
      <c r="X1110" s="68"/>
      <c r="Y1110" s="68"/>
      <c r="Z1110" s="68"/>
      <c r="AA1110" s="68"/>
      <c r="AB1110" s="68"/>
      <c r="AC1110" s="68"/>
      <c r="AD1110" s="68"/>
      <c r="AE1110" s="68"/>
      <c r="AF1110" s="68"/>
      <c r="AG1110" s="68"/>
      <c r="AH1110" s="68"/>
      <c r="AI1110" s="68"/>
      <c r="AJ1110" s="68"/>
      <c r="AK1110" s="68"/>
      <c r="AL1110" s="68"/>
      <c r="AM1110" s="68"/>
      <c r="AN1110" s="68"/>
      <c r="AO1110" s="68"/>
      <c r="AP1110" s="68"/>
      <c r="AQ1110" s="68"/>
      <c r="AR1110" s="68"/>
      <c r="AS1110" s="68"/>
      <c r="AT1110" s="68"/>
      <c r="AU1110" s="68"/>
      <c r="AV1110" s="68"/>
      <c r="AW1110" s="68"/>
      <c r="AX1110" s="68"/>
      <c r="AY1110" s="68"/>
      <c r="AZ1110" s="68"/>
    </row>
    <row r="1111" spans="1:52" ht="18.75" customHeight="1">
      <c r="A1111" s="68"/>
      <c r="B1111" s="68"/>
      <c r="C1111" s="68"/>
      <c r="D1111" s="68"/>
      <c r="E1111" s="68"/>
      <c r="F1111" s="68"/>
      <c r="G1111" s="68"/>
      <c r="H1111" s="68"/>
      <c r="I1111" s="68"/>
      <c r="J1111" s="68"/>
      <c r="K1111" s="68"/>
      <c r="L1111" s="68"/>
      <c r="M1111" s="68"/>
      <c r="N1111" s="68"/>
      <c r="O1111" s="68"/>
      <c r="P1111" s="68"/>
      <c r="Q1111" s="68"/>
      <c r="R1111" s="68"/>
      <c r="S1111" s="69"/>
      <c r="T1111" s="68"/>
      <c r="U1111" s="68"/>
      <c r="V1111" s="68"/>
      <c r="W1111" s="68"/>
      <c r="X1111" s="68"/>
      <c r="Y1111" s="68"/>
      <c r="Z1111" s="68"/>
      <c r="AA1111" s="68"/>
      <c r="AB1111" s="68"/>
      <c r="AC1111" s="68"/>
      <c r="AD1111" s="68"/>
      <c r="AE1111" s="68"/>
      <c r="AF1111" s="68"/>
      <c r="AG1111" s="68"/>
      <c r="AH1111" s="68"/>
      <c r="AI1111" s="68"/>
      <c r="AJ1111" s="68"/>
      <c r="AK1111" s="68"/>
      <c r="AL1111" s="68"/>
      <c r="AM1111" s="68"/>
      <c r="AN1111" s="68"/>
      <c r="AO1111" s="68"/>
      <c r="AP1111" s="68"/>
      <c r="AQ1111" s="68"/>
      <c r="AR1111" s="68"/>
      <c r="AS1111" s="68"/>
      <c r="AT1111" s="68"/>
      <c r="AU1111" s="68"/>
      <c r="AV1111" s="68"/>
      <c r="AW1111" s="68"/>
      <c r="AX1111" s="68"/>
      <c r="AY1111" s="68"/>
      <c r="AZ1111" s="68"/>
    </row>
    <row r="1112" spans="1:52" ht="18.75" customHeight="1">
      <c r="A1112" s="68"/>
      <c r="B1112" s="68"/>
      <c r="C1112" s="68"/>
      <c r="D1112" s="68"/>
      <c r="E1112" s="68"/>
      <c r="F1112" s="68"/>
      <c r="G1112" s="68"/>
      <c r="H1112" s="68"/>
      <c r="I1112" s="68"/>
      <c r="J1112" s="68"/>
      <c r="K1112" s="68"/>
      <c r="L1112" s="68"/>
      <c r="M1112" s="68"/>
      <c r="N1112" s="68"/>
      <c r="O1112" s="68"/>
      <c r="P1112" s="68"/>
      <c r="Q1112" s="68"/>
      <c r="R1112" s="68"/>
      <c r="S1112" s="69"/>
      <c r="T1112" s="68"/>
      <c r="U1112" s="68"/>
      <c r="V1112" s="68"/>
      <c r="W1112" s="68"/>
      <c r="X1112" s="68"/>
      <c r="Y1112" s="68"/>
      <c r="Z1112" s="68"/>
      <c r="AA1112" s="68"/>
      <c r="AB1112" s="68"/>
      <c r="AC1112" s="68"/>
      <c r="AD1112" s="68"/>
      <c r="AE1112" s="68"/>
      <c r="AF1112" s="68"/>
      <c r="AG1112" s="68"/>
      <c r="AH1112" s="68"/>
      <c r="AI1112" s="68"/>
      <c r="AJ1112" s="68"/>
      <c r="AK1112" s="68"/>
      <c r="AL1112" s="68"/>
      <c r="AM1112" s="68"/>
      <c r="AN1112" s="68"/>
      <c r="AO1112" s="68"/>
      <c r="AP1112" s="68"/>
      <c r="AQ1112" s="68"/>
      <c r="AR1112" s="68"/>
      <c r="AS1112" s="68"/>
      <c r="AT1112" s="68"/>
      <c r="AU1112" s="68"/>
      <c r="AV1112" s="68"/>
      <c r="AW1112" s="68"/>
      <c r="AX1112" s="68"/>
      <c r="AY1112" s="68"/>
      <c r="AZ1112" s="68"/>
    </row>
    <row r="1113" spans="1:52" ht="18.75" customHeight="1">
      <c r="A1113" s="68"/>
      <c r="B1113" s="68"/>
      <c r="C1113" s="68"/>
      <c r="D1113" s="68"/>
      <c r="E1113" s="68"/>
      <c r="F1113" s="68"/>
      <c r="G1113" s="68"/>
      <c r="H1113" s="68"/>
      <c r="I1113" s="68"/>
      <c r="J1113" s="68"/>
      <c r="K1113" s="68"/>
      <c r="L1113" s="68"/>
      <c r="M1113" s="68"/>
      <c r="N1113" s="68"/>
      <c r="O1113" s="68"/>
      <c r="P1113" s="68"/>
      <c r="Q1113" s="68"/>
      <c r="R1113" s="68"/>
      <c r="S1113" s="69"/>
      <c r="T1113" s="68"/>
      <c r="U1113" s="68"/>
      <c r="V1113" s="68"/>
      <c r="W1113" s="68"/>
      <c r="X1113" s="68"/>
      <c r="Y1113" s="68"/>
      <c r="Z1113" s="68"/>
      <c r="AA1113" s="68"/>
      <c r="AB1113" s="68"/>
      <c r="AC1113" s="68"/>
      <c r="AD1113" s="68"/>
      <c r="AE1113" s="68"/>
      <c r="AF1113" s="68"/>
      <c r="AG1113" s="68"/>
      <c r="AH1113" s="68"/>
      <c r="AI1113" s="68"/>
      <c r="AJ1113" s="68"/>
      <c r="AK1113" s="68"/>
      <c r="AL1113" s="68"/>
      <c r="AM1113" s="68"/>
      <c r="AN1113" s="68"/>
      <c r="AO1113" s="68"/>
      <c r="AP1113" s="68"/>
      <c r="AQ1113" s="68"/>
      <c r="AR1113" s="68"/>
      <c r="AS1113" s="68"/>
      <c r="AT1113" s="68"/>
      <c r="AU1113" s="68"/>
      <c r="AV1113" s="68"/>
      <c r="AW1113" s="68"/>
      <c r="AX1113" s="68"/>
      <c r="AY1113" s="68"/>
      <c r="AZ1113" s="68"/>
    </row>
    <row r="1114" spans="1:52" ht="18.75" customHeight="1">
      <c r="A1114" s="68"/>
      <c r="B1114" s="68"/>
      <c r="C1114" s="68"/>
      <c r="D1114" s="68"/>
      <c r="E1114" s="68"/>
      <c r="F1114" s="68"/>
      <c r="G1114" s="68"/>
      <c r="H1114" s="68"/>
      <c r="I1114" s="68"/>
      <c r="J1114" s="68"/>
      <c r="K1114" s="68"/>
      <c r="L1114" s="68"/>
      <c r="M1114" s="68"/>
      <c r="N1114" s="68"/>
      <c r="O1114" s="68"/>
      <c r="P1114" s="68"/>
      <c r="Q1114" s="68"/>
      <c r="R1114" s="68"/>
      <c r="S1114" s="69"/>
      <c r="T1114" s="68"/>
      <c r="U1114" s="68"/>
      <c r="V1114" s="68"/>
      <c r="W1114" s="68"/>
      <c r="X1114" s="68"/>
      <c r="Y1114" s="68"/>
      <c r="Z1114" s="68"/>
      <c r="AA1114" s="68"/>
      <c r="AB1114" s="68"/>
      <c r="AC1114" s="68"/>
      <c r="AD1114" s="68"/>
      <c r="AE1114" s="68"/>
      <c r="AF1114" s="68"/>
      <c r="AG1114" s="68"/>
      <c r="AH1114" s="68"/>
      <c r="AI1114" s="68"/>
      <c r="AJ1114" s="68"/>
      <c r="AK1114" s="68"/>
      <c r="AL1114" s="68"/>
      <c r="AM1114" s="68"/>
      <c r="AN1114" s="68"/>
      <c r="AO1114" s="68"/>
      <c r="AP1114" s="68"/>
      <c r="AQ1114" s="68"/>
      <c r="AR1114" s="68"/>
      <c r="AS1114" s="68"/>
      <c r="AT1114" s="68"/>
      <c r="AU1114" s="68"/>
      <c r="AV1114" s="68"/>
      <c r="AW1114" s="68"/>
      <c r="AX1114" s="68"/>
      <c r="AY1114" s="68"/>
      <c r="AZ1114" s="68"/>
    </row>
    <row r="1115" spans="1:52" ht="18.75" customHeight="1">
      <c r="A1115" s="68"/>
      <c r="B1115" s="68"/>
      <c r="C1115" s="68"/>
      <c r="D1115" s="68"/>
      <c r="E1115" s="68"/>
      <c r="F1115" s="68"/>
      <c r="G1115" s="68"/>
      <c r="H1115" s="68"/>
      <c r="I1115" s="68"/>
      <c r="J1115" s="68"/>
      <c r="K1115" s="68"/>
      <c r="L1115" s="68"/>
      <c r="M1115" s="68"/>
      <c r="N1115" s="68"/>
      <c r="O1115" s="68"/>
      <c r="P1115" s="68"/>
      <c r="Q1115" s="68"/>
      <c r="R1115" s="68"/>
      <c r="S1115" s="69"/>
      <c r="T1115" s="68"/>
      <c r="U1115" s="68"/>
      <c r="V1115" s="68"/>
      <c r="W1115" s="68"/>
      <c r="X1115" s="68"/>
      <c r="Y1115" s="68"/>
      <c r="Z1115" s="68"/>
      <c r="AA1115" s="68"/>
      <c r="AB1115" s="68"/>
      <c r="AC1115" s="68"/>
      <c r="AD1115" s="68"/>
      <c r="AE1115" s="68"/>
      <c r="AF1115" s="68"/>
      <c r="AG1115" s="68"/>
      <c r="AH1115" s="68"/>
      <c r="AI1115" s="68"/>
      <c r="AJ1115" s="68"/>
      <c r="AK1115" s="68"/>
      <c r="AL1115" s="68"/>
      <c r="AM1115" s="68"/>
      <c r="AN1115" s="68"/>
      <c r="AO1115" s="68"/>
      <c r="AP1115" s="68"/>
      <c r="AQ1115" s="68"/>
      <c r="AR1115" s="68"/>
      <c r="AS1115" s="68"/>
      <c r="AT1115" s="68"/>
      <c r="AU1115" s="68"/>
      <c r="AV1115" s="68"/>
      <c r="AW1115" s="68"/>
      <c r="AX1115" s="68"/>
      <c r="AY1115" s="68"/>
      <c r="AZ1115" s="68"/>
    </row>
    <row r="1116" spans="1:52" ht="18.75" customHeight="1">
      <c r="A1116" s="68"/>
      <c r="B1116" s="68"/>
      <c r="C1116" s="68"/>
      <c r="D1116" s="68"/>
      <c r="E1116" s="68"/>
      <c r="F1116" s="68"/>
      <c r="G1116" s="68"/>
      <c r="H1116" s="68"/>
      <c r="I1116" s="68"/>
      <c r="J1116" s="68"/>
      <c r="K1116" s="68"/>
      <c r="L1116" s="68"/>
      <c r="M1116" s="68"/>
      <c r="N1116" s="68"/>
      <c r="O1116" s="68"/>
      <c r="P1116" s="68"/>
      <c r="Q1116" s="68"/>
      <c r="R1116" s="68"/>
      <c r="S1116" s="69"/>
      <c r="T1116" s="68"/>
      <c r="U1116" s="68"/>
      <c r="V1116" s="68"/>
      <c r="W1116" s="68"/>
      <c r="X1116" s="68"/>
      <c r="Y1116" s="68"/>
      <c r="Z1116" s="68"/>
      <c r="AA1116" s="68"/>
      <c r="AB1116" s="68"/>
      <c r="AC1116" s="68"/>
      <c r="AD1116" s="68"/>
      <c r="AE1116" s="68"/>
      <c r="AF1116" s="68"/>
      <c r="AG1116" s="68"/>
      <c r="AH1116" s="68"/>
      <c r="AI1116" s="68"/>
      <c r="AJ1116" s="68"/>
      <c r="AK1116" s="68"/>
      <c r="AL1116" s="68"/>
      <c r="AM1116" s="68"/>
      <c r="AN1116" s="68"/>
      <c r="AO1116" s="68"/>
      <c r="AP1116" s="68"/>
      <c r="AQ1116" s="68"/>
      <c r="AR1116" s="68"/>
      <c r="AS1116" s="68"/>
      <c r="AT1116" s="68"/>
      <c r="AU1116" s="68"/>
      <c r="AV1116" s="68"/>
      <c r="AW1116" s="68"/>
      <c r="AX1116" s="68"/>
      <c r="AY1116" s="68"/>
      <c r="AZ1116" s="68"/>
    </row>
    <row r="1117" spans="1:52" ht="18.75" customHeight="1">
      <c r="A1117" s="68"/>
      <c r="B1117" s="68"/>
      <c r="C1117" s="68"/>
      <c r="D1117" s="68"/>
      <c r="E1117" s="68"/>
      <c r="F1117" s="68"/>
      <c r="G1117" s="68"/>
      <c r="H1117" s="68"/>
      <c r="I1117" s="68"/>
      <c r="J1117" s="68"/>
      <c r="K1117" s="68"/>
      <c r="L1117" s="68"/>
      <c r="M1117" s="68"/>
      <c r="N1117" s="68"/>
      <c r="O1117" s="68"/>
      <c r="P1117" s="68"/>
      <c r="Q1117" s="68"/>
      <c r="R1117" s="68"/>
      <c r="S1117" s="69"/>
      <c r="T1117" s="68"/>
      <c r="U1117" s="68"/>
      <c r="V1117" s="68"/>
      <c r="W1117" s="68"/>
      <c r="X1117" s="68"/>
      <c r="Y1117" s="68"/>
      <c r="Z1117" s="68"/>
      <c r="AA1117" s="68"/>
      <c r="AB1117" s="68"/>
      <c r="AC1117" s="68"/>
      <c r="AD1117" s="68"/>
      <c r="AE1117" s="68"/>
      <c r="AF1117" s="68"/>
      <c r="AG1117" s="68"/>
      <c r="AH1117" s="68"/>
      <c r="AI1117" s="68"/>
      <c r="AJ1117" s="68"/>
      <c r="AK1117" s="68"/>
      <c r="AL1117" s="68"/>
      <c r="AM1117" s="68"/>
      <c r="AN1117" s="68"/>
      <c r="AO1117" s="68"/>
      <c r="AP1117" s="68"/>
      <c r="AQ1117" s="68"/>
      <c r="AR1117" s="68"/>
      <c r="AS1117" s="68"/>
      <c r="AT1117" s="68"/>
      <c r="AU1117" s="68"/>
      <c r="AV1117" s="68"/>
      <c r="AW1117" s="68"/>
      <c r="AX1117" s="68"/>
      <c r="AY1117" s="68"/>
      <c r="AZ1117" s="68"/>
    </row>
    <row r="1118" spans="1:52" ht="18.75" customHeight="1">
      <c r="A1118" s="68"/>
      <c r="B1118" s="68"/>
      <c r="C1118" s="68"/>
      <c r="D1118" s="68"/>
      <c r="E1118" s="68"/>
      <c r="F1118" s="68"/>
      <c r="G1118" s="68"/>
      <c r="H1118" s="68"/>
      <c r="I1118" s="68"/>
      <c r="J1118" s="68"/>
      <c r="K1118" s="68"/>
      <c r="L1118" s="68"/>
      <c r="M1118" s="68"/>
      <c r="N1118" s="68"/>
      <c r="O1118" s="68"/>
      <c r="P1118" s="68"/>
      <c r="Q1118" s="68"/>
      <c r="R1118" s="68"/>
      <c r="S1118" s="69"/>
      <c r="T1118" s="68"/>
      <c r="U1118" s="68"/>
      <c r="V1118" s="68"/>
      <c r="W1118" s="68"/>
      <c r="X1118" s="68"/>
      <c r="Y1118" s="68"/>
      <c r="Z1118" s="68"/>
      <c r="AA1118" s="68"/>
      <c r="AB1118" s="68"/>
      <c r="AC1118" s="68"/>
      <c r="AD1118" s="68"/>
      <c r="AE1118" s="68"/>
      <c r="AF1118" s="68"/>
      <c r="AG1118" s="68"/>
      <c r="AH1118" s="68"/>
      <c r="AI1118" s="68"/>
      <c r="AJ1118" s="68"/>
      <c r="AK1118" s="68"/>
      <c r="AL1118" s="68"/>
      <c r="AM1118" s="68"/>
      <c r="AN1118" s="68"/>
      <c r="AO1118" s="68"/>
      <c r="AP1118" s="68"/>
      <c r="AQ1118" s="68"/>
      <c r="AR1118" s="68"/>
      <c r="AS1118" s="68"/>
      <c r="AT1118" s="68"/>
      <c r="AU1118" s="68"/>
      <c r="AV1118" s="68"/>
      <c r="AW1118" s="68"/>
      <c r="AX1118" s="68"/>
      <c r="AY1118" s="68"/>
      <c r="AZ1118" s="68"/>
    </row>
    <row r="1119" spans="1:52" ht="18.75" customHeight="1">
      <c r="A1119" s="68"/>
      <c r="B1119" s="68"/>
      <c r="C1119" s="68"/>
      <c r="D1119" s="68"/>
      <c r="E1119" s="68"/>
      <c r="F1119" s="68"/>
      <c r="G1119" s="68"/>
      <c r="H1119" s="68"/>
      <c r="I1119" s="68"/>
      <c r="J1119" s="68"/>
      <c r="K1119" s="68"/>
      <c r="L1119" s="68"/>
      <c r="M1119" s="68"/>
      <c r="N1119" s="68"/>
      <c r="O1119" s="68"/>
      <c r="P1119" s="68"/>
      <c r="Q1119" s="68"/>
      <c r="R1119" s="68"/>
      <c r="S1119" s="69"/>
      <c r="T1119" s="68"/>
      <c r="U1119" s="68"/>
      <c r="V1119" s="68"/>
      <c r="W1119" s="68"/>
      <c r="X1119" s="68"/>
      <c r="Y1119" s="68"/>
      <c r="Z1119" s="68"/>
      <c r="AA1119" s="68"/>
      <c r="AB1119" s="68"/>
      <c r="AC1119" s="68"/>
      <c r="AD1119" s="68"/>
      <c r="AE1119" s="68"/>
      <c r="AF1119" s="68"/>
      <c r="AG1119" s="68"/>
      <c r="AH1119" s="68"/>
      <c r="AI1119" s="68"/>
      <c r="AJ1119" s="68"/>
      <c r="AK1119" s="68"/>
      <c r="AL1119" s="68"/>
      <c r="AM1119" s="68"/>
      <c r="AN1119" s="68"/>
      <c r="AO1119" s="68"/>
      <c r="AP1119" s="68"/>
      <c r="AQ1119" s="68"/>
      <c r="AR1119" s="68"/>
      <c r="AS1119" s="68"/>
      <c r="AT1119" s="68"/>
      <c r="AU1119" s="68"/>
      <c r="AV1119" s="68"/>
      <c r="AW1119" s="68"/>
      <c r="AX1119" s="68"/>
      <c r="AY1119" s="68"/>
      <c r="AZ1119" s="68"/>
    </row>
    <row r="1120" spans="1:52" ht="18.75" customHeight="1">
      <c r="A1120" s="68"/>
      <c r="B1120" s="68"/>
      <c r="C1120" s="68"/>
      <c r="D1120" s="68"/>
      <c r="E1120" s="68"/>
      <c r="F1120" s="68"/>
      <c r="G1120" s="68"/>
      <c r="H1120" s="68"/>
      <c r="I1120" s="68"/>
      <c r="J1120" s="68"/>
      <c r="K1120" s="68"/>
      <c r="L1120" s="68"/>
      <c r="M1120" s="68"/>
      <c r="N1120" s="68"/>
      <c r="O1120" s="68"/>
      <c r="P1120" s="68"/>
      <c r="Q1120" s="68"/>
      <c r="R1120" s="68"/>
      <c r="S1120" s="69"/>
      <c r="T1120" s="68"/>
      <c r="U1120" s="68"/>
      <c r="V1120" s="68"/>
      <c r="W1120" s="68"/>
      <c r="X1120" s="68"/>
      <c r="Y1120" s="68"/>
      <c r="Z1120" s="68"/>
      <c r="AA1120" s="68"/>
      <c r="AB1120" s="68"/>
      <c r="AC1120" s="68"/>
      <c r="AD1120" s="68"/>
      <c r="AE1120" s="68"/>
      <c r="AF1120" s="68"/>
      <c r="AG1120" s="68"/>
      <c r="AH1120" s="68"/>
      <c r="AI1120" s="68"/>
      <c r="AJ1120" s="68"/>
      <c r="AK1120" s="68"/>
      <c r="AL1120" s="68"/>
      <c r="AM1120" s="68"/>
      <c r="AN1120" s="68"/>
      <c r="AO1120" s="68"/>
      <c r="AP1120" s="68"/>
      <c r="AQ1120" s="68"/>
      <c r="AR1120" s="68"/>
      <c r="AS1120" s="68"/>
      <c r="AT1120" s="68"/>
      <c r="AU1120" s="68"/>
      <c r="AV1120" s="68"/>
      <c r="AW1120" s="68"/>
      <c r="AX1120" s="68"/>
      <c r="AY1120" s="68"/>
      <c r="AZ1120" s="68"/>
    </row>
    <row r="1121" spans="1:52" ht="18.75" customHeight="1">
      <c r="A1121" s="68"/>
      <c r="B1121" s="68"/>
      <c r="C1121" s="68"/>
      <c r="D1121" s="68"/>
      <c r="E1121" s="68"/>
      <c r="F1121" s="68"/>
      <c r="G1121" s="68"/>
      <c r="H1121" s="68"/>
      <c r="I1121" s="68"/>
      <c r="J1121" s="68"/>
      <c r="K1121" s="68"/>
      <c r="L1121" s="68"/>
      <c r="M1121" s="68"/>
      <c r="N1121" s="68"/>
      <c r="O1121" s="68"/>
      <c r="P1121" s="68"/>
      <c r="Q1121" s="68"/>
      <c r="R1121" s="68"/>
      <c r="S1121" s="69"/>
      <c r="T1121" s="68"/>
      <c r="U1121" s="68"/>
      <c r="V1121" s="68"/>
      <c r="W1121" s="68"/>
      <c r="X1121" s="68"/>
      <c r="Y1121" s="68"/>
      <c r="Z1121" s="68"/>
      <c r="AA1121" s="68"/>
      <c r="AB1121" s="68"/>
      <c r="AC1121" s="68"/>
      <c r="AD1121" s="68"/>
      <c r="AE1121" s="68"/>
      <c r="AF1121" s="68"/>
      <c r="AG1121" s="68"/>
      <c r="AH1121" s="68"/>
      <c r="AI1121" s="68"/>
      <c r="AJ1121" s="68"/>
      <c r="AK1121" s="68"/>
      <c r="AL1121" s="68"/>
      <c r="AM1121" s="68"/>
      <c r="AN1121" s="68"/>
      <c r="AO1121" s="68"/>
      <c r="AP1121" s="68"/>
      <c r="AQ1121" s="68"/>
      <c r="AR1121" s="68"/>
      <c r="AS1121" s="68"/>
      <c r="AT1121" s="68"/>
      <c r="AU1121" s="68"/>
      <c r="AV1121" s="68"/>
      <c r="AW1121" s="68"/>
      <c r="AX1121" s="68"/>
      <c r="AY1121" s="68"/>
      <c r="AZ1121" s="68"/>
    </row>
    <row r="1122" spans="1:52" ht="18.75" customHeight="1">
      <c r="A1122" s="68"/>
      <c r="B1122" s="68"/>
      <c r="C1122" s="68"/>
      <c r="D1122" s="68"/>
      <c r="E1122" s="68"/>
      <c r="F1122" s="68"/>
      <c r="G1122" s="68"/>
      <c r="H1122" s="68"/>
      <c r="I1122" s="68"/>
      <c r="J1122" s="68"/>
      <c r="K1122" s="68"/>
      <c r="L1122" s="68"/>
      <c r="M1122" s="68"/>
      <c r="N1122" s="68"/>
      <c r="O1122" s="68"/>
      <c r="P1122" s="68"/>
      <c r="Q1122" s="68"/>
      <c r="R1122" s="68"/>
      <c r="S1122" s="69"/>
      <c r="T1122" s="68"/>
      <c r="U1122" s="68"/>
      <c r="V1122" s="68"/>
      <c r="W1122" s="68"/>
      <c r="X1122" s="68"/>
      <c r="Y1122" s="68"/>
      <c r="Z1122" s="68"/>
      <c r="AA1122" s="68"/>
      <c r="AB1122" s="68"/>
      <c r="AC1122" s="68"/>
      <c r="AD1122" s="68"/>
      <c r="AE1122" s="68"/>
      <c r="AF1122" s="68"/>
      <c r="AG1122" s="68"/>
      <c r="AH1122" s="68"/>
      <c r="AI1122" s="68"/>
      <c r="AJ1122" s="68"/>
      <c r="AK1122" s="68"/>
      <c r="AL1122" s="68"/>
      <c r="AM1122" s="68"/>
      <c r="AN1122" s="68"/>
      <c r="AO1122" s="68"/>
      <c r="AP1122" s="68"/>
      <c r="AQ1122" s="68"/>
      <c r="AR1122" s="68"/>
      <c r="AS1122" s="68"/>
      <c r="AT1122" s="68"/>
      <c r="AU1122" s="68"/>
      <c r="AV1122" s="68"/>
      <c r="AW1122" s="68"/>
      <c r="AX1122" s="68"/>
      <c r="AY1122" s="68"/>
      <c r="AZ1122" s="68"/>
    </row>
    <row r="1123" spans="1:52" ht="18.75" customHeight="1">
      <c r="A1123" s="68"/>
      <c r="B1123" s="68"/>
      <c r="C1123" s="68"/>
      <c r="D1123" s="68"/>
      <c r="E1123" s="68"/>
      <c r="F1123" s="68"/>
      <c r="G1123" s="68"/>
      <c r="H1123" s="68"/>
      <c r="I1123" s="68"/>
      <c r="J1123" s="68"/>
      <c r="K1123" s="68"/>
      <c r="L1123" s="68"/>
      <c r="M1123" s="68"/>
      <c r="N1123" s="68"/>
      <c r="O1123" s="68"/>
      <c r="P1123" s="68"/>
      <c r="Q1123" s="68"/>
      <c r="R1123" s="68"/>
      <c r="S1123" s="69"/>
      <c r="T1123" s="68"/>
      <c r="U1123" s="68"/>
      <c r="V1123" s="68"/>
      <c r="W1123" s="68"/>
      <c r="X1123" s="68"/>
      <c r="Y1123" s="68"/>
      <c r="Z1123" s="68"/>
      <c r="AA1123" s="68"/>
      <c r="AB1123" s="68"/>
      <c r="AC1123" s="68"/>
      <c r="AD1123" s="68"/>
      <c r="AE1123" s="68"/>
      <c r="AF1123" s="68"/>
      <c r="AG1123" s="68"/>
      <c r="AH1123" s="68"/>
      <c r="AI1123" s="68"/>
      <c r="AJ1123" s="68"/>
      <c r="AK1123" s="68"/>
      <c r="AL1123" s="68"/>
      <c r="AM1123" s="68"/>
      <c r="AN1123" s="68"/>
      <c r="AO1123" s="68"/>
      <c r="AP1123" s="68"/>
      <c r="AQ1123" s="68"/>
      <c r="AR1123" s="68"/>
      <c r="AS1123" s="68"/>
      <c r="AT1123" s="68"/>
      <c r="AU1123" s="68"/>
      <c r="AV1123" s="68"/>
      <c r="AW1123" s="68"/>
      <c r="AX1123" s="68"/>
      <c r="AY1123" s="68"/>
      <c r="AZ1123" s="68"/>
    </row>
    <row r="1124" spans="1:52" ht="18.75" customHeight="1">
      <c r="A1124" s="68"/>
      <c r="B1124" s="68"/>
      <c r="C1124" s="68"/>
      <c r="D1124" s="68"/>
      <c r="E1124" s="68"/>
      <c r="F1124" s="68"/>
      <c r="G1124" s="68"/>
      <c r="H1124" s="68"/>
      <c r="I1124" s="68"/>
      <c r="J1124" s="68"/>
      <c r="K1124" s="68"/>
      <c r="L1124" s="68"/>
      <c r="M1124" s="68"/>
      <c r="N1124" s="68"/>
      <c r="O1124" s="68"/>
      <c r="P1124" s="68"/>
      <c r="Q1124" s="68"/>
      <c r="R1124" s="68"/>
      <c r="S1124" s="69"/>
      <c r="T1124" s="68"/>
      <c r="U1124" s="68"/>
      <c r="V1124" s="68"/>
      <c r="W1124" s="68"/>
      <c r="X1124" s="68"/>
      <c r="Y1124" s="68"/>
      <c r="Z1124" s="68"/>
      <c r="AA1124" s="68"/>
      <c r="AB1124" s="68"/>
      <c r="AC1124" s="68"/>
      <c r="AD1124" s="68"/>
      <c r="AE1124" s="68"/>
      <c r="AF1124" s="68"/>
      <c r="AG1124" s="68"/>
      <c r="AH1124" s="68"/>
      <c r="AI1124" s="68"/>
      <c r="AJ1124" s="68"/>
      <c r="AK1124" s="68"/>
      <c r="AL1124" s="68"/>
      <c r="AM1124" s="68"/>
      <c r="AN1124" s="68"/>
      <c r="AO1124" s="68"/>
      <c r="AP1124" s="68"/>
      <c r="AQ1124" s="68"/>
      <c r="AR1124" s="68"/>
      <c r="AS1124" s="68"/>
      <c r="AT1124" s="68"/>
      <c r="AU1124" s="68"/>
      <c r="AV1124" s="68"/>
      <c r="AW1124" s="68"/>
      <c r="AX1124" s="68"/>
      <c r="AY1124" s="68"/>
      <c r="AZ1124" s="68"/>
    </row>
    <row r="1125" spans="1:52" ht="18.75" customHeight="1">
      <c r="A1125" s="68"/>
      <c r="B1125" s="68"/>
      <c r="C1125" s="68"/>
      <c r="D1125" s="68"/>
      <c r="E1125" s="68"/>
      <c r="F1125" s="68"/>
      <c r="G1125" s="68"/>
      <c r="H1125" s="68"/>
      <c r="I1125" s="68"/>
      <c r="J1125" s="68"/>
      <c r="K1125" s="68"/>
      <c r="L1125" s="68"/>
      <c r="M1125" s="68"/>
      <c r="N1125" s="68"/>
      <c r="O1125" s="68"/>
      <c r="P1125" s="68"/>
      <c r="Q1125" s="68"/>
      <c r="R1125" s="68"/>
      <c r="S1125" s="69"/>
      <c r="T1125" s="68"/>
      <c r="U1125" s="68"/>
      <c r="V1125" s="68"/>
      <c r="W1125" s="68"/>
      <c r="X1125" s="68"/>
      <c r="Y1125" s="68"/>
      <c r="Z1125" s="68"/>
      <c r="AA1125" s="68"/>
      <c r="AB1125" s="68"/>
      <c r="AC1125" s="68"/>
      <c r="AD1125" s="68"/>
      <c r="AE1125" s="68"/>
      <c r="AF1125" s="68"/>
      <c r="AG1125" s="68"/>
      <c r="AH1125" s="68"/>
      <c r="AI1125" s="68"/>
      <c r="AJ1125" s="68"/>
      <c r="AK1125" s="68"/>
      <c r="AL1125" s="68"/>
      <c r="AM1125" s="68"/>
      <c r="AN1125" s="68"/>
      <c r="AO1125" s="68"/>
      <c r="AP1125" s="68"/>
      <c r="AQ1125" s="68"/>
      <c r="AR1125" s="68"/>
      <c r="AS1125" s="68"/>
      <c r="AT1125" s="68"/>
      <c r="AU1125" s="68"/>
      <c r="AV1125" s="68"/>
      <c r="AW1125" s="68"/>
      <c r="AX1125" s="68"/>
      <c r="AY1125" s="68"/>
      <c r="AZ1125" s="68"/>
    </row>
    <row r="1126" spans="1:52" ht="18.75" customHeight="1">
      <c r="A1126" s="68"/>
      <c r="B1126" s="68"/>
      <c r="C1126" s="68"/>
      <c r="D1126" s="68"/>
      <c r="E1126" s="68"/>
      <c r="F1126" s="68"/>
      <c r="G1126" s="68"/>
      <c r="H1126" s="68"/>
      <c r="I1126" s="68"/>
      <c r="J1126" s="68"/>
      <c r="K1126" s="68"/>
      <c r="L1126" s="68"/>
      <c r="M1126" s="68"/>
      <c r="N1126" s="68"/>
      <c r="O1126" s="68"/>
      <c r="P1126" s="68"/>
      <c r="Q1126" s="68"/>
      <c r="R1126" s="68"/>
      <c r="S1126" s="69"/>
      <c r="T1126" s="68"/>
      <c r="U1126" s="68"/>
      <c r="V1126" s="68"/>
      <c r="W1126" s="68"/>
      <c r="X1126" s="68"/>
      <c r="Y1126" s="68"/>
      <c r="Z1126" s="68"/>
      <c r="AA1126" s="68"/>
      <c r="AB1126" s="68"/>
      <c r="AC1126" s="68"/>
      <c r="AD1126" s="68"/>
      <c r="AE1126" s="68"/>
      <c r="AF1126" s="68"/>
      <c r="AG1126" s="68"/>
      <c r="AH1126" s="68"/>
      <c r="AI1126" s="68"/>
      <c r="AJ1126" s="68"/>
      <c r="AK1126" s="68"/>
      <c r="AL1126" s="68"/>
      <c r="AM1126" s="68"/>
      <c r="AN1126" s="68"/>
      <c r="AO1126" s="68"/>
      <c r="AP1126" s="68"/>
      <c r="AQ1126" s="68"/>
      <c r="AR1126" s="68"/>
      <c r="AS1126" s="68"/>
      <c r="AT1126" s="68"/>
      <c r="AU1126" s="68"/>
      <c r="AV1126" s="68"/>
      <c r="AW1126" s="68"/>
      <c r="AX1126" s="68"/>
      <c r="AY1126" s="68"/>
      <c r="AZ1126" s="68"/>
    </row>
    <row r="1127" spans="1:52" ht="18.75" customHeight="1">
      <c r="A1127" s="68"/>
      <c r="B1127" s="68"/>
      <c r="C1127" s="68"/>
      <c r="D1127" s="68"/>
      <c r="E1127" s="68"/>
      <c r="F1127" s="68"/>
      <c r="G1127" s="68"/>
      <c r="H1127" s="68"/>
      <c r="I1127" s="68"/>
      <c r="J1127" s="68"/>
      <c r="K1127" s="68"/>
      <c r="L1127" s="68"/>
      <c r="M1127" s="68"/>
      <c r="N1127" s="68"/>
      <c r="O1127" s="68"/>
      <c r="P1127" s="68"/>
      <c r="Q1127" s="68"/>
      <c r="R1127" s="68"/>
      <c r="S1127" s="69"/>
      <c r="T1127" s="68"/>
      <c r="U1127" s="68"/>
      <c r="V1127" s="68"/>
      <c r="W1127" s="68"/>
      <c r="X1127" s="68"/>
      <c r="Y1127" s="68"/>
      <c r="Z1127" s="68"/>
      <c r="AA1127" s="68"/>
      <c r="AB1127" s="68"/>
      <c r="AC1127" s="68"/>
      <c r="AD1127" s="68"/>
      <c r="AE1127" s="68"/>
      <c r="AF1127" s="68"/>
      <c r="AG1127" s="68"/>
      <c r="AH1127" s="68"/>
      <c r="AI1127" s="68"/>
      <c r="AJ1127" s="68"/>
      <c r="AK1127" s="68"/>
      <c r="AL1127" s="68"/>
      <c r="AM1127" s="68"/>
      <c r="AN1127" s="68"/>
      <c r="AO1127" s="68"/>
      <c r="AP1127" s="68"/>
      <c r="AQ1127" s="68"/>
      <c r="AR1127" s="68"/>
      <c r="AS1127" s="68"/>
      <c r="AT1127" s="68"/>
      <c r="AU1127" s="68"/>
      <c r="AV1127" s="68"/>
      <c r="AW1127" s="68"/>
      <c r="AX1127" s="68"/>
      <c r="AY1127" s="68"/>
      <c r="AZ1127" s="68"/>
    </row>
    <row r="1128" spans="1:52" ht="18.75" customHeight="1">
      <c r="A1128" s="68"/>
      <c r="B1128" s="68"/>
      <c r="C1128" s="68"/>
      <c r="D1128" s="68"/>
      <c r="E1128" s="68"/>
      <c r="F1128" s="68"/>
      <c r="G1128" s="68"/>
      <c r="H1128" s="68"/>
      <c r="I1128" s="68"/>
      <c r="J1128" s="68"/>
      <c r="K1128" s="68"/>
      <c r="L1128" s="68"/>
      <c r="M1128" s="68"/>
      <c r="N1128" s="68"/>
      <c r="O1128" s="68"/>
      <c r="P1128" s="68"/>
      <c r="Q1128" s="68"/>
      <c r="R1128" s="68"/>
      <c r="S1128" s="69"/>
      <c r="T1128" s="68"/>
      <c r="U1128" s="68"/>
      <c r="V1128" s="68"/>
      <c r="W1128" s="68"/>
      <c r="X1128" s="68"/>
      <c r="Y1128" s="68"/>
      <c r="Z1128" s="68"/>
      <c r="AA1128" s="68"/>
      <c r="AB1128" s="68"/>
      <c r="AC1128" s="68"/>
      <c r="AD1128" s="68"/>
      <c r="AE1128" s="68"/>
      <c r="AF1128" s="68"/>
      <c r="AG1128" s="68"/>
      <c r="AH1128" s="68"/>
      <c r="AI1128" s="68"/>
      <c r="AJ1128" s="68"/>
      <c r="AK1128" s="68"/>
      <c r="AL1128" s="68"/>
      <c r="AM1128" s="68"/>
      <c r="AN1128" s="68"/>
      <c r="AO1128" s="68"/>
      <c r="AP1128" s="68"/>
      <c r="AQ1128" s="68"/>
      <c r="AR1128" s="68"/>
      <c r="AS1128" s="68"/>
      <c r="AT1128" s="68"/>
      <c r="AU1128" s="68"/>
      <c r="AV1128" s="68"/>
      <c r="AW1128" s="68"/>
      <c r="AX1128" s="68"/>
      <c r="AY1128" s="68"/>
      <c r="AZ1128" s="68"/>
    </row>
    <row r="1129" spans="1:52" ht="18.75" customHeight="1">
      <c r="A1129" s="68"/>
      <c r="B1129" s="68"/>
      <c r="C1129" s="68"/>
      <c r="D1129" s="68"/>
      <c r="E1129" s="68"/>
      <c r="F1129" s="68"/>
      <c r="G1129" s="68"/>
      <c r="H1129" s="68"/>
      <c r="I1129" s="68"/>
      <c r="J1129" s="68"/>
      <c r="K1129" s="68"/>
      <c r="L1129" s="68"/>
      <c r="M1129" s="68"/>
      <c r="N1129" s="68"/>
      <c r="O1129" s="68"/>
      <c r="P1129" s="68"/>
      <c r="Q1129" s="68"/>
      <c r="R1129" s="68"/>
      <c r="S1129" s="69"/>
      <c r="T1129" s="68"/>
      <c r="U1129" s="68"/>
      <c r="V1129" s="68"/>
      <c r="W1129" s="68"/>
      <c r="X1129" s="68"/>
      <c r="Y1129" s="68"/>
      <c r="Z1129" s="68"/>
      <c r="AA1129" s="68"/>
      <c r="AB1129" s="68"/>
      <c r="AC1129" s="68"/>
      <c r="AD1129" s="68"/>
      <c r="AE1129" s="68"/>
      <c r="AF1129" s="68"/>
      <c r="AG1129" s="68"/>
      <c r="AH1129" s="68"/>
      <c r="AI1129" s="68"/>
      <c r="AJ1129" s="68"/>
      <c r="AK1129" s="68"/>
      <c r="AL1129" s="68"/>
      <c r="AM1129" s="68"/>
      <c r="AN1129" s="68"/>
      <c r="AO1129" s="68"/>
      <c r="AP1129" s="68"/>
      <c r="AQ1129" s="68"/>
      <c r="AR1129" s="68"/>
      <c r="AS1129" s="68"/>
      <c r="AT1129" s="68"/>
      <c r="AU1129" s="68"/>
      <c r="AV1129" s="68"/>
      <c r="AW1129" s="68"/>
      <c r="AX1129" s="68"/>
      <c r="AY1129" s="68"/>
      <c r="AZ1129" s="68"/>
    </row>
    <row r="1130" spans="1:52" ht="18.75" customHeight="1">
      <c r="A1130" s="68"/>
      <c r="B1130" s="68"/>
      <c r="C1130" s="68"/>
      <c r="D1130" s="68"/>
      <c r="E1130" s="68"/>
      <c r="F1130" s="68"/>
      <c r="G1130" s="68"/>
      <c r="H1130" s="68"/>
      <c r="I1130" s="68"/>
      <c r="J1130" s="68"/>
      <c r="K1130" s="68"/>
      <c r="L1130" s="68"/>
      <c r="M1130" s="68"/>
      <c r="N1130" s="68"/>
      <c r="O1130" s="68"/>
      <c r="P1130" s="68"/>
      <c r="Q1130" s="68"/>
      <c r="R1130" s="68"/>
      <c r="S1130" s="69"/>
      <c r="T1130" s="68"/>
      <c r="U1130" s="68"/>
      <c r="V1130" s="68"/>
      <c r="W1130" s="68"/>
      <c r="X1130" s="68"/>
      <c r="Y1130" s="68"/>
      <c r="Z1130" s="68"/>
      <c r="AA1130" s="68"/>
      <c r="AB1130" s="68"/>
      <c r="AC1130" s="68"/>
      <c r="AD1130" s="68"/>
      <c r="AE1130" s="68"/>
      <c r="AF1130" s="68"/>
      <c r="AG1130" s="68"/>
      <c r="AH1130" s="68"/>
      <c r="AI1130" s="68"/>
      <c r="AJ1130" s="68"/>
      <c r="AK1130" s="68"/>
      <c r="AL1130" s="68"/>
      <c r="AM1130" s="68"/>
      <c r="AN1130" s="68"/>
      <c r="AO1130" s="68"/>
      <c r="AP1130" s="68"/>
      <c r="AQ1130" s="68"/>
      <c r="AR1130" s="68"/>
      <c r="AS1130" s="68"/>
      <c r="AT1130" s="68"/>
      <c r="AU1130" s="68"/>
      <c r="AV1130" s="68"/>
      <c r="AW1130" s="68"/>
      <c r="AX1130" s="68"/>
      <c r="AY1130" s="68"/>
      <c r="AZ1130" s="68"/>
    </row>
    <row r="1131" spans="1:52" ht="18.75" customHeight="1">
      <c r="A1131" s="68"/>
      <c r="B1131" s="68"/>
      <c r="C1131" s="68"/>
      <c r="D1131" s="68"/>
      <c r="E1131" s="68"/>
      <c r="F1131" s="68"/>
      <c r="G1131" s="68"/>
      <c r="H1131" s="68"/>
      <c r="I1131" s="68"/>
      <c r="J1131" s="68"/>
      <c r="K1131" s="68"/>
      <c r="L1131" s="68"/>
      <c r="M1131" s="68"/>
      <c r="N1131" s="68"/>
      <c r="O1131" s="68"/>
      <c r="P1131" s="68"/>
      <c r="Q1131" s="68"/>
      <c r="R1131" s="68"/>
      <c r="S1131" s="69"/>
      <c r="T1131" s="68"/>
      <c r="U1131" s="68"/>
      <c r="V1131" s="68"/>
      <c r="W1131" s="68"/>
      <c r="X1131" s="68"/>
      <c r="Y1131" s="68"/>
      <c r="Z1131" s="68"/>
      <c r="AA1131" s="68"/>
      <c r="AB1131" s="68"/>
      <c r="AC1131" s="68"/>
      <c r="AD1131" s="68"/>
      <c r="AE1131" s="68"/>
      <c r="AF1131" s="68"/>
      <c r="AG1131" s="68"/>
      <c r="AH1131" s="68"/>
      <c r="AI1131" s="68"/>
      <c r="AJ1131" s="68"/>
      <c r="AK1131" s="68"/>
      <c r="AL1131" s="68"/>
      <c r="AM1131" s="68"/>
      <c r="AN1131" s="68"/>
      <c r="AO1131" s="68"/>
      <c r="AP1131" s="68"/>
      <c r="AQ1131" s="68"/>
      <c r="AR1131" s="68"/>
      <c r="AS1131" s="68"/>
      <c r="AT1131" s="68"/>
      <c r="AU1131" s="68"/>
      <c r="AV1131" s="68"/>
      <c r="AW1131" s="68"/>
      <c r="AX1131" s="68"/>
      <c r="AY1131" s="68"/>
      <c r="AZ1131" s="68"/>
    </row>
    <row r="1132" spans="1:52" ht="18.75" customHeight="1">
      <c r="A1132" s="68"/>
      <c r="B1132" s="68"/>
      <c r="C1132" s="68"/>
      <c r="D1132" s="68"/>
      <c r="E1132" s="68"/>
      <c r="F1132" s="68"/>
      <c r="G1132" s="68"/>
      <c r="H1132" s="68"/>
      <c r="I1132" s="68"/>
      <c r="J1132" s="68"/>
      <c r="K1132" s="68"/>
      <c r="L1132" s="68"/>
      <c r="M1132" s="68"/>
      <c r="N1132" s="68"/>
      <c r="O1132" s="68"/>
      <c r="P1132" s="68"/>
      <c r="Q1132" s="68"/>
      <c r="R1132" s="68"/>
      <c r="S1132" s="69"/>
      <c r="T1132" s="68"/>
      <c r="U1132" s="68"/>
      <c r="V1132" s="68"/>
      <c r="W1132" s="68"/>
      <c r="X1132" s="68"/>
      <c r="Y1132" s="68"/>
      <c r="Z1132" s="68"/>
      <c r="AA1132" s="68"/>
      <c r="AB1132" s="68"/>
      <c r="AC1132" s="68"/>
      <c r="AD1132" s="68"/>
      <c r="AE1132" s="68"/>
      <c r="AF1132" s="68"/>
      <c r="AG1132" s="68"/>
      <c r="AH1132" s="68"/>
      <c r="AI1132" s="68"/>
      <c r="AJ1132" s="68"/>
      <c r="AK1132" s="68"/>
      <c r="AL1132" s="68"/>
      <c r="AM1132" s="68"/>
      <c r="AN1132" s="68"/>
      <c r="AO1132" s="68"/>
      <c r="AP1132" s="68"/>
      <c r="AQ1132" s="68"/>
      <c r="AR1132" s="68"/>
      <c r="AS1132" s="68"/>
      <c r="AT1132" s="68"/>
      <c r="AU1132" s="68"/>
      <c r="AV1132" s="68"/>
      <c r="AW1132" s="68"/>
      <c r="AX1132" s="68"/>
      <c r="AY1132" s="68"/>
      <c r="AZ1132" s="68"/>
    </row>
    <row r="1133" spans="1:52" ht="18.75" customHeight="1">
      <c r="A1133" s="68"/>
      <c r="B1133" s="68"/>
      <c r="C1133" s="68"/>
      <c r="D1133" s="68"/>
      <c r="E1133" s="68"/>
      <c r="F1133" s="68"/>
      <c r="G1133" s="68"/>
      <c r="H1133" s="68"/>
      <c r="I1133" s="68"/>
      <c r="J1133" s="68"/>
      <c r="K1133" s="68"/>
      <c r="L1133" s="68"/>
      <c r="M1133" s="68"/>
      <c r="N1133" s="68"/>
      <c r="O1133" s="68"/>
      <c r="P1133" s="68"/>
      <c r="Q1133" s="68"/>
      <c r="R1133" s="68"/>
      <c r="S1133" s="69"/>
      <c r="T1133" s="68"/>
      <c r="U1133" s="68"/>
      <c r="V1133" s="68"/>
      <c r="W1133" s="68"/>
      <c r="X1133" s="68"/>
      <c r="Y1133" s="68"/>
      <c r="Z1133" s="68"/>
      <c r="AA1133" s="68"/>
      <c r="AB1133" s="68"/>
      <c r="AC1133" s="68"/>
      <c r="AD1133" s="68"/>
      <c r="AE1133" s="68"/>
      <c r="AF1133" s="68"/>
      <c r="AG1133" s="68"/>
      <c r="AH1133" s="68"/>
      <c r="AI1133" s="68"/>
      <c r="AJ1133" s="68"/>
      <c r="AK1133" s="68"/>
      <c r="AL1133" s="68"/>
      <c r="AM1133" s="68"/>
      <c r="AN1133" s="68"/>
      <c r="AO1133" s="68"/>
      <c r="AP1133" s="68"/>
      <c r="AQ1133" s="68"/>
      <c r="AR1133" s="68"/>
      <c r="AS1133" s="68"/>
      <c r="AT1133" s="68"/>
      <c r="AU1133" s="68"/>
      <c r="AV1133" s="68"/>
      <c r="AW1133" s="68"/>
      <c r="AX1133" s="68"/>
      <c r="AY1133" s="68"/>
      <c r="AZ1133" s="68"/>
    </row>
    <row r="1134" spans="1:52" ht="18.75" customHeight="1">
      <c r="A1134" s="68"/>
      <c r="B1134" s="68"/>
      <c r="C1134" s="68"/>
      <c r="D1134" s="68"/>
      <c r="E1134" s="68"/>
      <c r="F1134" s="68"/>
      <c r="G1134" s="68"/>
      <c r="H1134" s="68"/>
      <c r="I1134" s="68"/>
      <c r="J1134" s="68"/>
      <c r="K1134" s="68"/>
      <c r="L1134" s="68"/>
      <c r="M1134" s="68"/>
      <c r="N1134" s="68"/>
      <c r="O1134" s="68"/>
      <c r="P1134" s="68"/>
      <c r="Q1134" s="68"/>
      <c r="R1134" s="68"/>
      <c r="S1134" s="69"/>
      <c r="T1134" s="68"/>
      <c r="U1134" s="68"/>
      <c r="V1134" s="68"/>
      <c r="W1134" s="68"/>
      <c r="X1134" s="68"/>
      <c r="Y1134" s="68"/>
      <c r="Z1134" s="68"/>
      <c r="AA1134" s="68"/>
      <c r="AB1134" s="68"/>
      <c r="AC1134" s="68"/>
      <c r="AD1134" s="68"/>
      <c r="AE1134" s="68"/>
      <c r="AF1134" s="68"/>
      <c r="AG1134" s="68"/>
      <c r="AH1134" s="68"/>
      <c r="AI1134" s="68"/>
      <c r="AJ1134" s="68"/>
      <c r="AK1134" s="68"/>
      <c r="AL1134" s="68"/>
      <c r="AM1134" s="68"/>
      <c r="AN1134" s="68"/>
      <c r="AO1134" s="68"/>
      <c r="AP1134" s="68"/>
      <c r="AQ1134" s="68"/>
      <c r="AR1134" s="68"/>
      <c r="AS1134" s="68"/>
      <c r="AT1134" s="68"/>
      <c r="AU1134" s="68"/>
      <c r="AV1134" s="68"/>
      <c r="AW1134" s="68"/>
      <c r="AX1134" s="68"/>
      <c r="AY1134" s="68"/>
      <c r="AZ1134" s="68"/>
    </row>
    <row r="1135" spans="1:52" ht="18.75" customHeight="1">
      <c r="A1135" s="68"/>
      <c r="B1135" s="68"/>
      <c r="C1135" s="68"/>
      <c r="D1135" s="68"/>
      <c r="E1135" s="68"/>
      <c r="F1135" s="68"/>
      <c r="G1135" s="68"/>
      <c r="H1135" s="68"/>
      <c r="I1135" s="68"/>
      <c r="J1135" s="68"/>
      <c r="K1135" s="68"/>
      <c r="L1135" s="68"/>
      <c r="M1135" s="68"/>
      <c r="N1135" s="68"/>
      <c r="O1135" s="68"/>
      <c r="P1135" s="68"/>
      <c r="Q1135" s="68"/>
      <c r="R1135" s="68"/>
      <c r="S1135" s="69"/>
      <c r="T1135" s="68"/>
      <c r="U1135" s="68"/>
      <c r="V1135" s="68"/>
      <c r="W1135" s="68"/>
      <c r="X1135" s="68"/>
      <c r="Y1135" s="68"/>
      <c r="Z1135" s="68"/>
      <c r="AA1135" s="68"/>
      <c r="AB1135" s="68"/>
      <c r="AC1135" s="68"/>
      <c r="AD1135" s="68"/>
      <c r="AE1135" s="68"/>
      <c r="AF1135" s="68"/>
      <c r="AG1135" s="68"/>
      <c r="AH1135" s="68"/>
      <c r="AI1135" s="68"/>
      <c r="AJ1135" s="68"/>
      <c r="AK1135" s="68"/>
      <c r="AL1135" s="68"/>
      <c r="AM1135" s="68"/>
      <c r="AN1135" s="68"/>
      <c r="AO1135" s="68"/>
      <c r="AP1135" s="68"/>
      <c r="AQ1135" s="68"/>
      <c r="AR1135" s="68"/>
      <c r="AS1135" s="68"/>
      <c r="AT1135" s="68"/>
      <c r="AU1135" s="68"/>
      <c r="AV1135" s="68"/>
      <c r="AW1135" s="68"/>
      <c r="AX1135" s="68"/>
      <c r="AY1135" s="68"/>
      <c r="AZ1135" s="6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/>
  </sheetViews>
  <sheetFormatPr baseColWidth="10" defaultColWidth="12.5703125" defaultRowHeight="15.75" customHeight="1"/>
  <sheetData>
    <row r="1" spans="1:27" ht="15.75" customHeight="1">
      <c r="A1" s="135" t="s">
        <v>197</v>
      </c>
      <c r="B1" s="68"/>
      <c r="C1" s="68"/>
      <c r="D1" s="68"/>
      <c r="E1" s="136"/>
      <c r="F1" s="68"/>
      <c r="G1" s="137"/>
      <c r="H1" s="137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27" ht="15.75" customHeight="1">
      <c r="A2" s="138" t="s">
        <v>66</v>
      </c>
      <c r="B2" s="138" t="s">
        <v>198</v>
      </c>
      <c r="C2" s="138" t="s">
        <v>199</v>
      </c>
      <c r="D2" s="138" t="s">
        <v>200</v>
      </c>
      <c r="E2" s="138" t="s">
        <v>201</v>
      </c>
      <c r="F2" s="138" t="s">
        <v>202</v>
      </c>
      <c r="G2" s="139" t="s">
        <v>203</v>
      </c>
      <c r="H2" s="139" t="s">
        <v>204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</row>
    <row r="3" spans="1:27" ht="15.75" customHeight="1">
      <c r="A3" s="71" t="s">
        <v>93</v>
      </c>
      <c r="B3" s="102">
        <v>1</v>
      </c>
      <c r="C3" s="102">
        <v>3</v>
      </c>
      <c r="D3" s="119"/>
      <c r="E3" s="140"/>
      <c r="F3" s="141"/>
      <c r="G3" s="105"/>
      <c r="H3" s="142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</row>
    <row r="4" spans="1:27">
      <c r="A4" s="114" t="s">
        <v>94</v>
      </c>
      <c r="B4" s="95">
        <f t="shared" ref="B4:B6" si="0">B3</f>
        <v>1</v>
      </c>
      <c r="C4" s="95">
        <f t="shared" ref="C4:C6" si="1">$C$3</f>
        <v>3</v>
      </c>
      <c r="D4" s="95">
        <v>1</v>
      </c>
      <c r="E4" s="143">
        <f>IFERROR(MIN(B4,(C4/VLOOKUP(A4,'Product overview'!$A:$I,9, FALSE))),"")</f>
        <v>1</v>
      </c>
      <c r="F4" s="116">
        <f>IFERROR((D4*VLOOKUP(A4,'Product overview'!$A:$I,4, FALSE)),"")</f>
        <v>18</v>
      </c>
      <c r="G4" s="116">
        <f>IFERROR((E4*VLOOKUP(A4,'Product overview'!$A:$I,4, FALSE)),"")</f>
        <v>18</v>
      </c>
      <c r="H4" s="116">
        <f t="shared" ref="H4:H6" si="2">G4-F4</f>
        <v>0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</row>
    <row r="5" spans="1:27">
      <c r="A5" s="114" t="s">
        <v>95</v>
      </c>
      <c r="B5" s="95">
        <f t="shared" si="0"/>
        <v>1</v>
      </c>
      <c r="C5" s="95">
        <f t="shared" si="1"/>
        <v>3</v>
      </c>
      <c r="D5" s="95">
        <v>1</v>
      </c>
      <c r="E5" s="143">
        <f>IFERROR(MIN(B5,(C5/VLOOKUP(A5,'Product overview'!$A:$I,9, FALSE))),"")</f>
        <v>1</v>
      </c>
      <c r="F5" s="116">
        <f>IFERROR((D5*VLOOKUP(A5,'Product overview'!$A:$I,4, FALSE)),"")</f>
        <v>22</v>
      </c>
      <c r="G5" s="116">
        <f>IFERROR((E5*VLOOKUP(A5,'Product overview'!$A:$I,4, FALSE)),"")</f>
        <v>22</v>
      </c>
      <c r="H5" s="116">
        <f t="shared" si="2"/>
        <v>0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 spans="1:27">
      <c r="A6" s="114" t="s">
        <v>96</v>
      </c>
      <c r="B6" s="95">
        <f t="shared" si="0"/>
        <v>1</v>
      </c>
      <c r="C6" s="95">
        <f t="shared" si="1"/>
        <v>3</v>
      </c>
      <c r="D6" s="95">
        <v>1</v>
      </c>
      <c r="E6" s="143">
        <f>IFERROR(MIN(B6,(C6/VLOOKUP(A6,'Product overview'!$A:$I,9, FALSE))),"")</f>
        <v>1</v>
      </c>
      <c r="F6" s="116">
        <f>IFERROR((D6*VLOOKUP(A6,'Product overview'!$A:$I,4, FALSE)),"")</f>
        <v>48</v>
      </c>
      <c r="G6" s="116">
        <f>IFERROR((E6*VLOOKUP(A6,'Product overview'!$A:$I,4, FALSE)),"")</f>
        <v>48</v>
      </c>
      <c r="H6" s="116">
        <f t="shared" si="2"/>
        <v>0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1:27" ht="15.75" customHeight="1">
      <c r="A7" s="117"/>
      <c r="B7" s="138" t="s">
        <v>198</v>
      </c>
      <c r="C7" s="138" t="s">
        <v>199</v>
      </c>
      <c r="D7" s="135" t="s">
        <v>200</v>
      </c>
      <c r="E7" s="135" t="s">
        <v>201</v>
      </c>
      <c r="F7" s="135" t="s">
        <v>202</v>
      </c>
      <c r="G7" s="144" t="s">
        <v>203</v>
      </c>
      <c r="H7" s="144" t="s">
        <v>204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spans="1:27" ht="15.75" customHeight="1">
      <c r="A8" s="145" t="s">
        <v>97</v>
      </c>
      <c r="B8" s="146">
        <v>1</v>
      </c>
      <c r="C8" s="146">
        <f t="shared" ref="C8:C12" si="3">$C$3</f>
        <v>3</v>
      </c>
      <c r="D8" s="147"/>
      <c r="E8" s="148" t="str">
        <f>IFERROR(MIN(B8,(C8/VLOOKUP(A8,'Product overview'!$A:$I,9, FALSE))),"")</f>
        <v/>
      </c>
      <c r="F8" s="149" t="str">
        <f>IFERROR((D8*VLOOKUP(A8,'Product overview'!$A:$I,4, FALSE)),"")</f>
        <v/>
      </c>
      <c r="G8" s="149" t="str">
        <f>IFERROR((E8*VLOOKUP(A8,'Product overview'!$A:$I,4, FALSE)),"")</f>
        <v/>
      </c>
      <c r="H8" s="150" t="e">
        <f t="shared" ref="H8:H12" si="4">G8-F8</f>
        <v>#VALUE!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</row>
    <row r="9" spans="1:27">
      <c r="A9" s="114" t="s">
        <v>98</v>
      </c>
      <c r="B9" s="95">
        <f t="shared" ref="B9:B12" si="5">B8</f>
        <v>1</v>
      </c>
      <c r="C9" s="95">
        <f t="shared" si="3"/>
        <v>3</v>
      </c>
      <c r="D9" s="95">
        <v>1</v>
      </c>
      <c r="E9" s="143">
        <f>IFERROR(MIN(B9,(C9/VLOOKUP(A9,'Product overview'!$A:$I,9, FALSE))),"")</f>
        <v>1</v>
      </c>
      <c r="F9" s="116">
        <f>IFERROR((D9*VLOOKUP(A9,'Product overview'!$A:$I,4, FALSE)),"")</f>
        <v>18</v>
      </c>
      <c r="G9" s="116">
        <f>IFERROR((E9*VLOOKUP(A9,'Product overview'!$A:$I,4, FALSE)),"")</f>
        <v>18</v>
      </c>
      <c r="H9" s="116">
        <f t="shared" si="4"/>
        <v>0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</row>
    <row r="10" spans="1:27">
      <c r="A10" s="114" t="s">
        <v>99</v>
      </c>
      <c r="B10" s="95">
        <f t="shared" si="5"/>
        <v>1</v>
      </c>
      <c r="C10" s="95">
        <f t="shared" si="3"/>
        <v>3</v>
      </c>
      <c r="D10" s="95">
        <v>1</v>
      </c>
      <c r="E10" s="143">
        <f>IFERROR(MIN(B10,(C10/VLOOKUP(A10,'Product overview'!$A:$I,9, FALSE))),"")</f>
        <v>1</v>
      </c>
      <c r="F10" s="116">
        <f>IFERROR((D10*VLOOKUP(A10,'Product overview'!$A:$I,4, FALSE)),"")</f>
        <v>18</v>
      </c>
      <c r="G10" s="116">
        <f>IFERROR((E10*VLOOKUP(A10,'Product overview'!$A:$I,4, FALSE)),"")</f>
        <v>18</v>
      </c>
      <c r="H10" s="116">
        <f t="shared" si="4"/>
        <v>0</v>
      </c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</row>
    <row r="11" spans="1:27">
      <c r="A11" s="114" t="s">
        <v>100</v>
      </c>
      <c r="B11" s="95">
        <f t="shared" si="5"/>
        <v>1</v>
      </c>
      <c r="C11" s="95">
        <f t="shared" si="3"/>
        <v>3</v>
      </c>
      <c r="D11" s="95">
        <v>1</v>
      </c>
      <c r="E11" s="143">
        <f>IFERROR(MIN(B11,(C11/VLOOKUP(A11,'Product overview'!$A:$I,9, FALSE))),"")</f>
        <v>1</v>
      </c>
      <c r="F11" s="116">
        <f>IFERROR((D11*VLOOKUP(A11,'Product overview'!$A:$I,4, FALSE)),"")</f>
        <v>26</v>
      </c>
      <c r="G11" s="116">
        <f>IFERROR((E11*VLOOKUP(A11,'Product overview'!$A:$I,4, FALSE)),"")</f>
        <v>26</v>
      </c>
      <c r="H11" s="116">
        <f t="shared" si="4"/>
        <v>0</v>
      </c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</row>
    <row r="12" spans="1:27">
      <c r="A12" s="114" t="s">
        <v>101</v>
      </c>
      <c r="B12" s="95">
        <f t="shared" si="5"/>
        <v>1</v>
      </c>
      <c r="C12" s="95">
        <f t="shared" si="3"/>
        <v>3</v>
      </c>
      <c r="D12" s="95">
        <v>1</v>
      </c>
      <c r="E12" s="143">
        <f>IFERROR(MIN(B12,(C12/VLOOKUP(A12,'Product overview'!$A:$I,9, FALSE))),"")</f>
        <v>1</v>
      </c>
      <c r="F12" s="116">
        <f>IFERROR((D12*VLOOKUP(A12,'Product overview'!$A:$I,4, FALSE)),"")</f>
        <v>66</v>
      </c>
      <c r="G12" s="116">
        <f>IFERROR((E12*VLOOKUP(A12,'Product overview'!$A:$I,4, FALSE)),"")</f>
        <v>66</v>
      </c>
      <c r="H12" s="116">
        <f t="shared" si="4"/>
        <v>0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7" ht="15.75" customHeight="1">
      <c r="A13" s="117"/>
      <c r="B13" s="138" t="s">
        <v>198</v>
      </c>
      <c r="C13" s="138" t="s">
        <v>199</v>
      </c>
      <c r="D13" s="138" t="s">
        <v>200</v>
      </c>
      <c r="E13" s="138" t="s">
        <v>201</v>
      </c>
      <c r="F13" s="138" t="s">
        <v>202</v>
      </c>
      <c r="G13" s="139" t="s">
        <v>203</v>
      </c>
      <c r="H13" s="139" t="s">
        <v>204</v>
      </c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ht="15.75" customHeight="1">
      <c r="A14" s="71" t="s">
        <v>102</v>
      </c>
      <c r="B14" s="76">
        <v>1</v>
      </c>
      <c r="C14" s="76">
        <f t="shared" ref="C14:C26" si="6">$C$3</f>
        <v>3</v>
      </c>
      <c r="D14" s="119"/>
      <c r="E14" s="151" t="str">
        <f>IFERROR(MIN(B14,(C14/VLOOKUP(A14,'Product overview'!$A:$I,9, FALSE))),"")</f>
        <v/>
      </c>
      <c r="F14" s="152" t="str">
        <f>IFERROR((D14*VLOOKUP(A14,'Product overview'!$A:$I,4, FALSE)),"")</f>
        <v/>
      </c>
      <c r="G14" s="152" t="str">
        <f>IFERROR((E14*VLOOKUP(A14,'Product overview'!$A:$I,4, FALSE)),"")</f>
        <v/>
      </c>
      <c r="H14" s="153" t="e">
        <f t="shared" ref="H14:H26" si="7">G14-F14</f>
        <v>#VALUE!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</row>
    <row r="15" spans="1:27">
      <c r="A15" s="114" t="s">
        <v>103</v>
      </c>
      <c r="B15" s="95">
        <f t="shared" ref="B15:B26" si="8">B14</f>
        <v>1</v>
      </c>
      <c r="C15" s="95">
        <f t="shared" si="6"/>
        <v>3</v>
      </c>
      <c r="D15" s="95">
        <v>1</v>
      </c>
      <c r="E15" s="143">
        <f>IFERROR(MIN(B15,(C15/VLOOKUP(A15,'Product overview'!$A:$I,9, FALSE))),"")</f>
        <v>1</v>
      </c>
      <c r="F15" s="116">
        <f>IFERROR((D15*VLOOKUP(A15,'Product overview'!$A:$I,4, FALSE)),"")</f>
        <v>10.199999999999999</v>
      </c>
      <c r="G15" s="116">
        <f>IFERROR((E15*VLOOKUP(A15,'Product overview'!$A:$I,4, FALSE)),"")</f>
        <v>10.199999999999999</v>
      </c>
      <c r="H15" s="154">
        <f t="shared" si="7"/>
        <v>0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</row>
    <row r="16" spans="1:27">
      <c r="A16" s="114" t="s">
        <v>104</v>
      </c>
      <c r="B16" s="95">
        <f t="shared" si="8"/>
        <v>1</v>
      </c>
      <c r="C16" s="95">
        <f t="shared" si="6"/>
        <v>3</v>
      </c>
      <c r="D16" s="95">
        <v>1</v>
      </c>
      <c r="E16" s="143">
        <f>IFERROR(MIN(B16,(C16/VLOOKUP(A16,'Product overview'!$A:$I,9, FALSE))),"")</f>
        <v>1</v>
      </c>
      <c r="F16" s="116">
        <f>IFERROR((D16*VLOOKUP(A16,'Product overview'!$A:$I,4, FALSE)),"")</f>
        <v>21.6</v>
      </c>
      <c r="G16" s="116">
        <f>IFERROR((E16*VLOOKUP(A16,'Product overview'!$A:$I,4, FALSE)),"")</f>
        <v>21.6</v>
      </c>
      <c r="H16" s="154">
        <f t="shared" si="7"/>
        <v>0</v>
      </c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</row>
    <row r="17" spans="1:27">
      <c r="A17" s="114" t="s">
        <v>105</v>
      </c>
      <c r="B17" s="95">
        <f t="shared" si="8"/>
        <v>1</v>
      </c>
      <c r="C17" s="95">
        <f t="shared" si="6"/>
        <v>3</v>
      </c>
      <c r="D17" s="95">
        <v>1</v>
      </c>
      <c r="E17" s="143">
        <f>IFERROR(MIN(B17,(C17/VLOOKUP(A17,'Product overview'!$A:$I,9, FALSE))),"")</f>
        <v>1</v>
      </c>
      <c r="F17" s="116">
        <f>IFERROR((D17*VLOOKUP(A17,'Product overview'!$A:$I,4, FALSE)),"")</f>
        <v>28.400000000000006</v>
      </c>
      <c r="G17" s="116">
        <f>IFERROR((E17*VLOOKUP(A17,'Product overview'!$A:$I,4, FALSE)),"")</f>
        <v>28.400000000000006</v>
      </c>
      <c r="H17" s="154">
        <f t="shared" si="7"/>
        <v>0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</row>
    <row r="18" spans="1:27">
      <c r="A18" s="114" t="s">
        <v>106</v>
      </c>
      <c r="B18" s="95">
        <f t="shared" si="8"/>
        <v>1</v>
      </c>
      <c r="C18" s="95">
        <f t="shared" si="6"/>
        <v>3</v>
      </c>
      <c r="D18" s="95">
        <v>1</v>
      </c>
      <c r="E18" s="143">
        <f>IFERROR(MIN(B18,(C18/VLOOKUP(A18,'Product overview'!$A:$I,9, FALSE))),"")</f>
        <v>1</v>
      </c>
      <c r="F18" s="116">
        <f>IFERROR((D18*VLOOKUP(A18,'Product overview'!$A:$I,4, FALSE)),"")</f>
        <v>24.400000000000006</v>
      </c>
      <c r="G18" s="116">
        <f>IFERROR((E18*VLOOKUP(A18,'Product overview'!$A:$I,4, FALSE)),"")</f>
        <v>24.400000000000006</v>
      </c>
      <c r="H18" s="154">
        <f t="shared" si="7"/>
        <v>0</v>
      </c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</row>
    <row r="19" spans="1:27">
      <c r="A19" s="114" t="s">
        <v>107</v>
      </c>
      <c r="B19" s="95">
        <f t="shared" si="8"/>
        <v>1</v>
      </c>
      <c r="C19" s="95">
        <f t="shared" si="6"/>
        <v>3</v>
      </c>
      <c r="D19" s="95">
        <v>1</v>
      </c>
      <c r="E19" s="143">
        <f>IFERROR(MIN(B19,(C19/VLOOKUP(A19,'Product overview'!$A:$I,9, FALSE))),"")</f>
        <v>1</v>
      </c>
      <c r="F19" s="116">
        <f>IFERROR((D19*VLOOKUP(A19,'Product overview'!$A:$I,4, FALSE)),"")</f>
        <v>36</v>
      </c>
      <c r="G19" s="116">
        <f>IFERROR((E19*VLOOKUP(A19,'Product overview'!$A:$I,4, FALSE)),"")</f>
        <v>36</v>
      </c>
      <c r="H19" s="154">
        <f t="shared" si="7"/>
        <v>0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</row>
    <row r="20" spans="1:27">
      <c r="A20" s="114" t="s">
        <v>213</v>
      </c>
      <c r="B20" s="95">
        <f t="shared" si="8"/>
        <v>1</v>
      </c>
      <c r="C20" s="95">
        <f t="shared" si="6"/>
        <v>3</v>
      </c>
      <c r="D20" s="95">
        <v>1</v>
      </c>
      <c r="E20" s="143">
        <f>IFERROR(MIN(B20,(C20/VLOOKUP(A20,'Product overview'!$A:$I,9, FALSE))),"")</f>
        <v>1</v>
      </c>
      <c r="F20" s="116">
        <f>IFERROR((D20*VLOOKUP(A20,'Product overview'!$A:$I,4, FALSE)),"")</f>
        <v>24.800000000000011</v>
      </c>
      <c r="G20" s="116">
        <f>IFERROR((E20*VLOOKUP(A20,'Product overview'!$A:$I,4, FALSE)),"")</f>
        <v>24.800000000000011</v>
      </c>
      <c r="H20" s="154">
        <f t="shared" si="7"/>
        <v>0</v>
      </c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</row>
    <row r="21" spans="1:27">
      <c r="A21" s="114" t="s">
        <v>214</v>
      </c>
      <c r="B21" s="95">
        <f t="shared" si="8"/>
        <v>1</v>
      </c>
      <c r="C21" s="95">
        <f t="shared" si="6"/>
        <v>3</v>
      </c>
      <c r="D21" s="95">
        <v>1</v>
      </c>
      <c r="E21" s="143">
        <f>IFERROR(MIN(B21,(C21/VLOOKUP(A21,'Product overview'!$A:$I,9, FALSE))),"")</f>
        <v>1</v>
      </c>
      <c r="F21" s="116">
        <f>IFERROR((D21*VLOOKUP(A21,'Product overview'!$A:$I,4, FALSE)),"")</f>
        <v>21.199999999999989</v>
      </c>
      <c r="G21" s="116">
        <f>IFERROR((E21*VLOOKUP(A21,'Product overview'!$A:$I,4, FALSE)),"")</f>
        <v>21.199999999999989</v>
      </c>
      <c r="H21" s="154">
        <f t="shared" si="7"/>
        <v>0</v>
      </c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</row>
    <row r="22" spans="1:27">
      <c r="A22" s="114" t="s">
        <v>215</v>
      </c>
      <c r="B22" s="95">
        <f t="shared" si="8"/>
        <v>1</v>
      </c>
      <c r="C22" s="95">
        <f t="shared" si="6"/>
        <v>3</v>
      </c>
      <c r="D22" s="95">
        <v>1</v>
      </c>
      <c r="E22" s="143">
        <f>IFERROR(MIN(B22,(C22/VLOOKUP(A22,'Product overview'!$A:$I,9, FALSE))),"")</f>
        <v>1</v>
      </c>
      <c r="F22" s="116">
        <f>IFERROR((D22*VLOOKUP(A22,'Product overview'!$A:$I,4, FALSE)),"")</f>
        <v>26</v>
      </c>
      <c r="G22" s="116">
        <f>IFERROR((E22*VLOOKUP(A22,'Product overview'!$A:$I,4, FALSE)),"")</f>
        <v>26</v>
      </c>
      <c r="H22" s="154">
        <f t="shared" si="7"/>
        <v>0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</row>
    <row r="23" spans="1:27">
      <c r="A23" s="114" t="s">
        <v>216</v>
      </c>
      <c r="B23" s="95">
        <f t="shared" si="8"/>
        <v>1</v>
      </c>
      <c r="C23" s="95">
        <f t="shared" si="6"/>
        <v>3</v>
      </c>
      <c r="D23" s="95">
        <v>1</v>
      </c>
      <c r="E23" s="143">
        <f>IFERROR(MIN(B23,(C23/VLOOKUP(A23,'Product overview'!$A:$I,9, FALSE))),"")</f>
        <v>1</v>
      </c>
      <c r="F23" s="116">
        <f>IFERROR((D23*VLOOKUP(A23,'Product overview'!$A:$I,4, FALSE)),"")</f>
        <v>18.800000000000011</v>
      </c>
      <c r="G23" s="116">
        <f>IFERROR((E23*VLOOKUP(A23,'Product overview'!$A:$I,4, FALSE)),"")</f>
        <v>18.800000000000011</v>
      </c>
      <c r="H23" s="154">
        <f t="shared" si="7"/>
        <v>0</v>
      </c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</row>
    <row r="24" spans="1:27">
      <c r="A24" s="114" t="s">
        <v>217</v>
      </c>
      <c r="B24" s="95">
        <f t="shared" si="8"/>
        <v>1</v>
      </c>
      <c r="C24" s="95">
        <f t="shared" si="6"/>
        <v>3</v>
      </c>
      <c r="D24" s="95">
        <v>1</v>
      </c>
      <c r="E24" s="143">
        <f>IFERROR(MIN(B24,(C24/VLOOKUP(A24,'Product overview'!$A:$I,9, FALSE))),"")</f>
        <v>1</v>
      </c>
      <c r="F24" s="116">
        <f>IFERROR((D24*VLOOKUP(A24,'Product overview'!$A:$I,4, FALSE)),"")</f>
        <v>13</v>
      </c>
      <c r="G24" s="116">
        <f>IFERROR((E24*VLOOKUP(A24,'Product overview'!$A:$I,4, FALSE)),"")</f>
        <v>13</v>
      </c>
      <c r="H24" s="154">
        <f t="shared" si="7"/>
        <v>0</v>
      </c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</row>
    <row r="25" spans="1:27">
      <c r="A25" s="114" t="s">
        <v>218</v>
      </c>
      <c r="B25" s="95">
        <f t="shared" si="8"/>
        <v>1</v>
      </c>
      <c r="C25" s="95">
        <f t="shared" si="6"/>
        <v>3</v>
      </c>
      <c r="D25" s="95">
        <v>1</v>
      </c>
      <c r="E25" s="143">
        <f>IFERROR(MIN(B25,(C25/VLOOKUP(A25,'Product overview'!$A:$I,9, FALSE))),"")</f>
        <v>1</v>
      </c>
      <c r="F25" s="116">
        <f>IFERROR((D25*VLOOKUP(A25,'Product overview'!$A:$I,4, FALSE)),"")</f>
        <v>17.999999999999943</v>
      </c>
      <c r="G25" s="116">
        <f>IFERROR((E25*VLOOKUP(A25,'Product overview'!$A:$I,4, FALSE)),"")</f>
        <v>17.999999999999943</v>
      </c>
      <c r="H25" s="154">
        <f t="shared" si="7"/>
        <v>0</v>
      </c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</row>
    <row r="26" spans="1:27">
      <c r="A26" s="133" t="s">
        <v>219</v>
      </c>
      <c r="B26" s="102">
        <f t="shared" si="8"/>
        <v>1</v>
      </c>
      <c r="C26" s="102">
        <f t="shared" si="6"/>
        <v>3</v>
      </c>
      <c r="D26" s="102">
        <v>1</v>
      </c>
      <c r="E26" s="155">
        <f>IFERROR(MIN(B26,(C26/VLOOKUP(A26,'Product overview'!$A:$I,9, FALSE))),"")</f>
        <v>1</v>
      </c>
      <c r="F26" s="129">
        <f>IFERROR((D26*VLOOKUP(A26,'Product overview'!$A:$I,4, FALSE)),"")</f>
        <v>18.600000000000023</v>
      </c>
      <c r="G26" s="129">
        <f>IFERROR((E26*VLOOKUP(A26,'Product overview'!$A:$I,4, FALSE)),"")</f>
        <v>18.600000000000023</v>
      </c>
      <c r="H26" s="153">
        <f t="shared" si="7"/>
        <v>0</v>
      </c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</row>
    <row r="27" spans="1:27" ht="15.75" customHeight="1">
      <c r="A27" s="117"/>
      <c r="B27" s="135" t="s">
        <v>198</v>
      </c>
      <c r="C27" s="135" t="s">
        <v>199</v>
      </c>
      <c r="D27" s="135" t="s">
        <v>200</v>
      </c>
      <c r="E27" s="135" t="s">
        <v>201</v>
      </c>
      <c r="F27" s="135" t="s">
        <v>202</v>
      </c>
      <c r="G27" s="144" t="s">
        <v>203</v>
      </c>
      <c r="H27" s="144" t="s">
        <v>204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</row>
    <row r="28" spans="1:27" ht="15.75" customHeight="1">
      <c r="A28" s="145" t="s">
        <v>108</v>
      </c>
      <c r="B28" s="146">
        <v>1</v>
      </c>
      <c r="C28" s="146">
        <f t="shared" ref="C28:C34" si="9">$C$3</f>
        <v>3</v>
      </c>
      <c r="D28" s="146">
        <v>0</v>
      </c>
      <c r="E28" s="148" t="str">
        <f>IFERROR(MIN(B28,(C28/VLOOKUP(A28,'Product overview'!$A:$I,9, FALSE))),"")</f>
        <v/>
      </c>
      <c r="F28" s="149" t="str">
        <f>IFERROR((D28*VLOOKUP(A28,'Product overview'!$A:$I,4, FALSE)),"")</f>
        <v/>
      </c>
      <c r="G28" s="149" t="str">
        <f>IFERROR((E28*VLOOKUP(A28,'Product overview'!$A:$I,4, FALSE)),"")</f>
        <v/>
      </c>
      <c r="H28" s="150" t="e">
        <f t="shared" ref="H28:H34" si="10">G28-F28</f>
        <v>#VALUE!</v>
      </c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</row>
    <row r="29" spans="1:27">
      <c r="A29" s="114" t="s">
        <v>109</v>
      </c>
      <c r="B29" s="95">
        <f t="shared" ref="B29:B34" si="11">B28</f>
        <v>1</v>
      </c>
      <c r="C29" s="95">
        <f t="shared" si="9"/>
        <v>3</v>
      </c>
      <c r="D29" s="95">
        <v>1</v>
      </c>
      <c r="E29" s="143">
        <f>IFERROR(MIN(B29,(C29/VLOOKUP(A29,'Product overview'!$A:$I,9, FALSE))),"")</f>
        <v>1</v>
      </c>
      <c r="F29" s="116">
        <f>IFERROR((D29*VLOOKUP(A29,'Product overview'!$A:$I,4, FALSE)),"")</f>
        <v>17.600000000000001</v>
      </c>
      <c r="G29" s="116">
        <f>IFERROR((E29*VLOOKUP(A29,'Product overview'!$A:$I,4, FALSE)),"")</f>
        <v>17.600000000000001</v>
      </c>
      <c r="H29" s="116">
        <f t="shared" si="10"/>
        <v>0</v>
      </c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</row>
    <row r="30" spans="1:27">
      <c r="A30" s="114" t="s">
        <v>110</v>
      </c>
      <c r="B30" s="95">
        <f t="shared" si="11"/>
        <v>1</v>
      </c>
      <c r="C30" s="95">
        <f t="shared" si="9"/>
        <v>3</v>
      </c>
      <c r="D30" s="95">
        <v>1</v>
      </c>
      <c r="E30" s="143">
        <f>IFERROR(MIN(B30,(C30/VLOOKUP(A30,'Product overview'!$A:$I,9, FALSE))),"")</f>
        <v>1</v>
      </c>
      <c r="F30" s="116">
        <f>IFERROR((D30*VLOOKUP(A30,'Product overview'!$A:$I,4, FALSE)),"")</f>
        <v>29.599999999999994</v>
      </c>
      <c r="G30" s="116">
        <f>IFERROR((E30*VLOOKUP(A30,'Product overview'!$A:$I,4, FALSE)),"")</f>
        <v>29.599999999999994</v>
      </c>
      <c r="H30" s="116">
        <f t="shared" si="10"/>
        <v>0</v>
      </c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</row>
    <row r="31" spans="1:27">
      <c r="A31" s="114" t="s">
        <v>111</v>
      </c>
      <c r="B31" s="95">
        <f t="shared" si="11"/>
        <v>1</v>
      </c>
      <c r="C31" s="95">
        <f t="shared" si="9"/>
        <v>3</v>
      </c>
      <c r="D31" s="95">
        <v>1</v>
      </c>
      <c r="E31" s="143">
        <f>IFERROR(MIN(B31,(C31/VLOOKUP(A31,'Product overview'!$A:$I,9, FALSE))),"")</f>
        <v>1</v>
      </c>
      <c r="F31" s="116">
        <f>IFERROR((D31*VLOOKUP(A31,'Product overview'!$A:$I,4, FALSE)),"")</f>
        <v>35.599999999999994</v>
      </c>
      <c r="G31" s="116">
        <f>IFERROR((E31*VLOOKUP(A31,'Product overview'!$A:$I,4, FALSE)),"")</f>
        <v>35.599999999999994</v>
      </c>
      <c r="H31" s="116">
        <f t="shared" si="10"/>
        <v>0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</row>
    <row r="32" spans="1:27">
      <c r="A32" s="114" t="s">
        <v>220</v>
      </c>
      <c r="B32" s="95">
        <f t="shared" si="11"/>
        <v>1</v>
      </c>
      <c r="C32" s="95">
        <f t="shared" si="9"/>
        <v>3</v>
      </c>
      <c r="D32" s="95">
        <v>1</v>
      </c>
      <c r="E32" s="143">
        <f>IFERROR(MIN(B32,(C32/VLOOKUP(A32,'Product overview'!$A:$I,9, FALSE))),"")</f>
        <v>1</v>
      </c>
      <c r="F32" s="116">
        <f>IFERROR((D32*VLOOKUP(A32,'Product overview'!$A:$I,4, FALSE)),"")</f>
        <v>37.600000000000023</v>
      </c>
      <c r="G32" s="116">
        <f>IFERROR((E32*VLOOKUP(A32,'Product overview'!$A:$I,4, FALSE)),"")</f>
        <v>37.600000000000023</v>
      </c>
      <c r="H32" s="116">
        <f t="shared" si="10"/>
        <v>0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</row>
    <row r="33" spans="1:27">
      <c r="A33" s="114" t="s">
        <v>221</v>
      </c>
      <c r="B33" s="95">
        <f t="shared" si="11"/>
        <v>1</v>
      </c>
      <c r="C33" s="95">
        <f t="shared" si="9"/>
        <v>3</v>
      </c>
      <c r="D33" s="95">
        <v>1</v>
      </c>
      <c r="E33" s="143">
        <f>IFERROR(MIN(B33,(C33/VLOOKUP(A33,'Product overview'!$A:$I,9, FALSE))),"")</f>
        <v>1</v>
      </c>
      <c r="F33" s="116">
        <f>IFERROR((D33*VLOOKUP(A33,'Product overview'!$A:$I,4, FALSE)),"")</f>
        <v>60.799999999999983</v>
      </c>
      <c r="G33" s="116">
        <f>IFERROR((E33*VLOOKUP(A33,'Product overview'!$A:$I,4, FALSE)),"")</f>
        <v>60.799999999999983</v>
      </c>
      <c r="H33" s="116">
        <f t="shared" si="10"/>
        <v>0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 spans="1:27">
      <c r="A34" s="114" t="s">
        <v>222</v>
      </c>
      <c r="B34" s="95">
        <f t="shared" si="11"/>
        <v>1</v>
      </c>
      <c r="C34" s="95">
        <f t="shared" si="9"/>
        <v>3</v>
      </c>
      <c r="D34" s="95">
        <v>1</v>
      </c>
      <c r="E34" s="143">
        <f>IFERROR(MIN(B34,(C34/VLOOKUP(A34,'Product overview'!$A:$I,9, FALSE))),"")</f>
        <v>1</v>
      </c>
      <c r="F34" s="116">
        <f>IFERROR((D34*VLOOKUP(A34,'Product overview'!$A:$I,4, FALSE)),"")</f>
        <v>42.600000000000023</v>
      </c>
      <c r="G34" s="116">
        <f>IFERROR((E34*VLOOKUP(A34,'Product overview'!$A:$I,4, FALSE)),"")</f>
        <v>42.600000000000023</v>
      </c>
      <c r="H34" s="116">
        <f t="shared" si="10"/>
        <v>0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</row>
    <row r="35" spans="1:27" ht="15.75" customHeight="1">
      <c r="A35" s="117"/>
      <c r="B35" s="135" t="s">
        <v>198</v>
      </c>
      <c r="C35" s="135" t="s">
        <v>199</v>
      </c>
      <c r="D35" s="135" t="s">
        <v>200</v>
      </c>
      <c r="E35" s="135" t="s">
        <v>201</v>
      </c>
      <c r="F35" s="135" t="s">
        <v>202</v>
      </c>
      <c r="G35" s="144" t="s">
        <v>203</v>
      </c>
      <c r="H35" s="144" t="s">
        <v>204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</row>
    <row r="36" spans="1:27" ht="15.75" customHeight="1">
      <c r="A36" s="145" t="s">
        <v>112</v>
      </c>
      <c r="B36" s="146">
        <v>1</v>
      </c>
      <c r="C36" s="146">
        <f t="shared" ref="C36:C51" si="12">$C$3</f>
        <v>3</v>
      </c>
      <c r="D36" s="146">
        <v>0</v>
      </c>
      <c r="E36" s="148" t="str">
        <f>IFERROR(MIN(B36,(C36/VLOOKUP(A36,'Product overview'!$A:$I,9, FALSE))),"")</f>
        <v/>
      </c>
      <c r="F36" s="149" t="str">
        <f>IFERROR((D36*VLOOKUP(A36,'Product overview'!$A:$I,4, FALSE)),"")</f>
        <v/>
      </c>
      <c r="G36" s="149" t="str">
        <f>IFERROR((E36*VLOOKUP(A36,'Product overview'!$A:$I,4, FALSE)),"")</f>
        <v/>
      </c>
      <c r="H36" s="150" t="e">
        <f t="shared" ref="H36:H51" si="13">G36-F36</f>
        <v>#VALUE!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</row>
    <row r="37" spans="1:27">
      <c r="A37" s="114" t="s">
        <v>113</v>
      </c>
      <c r="B37" s="95">
        <f t="shared" ref="B37:B51" si="14">B36</f>
        <v>1</v>
      </c>
      <c r="C37" s="95">
        <f t="shared" si="12"/>
        <v>3</v>
      </c>
      <c r="D37" s="95">
        <v>1</v>
      </c>
      <c r="E37" s="143">
        <f>IFERROR(MIN(B37,(C37/VLOOKUP(A37,'Product overview'!$A:$I,9, FALSE))),"")</f>
        <v>1</v>
      </c>
      <c r="F37" s="116">
        <f>IFERROR((D37*VLOOKUP(A37,'Product overview'!$A:$I,4, FALSE)),"")</f>
        <v>22</v>
      </c>
      <c r="G37" s="116">
        <f>IFERROR((E37*VLOOKUP(A37,'Product overview'!$A:$I,4, FALSE)),"")</f>
        <v>22</v>
      </c>
      <c r="H37" s="116">
        <f t="shared" si="13"/>
        <v>0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</row>
    <row r="38" spans="1:27">
      <c r="A38" s="114" t="s">
        <v>114</v>
      </c>
      <c r="B38" s="95">
        <f t="shared" si="14"/>
        <v>1</v>
      </c>
      <c r="C38" s="95">
        <f t="shared" si="12"/>
        <v>3</v>
      </c>
      <c r="D38" s="95">
        <v>1</v>
      </c>
      <c r="E38" s="143">
        <f>IFERROR(MIN(B38,(C38/VLOOKUP(A38,'Product overview'!$A:$I,9, FALSE))),"")</f>
        <v>1</v>
      </c>
      <c r="F38" s="116">
        <f>IFERROR((D38*VLOOKUP(A38,'Product overview'!$A:$I,4, FALSE)),"")</f>
        <v>28.199999999999989</v>
      </c>
      <c r="G38" s="116">
        <f>IFERROR((E38*VLOOKUP(A38,'Product overview'!$A:$I,4, FALSE)),"")</f>
        <v>28.199999999999989</v>
      </c>
      <c r="H38" s="116">
        <f t="shared" si="13"/>
        <v>0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</row>
    <row r="39" spans="1:27">
      <c r="A39" s="114" t="s">
        <v>115</v>
      </c>
      <c r="B39" s="95">
        <f t="shared" si="14"/>
        <v>1</v>
      </c>
      <c r="C39" s="95">
        <f t="shared" si="12"/>
        <v>3</v>
      </c>
      <c r="D39" s="95">
        <v>1</v>
      </c>
      <c r="E39" s="143">
        <f>IFERROR(MIN(B39,(C39/VLOOKUP(A39,'Product overview'!$A:$I,9, FALSE))),"")</f>
        <v>1</v>
      </c>
      <c r="F39" s="116">
        <f>IFERROR((D39*VLOOKUP(A39,'Product overview'!$A:$I,4, FALSE)),"")</f>
        <v>37.199999999999989</v>
      </c>
      <c r="G39" s="116">
        <f>IFERROR((E39*VLOOKUP(A39,'Product overview'!$A:$I,4, FALSE)),"")</f>
        <v>37.199999999999989</v>
      </c>
      <c r="H39" s="116">
        <f t="shared" si="13"/>
        <v>0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</row>
    <row r="40" spans="1:27">
      <c r="A40" s="114" t="s">
        <v>116</v>
      </c>
      <c r="B40" s="95">
        <f t="shared" si="14"/>
        <v>1</v>
      </c>
      <c r="C40" s="95">
        <f t="shared" si="12"/>
        <v>3</v>
      </c>
      <c r="D40" s="95">
        <v>1</v>
      </c>
      <c r="E40" s="143">
        <f>IFERROR(MIN(B40,(C40/VLOOKUP(A40,'Product overview'!$A:$I,9, FALSE))),"")</f>
        <v>1</v>
      </c>
      <c r="F40" s="116">
        <f>IFERROR((D40*VLOOKUP(A40,'Product overview'!$A:$I,4, FALSE)),"")</f>
        <v>30</v>
      </c>
      <c r="G40" s="116">
        <f>IFERROR((E40*VLOOKUP(A40,'Product overview'!$A:$I,4, FALSE)),"")</f>
        <v>30</v>
      </c>
      <c r="H40" s="116">
        <f t="shared" si="13"/>
        <v>0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</row>
    <row r="41" spans="1:27">
      <c r="A41" s="114" t="s">
        <v>117</v>
      </c>
      <c r="B41" s="95">
        <f t="shared" si="14"/>
        <v>1</v>
      </c>
      <c r="C41" s="95">
        <f t="shared" si="12"/>
        <v>3</v>
      </c>
      <c r="D41" s="95">
        <v>1</v>
      </c>
      <c r="E41" s="143">
        <f>IFERROR(MIN(B41,(C41/VLOOKUP(A41,'Product overview'!$A:$I,9, FALSE))),"")</f>
        <v>1</v>
      </c>
      <c r="F41" s="116">
        <f>IFERROR((D41*VLOOKUP(A41,'Product overview'!$A:$I,4, FALSE)),"")</f>
        <v>31.599999999999994</v>
      </c>
      <c r="G41" s="116">
        <f>IFERROR((E41*VLOOKUP(A41,'Product overview'!$A:$I,4, FALSE)),"")</f>
        <v>31.599999999999994</v>
      </c>
      <c r="H41" s="116">
        <f t="shared" si="13"/>
        <v>0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</row>
    <row r="42" spans="1:27">
      <c r="A42" s="114" t="s">
        <v>223</v>
      </c>
      <c r="B42" s="95">
        <f t="shared" si="14"/>
        <v>1</v>
      </c>
      <c r="C42" s="95">
        <f t="shared" si="12"/>
        <v>3</v>
      </c>
      <c r="D42" s="95">
        <v>1</v>
      </c>
      <c r="E42" s="143">
        <f>IFERROR(MIN(B42,(C42/VLOOKUP(A42,'Product overview'!$A:$I,9, FALSE))),"")</f>
        <v>1</v>
      </c>
      <c r="F42" s="116">
        <f>IFERROR((D42*VLOOKUP(A42,'Product overview'!$A:$I,4, FALSE)),"")</f>
        <v>18</v>
      </c>
      <c r="G42" s="116">
        <f>IFERROR((E42*VLOOKUP(A42,'Product overview'!$A:$I,4, FALSE)),"")</f>
        <v>18</v>
      </c>
      <c r="H42" s="116">
        <f t="shared" si="13"/>
        <v>0</v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</row>
    <row r="43" spans="1:27">
      <c r="A43" s="114" t="s">
        <v>224</v>
      </c>
      <c r="B43" s="95">
        <f t="shared" si="14"/>
        <v>1</v>
      </c>
      <c r="C43" s="95">
        <f t="shared" si="12"/>
        <v>3</v>
      </c>
      <c r="D43" s="95">
        <v>1</v>
      </c>
      <c r="E43" s="143">
        <f>IFERROR(MIN(B43,(C43/VLOOKUP(A43,'Product overview'!$A:$I,9, FALSE))),"")</f>
        <v>1</v>
      </c>
      <c r="F43" s="116">
        <f>IFERROR((D43*VLOOKUP(A43,'Product overview'!$A:$I,4, FALSE)),"")</f>
        <v>28</v>
      </c>
      <c r="G43" s="116">
        <f>IFERROR((E43*VLOOKUP(A43,'Product overview'!$A:$I,4, FALSE)),"")</f>
        <v>28</v>
      </c>
      <c r="H43" s="116">
        <f t="shared" si="13"/>
        <v>0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</row>
    <row r="44" spans="1:27">
      <c r="A44" s="114" t="s">
        <v>225</v>
      </c>
      <c r="B44" s="95">
        <f t="shared" si="14"/>
        <v>1</v>
      </c>
      <c r="C44" s="95">
        <f t="shared" si="12"/>
        <v>3</v>
      </c>
      <c r="D44" s="95">
        <v>1</v>
      </c>
      <c r="E44" s="143">
        <f>IFERROR(MIN(B44,(C44/VLOOKUP(A44,'Product overview'!$A:$I,9, FALSE))),"")</f>
        <v>1</v>
      </c>
      <c r="F44" s="116">
        <f>IFERROR((D44*VLOOKUP(A44,'Product overview'!$A:$I,4, FALSE)),"")</f>
        <v>26</v>
      </c>
      <c r="G44" s="116">
        <f>IFERROR((E44*VLOOKUP(A44,'Product overview'!$A:$I,4, FALSE)),"")</f>
        <v>26</v>
      </c>
      <c r="H44" s="116">
        <f t="shared" si="13"/>
        <v>0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spans="1:27">
      <c r="A45" s="114" t="s">
        <v>226</v>
      </c>
      <c r="B45" s="95">
        <f t="shared" si="14"/>
        <v>1</v>
      </c>
      <c r="C45" s="95">
        <f t="shared" si="12"/>
        <v>3</v>
      </c>
      <c r="D45" s="95">
        <v>1</v>
      </c>
      <c r="E45" s="143">
        <f>IFERROR(MIN(B45,(C45/VLOOKUP(A45,'Product overview'!$A:$I,9, FALSE))),"")</f>
        <v>1</v>
      </c>
      <c r="F45" s="116">
        <f>IFERROR((D45*VLOOKUP(A45,'Product overview'!$A:$I,4, FALSE)),"")</f>
        <v>18</v>
      </c>
      <c r="G45" s="116">
        <f>IFERROR((E45*VLOOKUP(A45,'Product overview'!$A:$I,4, FALSE)),"")</f>
        <v>18</v>
      </c>
      <c r="H45" s="116">
        <f t="shared" si="13"/>
        <v>0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spans="1:27">
      <c r="A46" s="114" t="s">
        <v>227</v>
      </c>
      <c r="B46" s="95">
        <f t="shared" si="14"/>
        <v>1</v>
      </c>
      <c r="C46" s="95">
        <f t="shared" si="12"/>
        <v>3</v>
      </c>
      <c r="D46" s="95">
        <v>1</v>
      </c>
      <c r="E46" s="143">
        <f>IFERROR(MIN(B46,(C46/VLOOKUP(A46,'Product overview'!$A:$I,9, FALSE))),"")</f>
        <v>1</v>
      </c>
      <c r="F46" s="116">
        <f>IFERROR((D46*VLOOKUP(A46,'Product overview'!$A:$I,4, FALSE)),"")</f>
        <v>30</v>
      </c>
      <c r="G46" s="116">
        <f>IFERROR((E46*VLOOKUP(A46,'Product overview'!$A:$I,4, FALSE)),"")</f>
        <v>30</v>
      </c>
      <c r="H46" s="116">
        <f t="shared" si="13"/>
        <v>0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</row>
    <row r="47" spans="1:27">
      <c r="A47" s="114" t="s">
        <v>228</v>
      </c>
      <c r="B47" s="95">
        <f t="shared" si="14"/>
        <v>1</v>
      </c>
      <c r="C47" s="95">
        <f t="shared" si="12"/>
        <v>3</v>
      </c>
      <c r="D47" s="95">
        <v>1</v>
      </c>
      <c r="E47" s="143">
        <f>IFERROR(MIN(B47,(C47/VLOOKUP(A47,'Product overview'!$A:$I,9, FALSE))),"")</f>
        <v>1</v>
      </c>
      <c r="F47" s="116">
        <f>IFERROR((D47*VLOOKUP(A47,'Product overview'!$A:$I,4, FALSE)),"")</f>
        <v>18.759999999999991</v>
      </c>
      <c r="G47" s="116">
        <f>IFERROR((E47*VLOOKUP(A47,'Product overview'!$A:$I,4, FALSE)),"")</f>
        <v>18.759999999999991</v>
      </c>
      <c r="H47" s="116">
        <f t="shared" si="13"/>
        <v>0</v>
      </c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</row>
    <row r="48" spans="1:27">
      <c r="A48" s="114" t="s">
        <v>229</v>
      </c>
      <c r="B48" s="95">
        <f t="shared" si="14"/>
        <v>1</v>
      </c>
      <c r="C48" s="95">
        <f t="shared" si="12"/>
        <v>3</v>
      </c>
      <c r="D48" s="95">
        <v>1</v>
      </c>
      <c r="E48" s="143">
        <f>IFERROR(MIN(B48,(C48/VLOOKUP(A48,'Product overview'!$A:$I,9, FALSE))),"")</f>
        <v>1</v>
      </c>
      <c r="F48" s="116">
        <f>IFERROR((D48*VLOOKUP(A48,'Product overview'!$A:$I,4, FALSE)),"")</f>
        <v>17.600000000000023</v>
      </c>
      <c r="G48" s="116">
        <f>IFERROR((E48*VLOOKUP(A48,'Product overview'!$A:$I,4, FALSE)),"")</f>
        <v>17.600000000000023</v>
      </c>
      <c r="H48" s="116">
        <f t="shared" si="13"/>
        <v>0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</row>
    <row r="49" spans="1:27">
      <c r="A49" s="121" t="s">
        <v>230</v>
      </c>
      <c r="B49" s="95">
        <f t="shared" si="14"/>
        <v>1</v>
      </c>
      <c r="C49" s="95">
        <f t="shared" si="12"/>
        <v>3</v>
      </c>
      <c r="D49" s="95">
        <v>1</v>
      </c>
      <c r="E49" s="143">
        <f>IFERROR(MIN(B49,(C49/VLOOKUP(A49,'Product overview'!$A:$I,9, FALSE))),"")</f>
        <v>1</v>
      </c>
      <c r="F49" s="116">
        <f>IFERROR((D49*VLOOKUP(A49,'Product overview'!$A:$I,4, FALSE)),"")</f>
        <v>30</v>
      </c>
      <c r="G49" s="116">
        <f>IFERROR((E49*VLOOKUP(A49,'Product overview'!$A:$I,4, FALSE)),"")</f>
        <v>30</v>
      </c>
      <c r="H49" s="116">
        <f t="shared" si="13"/>
        <v>0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</row>
    <row r="50" spans="1:27">
      <c r="A50" s="114" t="s">
        <v>231</v>
      </c>
      <c r="B50" s="95">
        <f t="shared" si="14"/>
        <v>1</v>
      </c>
      <c r="C50" s="95">
        <f t="shared" si="12"/>
        <v>3</v>
      </c>
      <c r="D50" s="95">
        <v>1</v>
      </c>
      <c r="E50" s="143">
        <f>IFERROR(MIN(B50,(C50/VLOOKUP(A50,'Product overview'!$A:$I,9, FALSE))),"")</f>
        <v>1</v>
      </c>
      <c r="F50" s="116">
        <f>IFERROR((D50*VLOOKUP(A50,'Product overview'!$A:$I,4, FALSE)),"")</f>
        <v>21.200000000000045</v>
      </c>
      <c r="G50" s="116">
        <f>IFERROR((E50*VLOOKUP(A50,'Product overview'!$A:$I,4, FALSE)),"")</f>
        <v>21.200000000000045</v>
      </c>
      <c r="H50" s="116">
        <f t="shared" si="13"/>
        <v>0</v>
      </c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</row>
    <row r="51" spans="1:27">
      <c r="A51" s="114" t="s">
        <v>232</v>
      </c>
      <c r="B51" s="95">
        <f t="shared" si="14"/>
        <v>1</v>
      </c>
      <c r="C51" s="95">
        <f t="shared" si="12"/>
        <v>3</v>
      </c>
      <c r="D51" s="95">
        <v>1</v>
      </c>
      <c r="E51" s="143">
        <f>IFERROR(MIN(B51,(C51/VLOOKUP(A51,'Product overview'!$A:$I,9, FALSE))),"")</f>
        <v>1</v>
      </c>
      <c r="F51" s="116">
        <f>IFERROR((D51*VLOOKUP(A51,'Product overview'!$A:$I,4, FALSE)),"")</f>
        <v>28</v>
      </c>
      <c r="G51" s="116">
        <f>IFERROR((E51*VLOOKUP(A51,'Product overview'!$A:$I,4, FALSE)),"")</f>
        <v>28</v>
      </c>
      <c r="H51" s="116">
        <f t="shared" si="13"/>
        <v>0</v>
      </c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</row>
    <row r="52" spans="1:27" ht="15.75" customHeight="1">
      <c r="A52" s="117"/>
      <c r="B52" s="156" t="s">
        <v>198</v>
      </c>
      <c r="C52" s="156" t="s">
        <v>199</v>
      </c>
      <c r="D52" s="156" t="s">
        <v>200</v>
      </c>
      <c r="E52" s="157" t="s">
        <v>201</v>
      </c>
      <c r="F52" s="158" t="s">
        <v>202</v>
      </c>
      <c r="G52" s="158" t="s">
        <v>203</v>
      </c>
      <c r="H52" s="158" t="s">
        <v>204</v>
      </c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</row>
    <row r="53" spans="1:27" ht="15.75" customHeight="1">
      <c r="A53" s="145" t="s">
        <v>118</v>
      </c>
      <c r="B53" s="146">
        <v>1</v>
      </c>
      <c r="C53" s="146">
        <f t="shared" ref="C53:C59" si="15">$C$3</f>
        <v>3</v>
      </c>
      <c r="D53" s="146">
        <v>0</v>
      </c>
      <c r="E53" s="148" t="str">
        <f>IFERROR(MIN(B53,(C53/VLOOKUP(A53,'Product overview'!$A:$I,9, FALSE))),"")</f>
        <v/>
      </c>
      <c r="F53" s="149" t="str">
        <f>IFERROR((D53*VLOOKUP(A53,'Product overview'!$A:$I,4, FALSE)),"")</f>
        <v/>
      </c>
      <c r="G53" s="149" t="str">
        <f>IFERROR((E53*VLOOKUP(A53,'Product overview'!$A:$I,4, FALSE)),"")</f>
        <v/>
      </c>
      <c r="H53" s="150" t="e">
        <f t="shared" ref="H53:H59" si="16">G53-F53</f>
        <v>#VALUE!</v>
      </c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</row>
    <row r="54" spans="1:27">
      <c r="A54" s="114" t="s">
        <v>119</v>
      </c>
      <c r="B54" s="95">
        <f t="shared" ref="B54:B59" si="17">B53</f>
        <v>1</v>
      </c>
      <c r="C54" s="95">
        <f t="shared" si="15"/>
        <v>3</v>
      </c>
      <c r="D54" s="95">
        <v>1</v>
      </c>
      <c r="E54" s="143">
        <f>IFERROR(MIN(B54,(C54/VLOOKUP(A54,'Product overview'!$A:$I,9, FALSE))),"")</f>
        <v>1</v>
      </c>
      <c r="F54" s="116">
        <f>IFERROR((D54*VLOOKUP(A54,'Product overview'!$A:$I,4, FALSE)),"")</f>
        <v>43</v>
      </c>
      <c r="G54" s="116">
        <f>IFERROR((E54*VLOOKUP(A54,'Product overview'!$A:$I,4, FALSE)),"")</f>
        <v>43</v>
      </c>
      <c r="H54" s="116">
        <f t="shared" si="16"/>
        <v>0</v>
      </c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</row>
    <row r="55" spans="1:27">
      <c r="A55" s="114" t="s">
        <v>120</v>
      </c>
      <c r="B55" s="95">
        <f t="shared" si="17"/>
        <v>1</v>
      </c>
      <c r="C55" s="95">
        <f t="shared" si="15"/>
        <v>3</v>
      </c>
      <c r="D55" s="95">
        <v>1</v>
      </c>
      <c r="E55" s="143">
        <f>IFERROR(MIN(B55,(C55/VLOOKUP(A55,'Product overview'!$A:$I,9, FALSE))),"")</f>
        <v>1</v>
      </c>
      <c r="F55" s="116">
        <f>IFERROR((D55*VLOOKUP(A55,'Product overview'!$A:$I,4, FALSE)),"")</f>
        <v>21.599999999999994</v>
      </c>
      <c r="G55" s="116">
        <f>IFERROR((E55*VLOOKUP(A55,'Product overview'!$A:$I,4, FALSE)),"")</f>
        <v>21.599999999999994</v>
      </c>
      <c r="H55" s="116">
        <f t="shared" si="16"/>
        <v>0</v>
      </c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</row>
    <row r="56" spans="1:27" ht="15">
      <c r="A56" s="114" t="s">
        <v>121</v>
      </c>
      <c r="B56" s="95">
        <f t="shared" si="17"/>
        <v>1</v>
      </c>
      <c r="C56" s="95">
        <f t="shared" si="15"/>
        <v>3</v>
      </c>
      <c r="D56" s="95">
        <v>1</v>
      </c>
      <c r="E56" s="143">
        <f>IFERROR(MIN(B56,(C56/VLOOKUP(A56,'Product overview'!$A:$I,9, FALSE))),"")</f>
        <v>1</v>
      </c>
      <c r="F56" s="116">
        <f>IFERROR((D56*VLOOKUP(A56,'Product overview'!$A:$I,4, FALSE)),"")</f>
        <v>31.799999999999997</v>
      </c>
      <c r="G56" s="116">
        <f>IFERROR((E56*VLOOKUP(A56,'Product overview'!$A:$I,4, FALSE)),"")</f>
        <v>31.799999999999997</v>
      </c>
      <c r="H56" s="116">
        <f t="shared" si="16"/>
        <v>0</v>
      </c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</row>
    <row r="57" spans="1:27" ht="15">
      <c r="A57" s="114" t="s">
        <v>122</v>
      </c>
      <c r="B57" s="95">
        <f t="shared" si="17"/>
        <v>1</v>
      </c>
      <c r="C57" s="95">
        <f t="shared" si="15"/>
        <v>3</v>
      </c>
      <c r="D57" s="95">
        <v>1</v>
      </c>
      <c r="E57" s="143">
        <f>IFERROR(MIN(B57,(C57/VLOOKUP(A57,'Product overview'!$A:$I,9, FALSE))),"")</f>
        <v>1</v>
      </c>
      <c r="F57" s="116">
        <f>IFERROR((D57*VLOOKUP(A57,'Product overview'!$A:$I,4, FALSE)),"")</f>
        <v>49.599999999999994</v>
      </c>
      <c r="G57" s="116">
        <f>IFERROR((E57*VLOOKUP(A57,'Product overview'!$A:$I,4, FALSE)),"")</f>
        <v>49.599999999999994</v>
      </c>
      <c r="H57" s="116">
        <f t="shared" si="16"/>
        <v>0</v>
      </c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</row>
    <row r="58" spans="1:27" ht="15">
      <c r="A58" s="114" t="s">
        <v>233</v>
      </c>
      <c r="B58" s="95">
        <f t="shared" si="17"/>
        <v>1</v>
      </c>
      <c r="C58" s="95">
        <f t="shared" si="15"/>
        <v>3</v>
      </c>
      <c r="D58" s="95">
        <v>1</v>
      </c>
      <c r="E58" s="143">
        <f>IFERROR(MIN(B58,(C58/VLOOKUP(A58,'Product overview'!$A:$I,9, FALSE))),"")</f>
        <v>1</v>
      </c>
      <c r="F58" s="116">
        <f>IFERROR((D58*VLOOKUP(A58,'Product overview'!$A:$I,4, FALSE)),"")</f>
        <v>80</v>
      </c>
      <c r="G58" s="116">
        <f>IFERROR((E58*VLOOKUP(A58,'Product overview'!$A:$I,4, FALSE)),"")</f>
        <v>80</v>
      </c>
      <c r="H58" s="116">
        <f t="shared" si="16"/>
        <v>0</v>
      </c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</row>
    <row r="59" spans="1:27" ht="15">
      <c r="A59" s="114" t="s">
        <v>234</v>
      </c>
      <c r="B59" s="95">
        <f t="shared" si="17"/>
        <v>1</v>
      </c>
      <c r="C59" s="95">
        <f t="shared" si="15"/>
        <v>3</v>
      </c>
      <c r="D59" s="95">
        <v>1</v>
      </c>
      <c r="E59" s="143">
        <f>IFERROR(MIN(B59,(C59/VLOOKUP(A59,'Product overview'!$A:$I,9, FALSE))),"")</f>
        <v>1</v>
      </c>
      <c r="F59" s="116">
        <f>IFERROR((D59*VLOOKUP(A59,'Product overview'!$A:$I,4, FALSE)),"")</f>
        <v>41.199999999999989</v>
      </c>
      <c r="G59" s="116">
        <f>IFERROR((E59*VLOOKUP(A59,'Product overview'!$A:$I,4, FALSE)),"")</f>
        <v>41.199999999999989</v>
      </c>
      <c r="H59" s="116">
        <f t="shared" si="16"/>
        <v>0</v>
      </c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</row>
    <row r="60" spans="1:27" ht="18">
      <c r="A60" s="117"/>
      <c r="B60" s="156" t="s">
        <v>198</v>
      </c>
      <c r="C60" s="156" t="s">
        <v>199</v>
      </c>
      <c r="D60" s="156" t="s">
        <v>200</v>
      </c>
      <c r="E60" s="157" t="s">
        <v>201</v>
      </c>
      <c r="F60" s="158" t="s">
        <v>202</v>
      </c>
      <c r="G60" s="158" t="s">
        <v>203</v>
      </c>
      <c r="H60" s="158" t="s">
        <v>204</v>
      </c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</row>
    <row r="61" spans="1:27">
      <c r="A61" s="145" t="s">
        <v>123</v>
      </c>
      <c r="B61" s="146">
        <v>1</v>
      </c>
      <c r="C61" s="146">
        <f t="shared" ref="C61:C66" si="18">$C$3</f>
        <v>3</v>
      </c>
      <c r="D61" s="146">
        <v>0</v>
      </c>
      <c r="E61" s="148" t="str">
        <f>IFERROR(MIN(B61,(C61/VLOOKUP(A61,'Product overview'!$A:$I,9, FALSE))),"")</f>
        <v/>
      </c>
      <c r="F61" s="149" t="str">
        <f>IFERROR((D61*VLOOKUP(A61,'Product overview'!$A:$I,4, FALSE)),"")</f>
        <v/>
      </c>
      <c r="G61" s="149" t="str">
        <f>IFERROR((E61*VLOOKUP(A61,'Product overview'!$A:$I,4, FALSE)),"")</f>
        <v/>
      </c>
      <c r="H61" s="150" t="e">
        <f t="shared" ref="H61:H66" si="19">G61-F61</f>
        <v>#VALUE!</v>
      </c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</row>
    <row r="62" spans="1:27" ht="15">
      <c r="A62" s="114" t="s">
        <v>124</v>
      </c>
      <c r="B62" s="95">
        <f t="shared" ref="B62:B66" si="20">B61</f>
        <v>1</v>
      </c>
      <c r="C62" s="95">
        <f t="shared" si="18"/>
        <v>3</v>
      </c>
      <c r="D62" s="95">
        <v>1</v>
      </c>
      <c r="E62" s="143">
        <f>IFERROR(MIN(B62,(C62/VLOOKUP(A62,'Product overview'!$A:$I,9, FALSE))),"")</f>
        <v>1</v>
      </c>
      <c r="F62" s="116">
        <f>IFERROR((D62*VLOOKUP(A62,'Product overview'!$A:$I,4, FALSE)),"")</f>
        <v>25</v>
      </c>
      <c r="G62" s="116">
        <f>IFERROR((E62*VLOOKUP(A62,'Product overview'!$A:$I,4, FALSE)),"")</f>
        <v>25</v>
      </c>
      <c r="H62" s="116">
        <f t="shared" si="19"/>
        <v>0</v>
      </c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</row>
    <row r="63" spans="1:27" ht="15">
      <c r="A63" s="114" t="s">
        <v>125</v>
      </c>
      <c r="B63" s="95">
        <f t="shared" si="20"/>
        <v>1</v>
      </c>
      <c r="C63" s="95">
        <f t="shared" si="18"/>
        <v>3</v>
      </c>
      <c r="D63" s="95">
        <v>1</v>
      </c>
      <c r="E63" s="143">
        <f>IFERROR(MIN(B63,(C63/VLOOKUP(A63,'Product overview'!$A:$I,9, FALSE))),"")</f>
        <v>1</v>
      </c>
      <c r="F63" s="116">
        <f>IFERROR((D63*VLOOKUP(A63,'Product overview'!$A:$I,4, FALSE)),"")</f>
        <v>39</v>
      </c>
      <c r="G63" s="116">
        <f>IFERROR((E63*VLOOKUP(A63,'Product overview'!$A:$I,4, FALSE)),"")</f>
        <v>39</v>
      </c>
      <c r="H63" s="116">
        <f t="shared" si="19"/>
        <v>0</v>
      </c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</row>
    <row r="64" spans="1:27" ht="15">
      <c r="A64" s="114" t="s">
        <v>126</v>
      </c>
      <c r="B64" s="95">
        <f t="shared" si="20"/>
        <v>1</v>
      </c>
      <c r="C64" s="95">
        <f t="shared" si="18"/>
        <v>3</v>
      </c>
      <c r="D64" s="95">
        <v>1</v>
      </c>
      <c r="E64" s="143">
        <f>IFERROR(MIN(B64,(C64/VLOOKUP(A64,'Product overview'!$A:$I,9, FALSE))),"")</f>
        <v>1</v>
      </c>
      <c r="F64" s="116">
        <f>IFERROR((D64*VLOOKUP(A64,'Product overview'!$A:$I,4, FALSE)),"")</f>
        <v>39</v>
      </c>
      <c r="G64" s="116">
        <f>IFERROR((E64*VLOOKUP(A64,'Product overview'!$A:$I,4, FALSE)),"")</f>
        <v>39</v>
      </c>
      <c r="H64" s="116">
        <f t="shared" si="19"/>
        <v>0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 ht="15">
      <c r="A65" s="114" t="s">
        <v>235</v>
      </c>
      <c r="B65" s="95">
        <f t="shared" si="20"/>
        <v>1</v>
      </c>
      <c r="C65" s="95">
        <f t="shared" si="18"/>
        <v>3</v>
      </c>
      <c r="D65" s="95">
        <v>1</v>
      </c>
      <c r="E65" s="143">
        <f>IFERROR(MIN(B65,(C65/VLOOKUP(A65,'Product overview'!$A:$I,9, FALSE))),"")</f>
        <v>1</v>
      </c>
      <c r="F65" s="116">
        <f>IFERROR((D65*VLOOKUP(A65,'Product overview'!$A:$I,4, FALSE)),"")</f>
        <v>40</v>
      </c>
      <c r="G65" s="116">
        <f>IFERROR((E65*VLOOKUP(A65,'Product overview'!$A:$I,4, FALSE)),"")</f>
        <v>40</v>
      </c>
      <c r="H65" s="116">
        <f t="shared" si="19"/>
        <v>0</v>
      </c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</row>
    <row r="66" spans="1:27" ht="15">
      <c r="A66" s="114" t="s">
        <v>236</v>
      </c>
      <c r="B66" s="95">
        <f t="shared" si="20"/>
        <v>1</v>
      </c>
      <c r="C66" s="95">
        <f t="shared" si="18"/>
        <v>3</v>
      </c>
      <c r="D66" s="95">
        <v>1</v>
      </c>
      <c r="E66" s="143">
        <f>IFERROR(MIN(B66,(C66/VLOOKUP(A66,'Product overview'!$A:$I,9, FALSE))),"")</f>
        <v>1</v>
      </c>
      <c r="F66" s="116">
        <f>IFERROR((D66*VLOOKUP(A66,'Product overview'!$A:$I,4, FALSE)),"")</f>
        <v>41.599999999999909</v>
      </c>
      <c r="G66" s="116">
        <f>IFERROR((E66*VLOOKUP(A66,'Product overview'!$A:$I,4, FALSE)),"")</f>
        <v>41.599999999999909</v>
      </c>
      <c r="H66" s="116">
        <f t="shared" si="19"/>
        <v>0</v>
      </c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</row>
    <row r="67" spans="1:27" ht="18">
      <c r="A67" s="117"/>
      <c r="B67" s="156" t="s">
        <v>198</v>
      </c>
      <c r="C67" s="156" t="s">
        <v>199</v>
      </c>
      <c r="D67" s="156" t="s">
        <v>200</v>
      </c>
      <c r="E67" s="157" t="s">
        <v>201</v>
      </c>
      <c r="F67" s="158" t="s">
        <v>202</v>
      </c>
      <c r="G67" s="158" t="s">
        <v>203</v>
      </c>
      <c r="H67" s="158" t="s">
        <v>204</v>
      </c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</row>
    <row r="68" spans="1:27">
      <c r="A68" s="145" t="s">
        <v>127</v>
      </c>
      <c r="B68" s="146">
        <v>1</v>
      </c>
      <c r="C68" s="146">
        <f t="shared" ref="C68:C82" si="21">$C$3</f>
        <v>3</v>
      </c>
      <c r="D68" s="146">
        <v>0</v>
      </c>
      <c r="E68" s="148" t="str">
        <f>IFERROR(MIN(B68,(C68/VLOOKUP(A68,'Product overview'!$A:$I,9, FALSE))),"")</f>
        <v/>
      </c>
      <c r="F68" s="149" t="str">
        <f>IFERROR((D68*VLOOKUP(A68,'Product overview'!$A:$I,4, FALSE)),"")</f>
        <v/>
      </c>
      <c r="G68" s="149" t="str">
        <f>IFERROR((E68*VLOOKUP(A68,'Product overview'!$A:$I,4, FALSE)),"")</f>
        <v/>
      </c>
      <c r="H68" s="150" t="e">
        <f t="shared" ref="H68:H82" si="22">G68-F68</f>
        <v>#VALUE!</v>
      </c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</row>
    <row r="69" spans="1:27" ht="15">
      <c r="A69" s="114" t="s">
        <v>128</v>
      </c>
      <c r="B69" s="95">
        <f t="shared" ref="B69:B82" si="23">B68</f>
        <v>1</v>
      </c>
      <c r="C69" s="95">
        <f t="shared" si="21"/>
        <v>3</v>
      </c>
      <c r="D69" s="95">
        <v>1</v>
      </c>
      <c r="E69" s="143">
        <f>IFERROR(MIN(B69,(C69/VLOOKUP(A69,'Product overview'!$A:$I,9, FALSE))),"")</f>
        <v>1</v>
      </c>
      <c r="F69" s="116">
        <f>IFERROR((D69*VLOOKUP(A69,'Product overview'!$A:$I,4, FALSE)),"")</f>
        <v>35.14</v>
      </c>
      <c r="G69" s="116">
        <f>IFERROR((E69*VLOOKUP(A69,'Product overview'!$A:$I,4, FALSE)),"")</f>
        <v>35.14</v>
      </c>
      <c r="H69" s="116">
        <f t="shared" si="22"/>
        <v>0</v>
      </c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</row>
    <row r="70" spans="1:27" ht="15">
      <c r="A70" s="114" t="s">
        <v>129</v>
      </c>
      <c r="B70" s="95">
        <f t="shared" si="23"/>
        <v>1</v>
      </c>
      <c r="C70" s="95">
        <f t="shared" si="21"/>
        <v>3</v>
      </c>
      <c r="D70" s="95">
        <v>1</v>
      </c>
      <c r="E70" s="143">
        <f>IFERROR(MIN(B70,(C70/VLOOKUP(A70,'Product overview'!$A:$I,9, FALSE))),"")</f>
        <v>1</v>
      </c>
      <c r="F70" s="116">
        <f>IFERROR((D70*VLOOKUP(A70,'Product overview'!$A:$I,4, FALSE)),"")</f>
        <v>35.600000000000009</v>
      </c>
      <c r="G70" s="116">
        <f>IFERROR((E70*VLOOKUP(A70,'Product overview'!$A:$I,4, FALSE)),"")</f>
        <v>35.600000000000009</v>
      </c>
      <c r="H70" s="116">
        <f t="shared" si="22"/>
        <v>0</v>
      </c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</row>
    <row r="71" spans="1:27" ht="15">
      <c r="A71" s="114" t="s">
        <v>130</v>
      </c>
      <c r="B71" s="95">
        <f t="shared" si="23"/>
        <v>1</v>
      </c>
      <c r="C71" s="95">
        <f t="shared" si="21"/>
        <v>3</v>
      </c>
      <c r="D71" s="95">
        <v>1</v>
      </c>
      <c r="E71" s="143">
        <f>IFERROR(MIN(B71,(C71/VLOOKUP(A71,'Product overview'!$A:$I,9, FALSE))),"")</f>
        <v>1</v>
      </c>
      <c r="F71" s="116">
        <f>IFERROR((D71*VLOOKUP(A71,'Product overview'!$A:$I,4, FALSE)),"")</f>
        <v>42.600000000000023</v>
      </c>
      <c r="G71" s="116">
        <f>IFERROR((E71*VLOOKUP(A71,'Product overview'!$A:$I,4, FALSE)),"")</f>
        <v>42.600000000000023</v>
      </c>
      <c r="H71" s="116">
        <f t="shared" si="22"/>
        <v>0</v>
      </c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</row>
    <row r="72" spans="1:27" ht="15">
      <c r="A72" s="114" t="s">
        <v>131</v>
      </c>
      <c r="B72" s="95">
        <f t="shared" si="23"/>
        <v>1</v>
      </c>
      <c r="C72" s="95">
        <f t="shared" si="21"/>
        <v>3</v>
      </c>
      <c r="D72" s="95">
        <v>1</v>
      </c>
      <c r="E72" s="143">
        <f>IFERROR(MIN(B72,(C72/VLOOKUP(A72,'Product overview'!$A:$I,9, FALSE))),"")</f>
        <v>1</v>
      </c>
      <c r="F72" s="116">
        <f>IFERROR((D72*VLOOKUP(A72,'Product overview'!$A:$I,4, FALSE)),"")</f>
        <v>22.300000000000011</v>
      </c>
      <c r="G72" s="116">
        <f>IFERROR((E72*VLOOKUP(A72,'Product overview'!$A:$I,4, FALSE)),"")</f>
        <v>22.300000000000011</v>
      </c>
      <c r="H72" s="116">
        <f t="shared" si="22"/>
        <v>0</v>
      </c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</row>
    <row r="73" spans="1:27" ht="15">
      <c r="A73" s="114" t="s">
        <v>132</v>
      </c>
      <c r="B73" s="95">
        <f t="shared" si="23"/>
        <v>1</v>
      </c>
      <c r="C73" s="95">
        <f t="shared" si="21"/>
        <v>3</v>
      </c>
      <c r="D73" s="95">
        <v>1</v>
      </c>
      <c r="E73" s="143">
        <f>IFERROR(MIN(B73,(C73/VLOOKUP(A73,'Product overview'!$A:$I,9, FALSE))),"")</f>
        <v>1</v>
      </c>
      <c r="F73" s="116">
        <f>IFERROR((D73*VLOOKUP(A73,'Product overview'!$A:$I,4, FALSE)),"")</f>
        <v>82.800000000000011</v>
      </c>
      <c r="G73" s="116">
        <f>IFERROR((E73*VLOOKUP(A73,'Product overview'!$A:$I,4, FALSE)),"")</f>
        <v>82.800000000000011</v>
      </c>
      <c r="H73" s="116">
        <f t="shared" si="22"/>
        <v>0</v>
      </c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</row>
    <row r="74" spans="1:27" ht="15">
      <c r="A74" s="114" t="s">
        <v>237</v>
      </c>
      <c r="B74" s="95">
        <f t="shared" si="23"/>
        <v>1</v>
      </c>
      <c r="C74" s="95">
        <f t="shared" si="21"/>
        <v>3</v>
      </c>
      <c r="D74" s="95">
        <v>1</v>
      </c>
      <c r="E74" s="143">
        <f>IFERROR(MIN(B74,(C74/VLOOKUP(A74,'Product overview'!$A:$I,9, FALSE))),"")</f>
        <v>1</v>
      </c>
      <c r="F74" s="116">
        <f>IFERROR((D74*VLOOKUP(A74,'Product overview'!$A:$I,4, FALSE)),"")</f>
        <v>35.800000000000011</v>
      </c>
      <c r="G74" s="116">
        <f>IFERROR((E74*VLOOKUP(A74,'Product overview'!$A:$I,4, FALSE)),"")</f>
        <v>35.800000000000011</v>
      </c>
      <c r="H74" s="116">
        <f t="shared" si="22"/>
        <v>0</v>
      </c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</row>
    <row r="75" spans="1:27" ht="15">
      <c r="A75" s="114" t="s">
        <v>238</v>
      </c>
      <c r="B75" s="95">
        <f t="shared" si="23"/>
        <v>1</v>
      </c>
      <c r="C75" s="95">
        <f t="shared" si="21"/>
        <v>3</v>
      </c>
      <c r="D75" s="95">
        <v>1</v>
      </c>
      <c r="E75" s="143">
        <f>IFERROR(MIN(B75,(C75/VLOOKUP(A75,'Product overview'!$A:$I,9, FALSE))),"")</f>
        <v>1</v>
      </c>
      <c r="F75" s="116">
        <f>IFERROR((D75*VLOOKUP(A75,'Product overview'!$A:$I,4, FALSE)),"")</f>
        <v>36.199999999999989</v>
      </c>
      <c r="G75" s="116">
        <f>IFERROR((E75*VLOOKUP(A75,'Product overview'!$A:$I,4, FALSE)),"")</f>
        <v>36.199999999999989</v>
      </c>
      <c r="H75" s="116">
        <f t="shared" si="22"/>
        <v>0</v>
      </c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</row>
    <row r="76" spans="1:27" ht="15">
      <c r="A76" s="114" t="s">
        <v>239</v>
      </c>
      <c r="B76" s="95">
        <f t="shared" si="23"/>
        <v>1</v>
      </c>
      <c r="C76" s="95">
        <f t="shared" si="21"/>
        <v>3</v>
      </c>
      <c r="D76" s="95">
        <v>1</v>
      </c>
      <c r="E76" s="143">
        <f>IFERROR(MIN(B76,(C76/VLOOKUP(A76,'Product overview'!$A:$I,9, FALSE))),"")</f>
        <v>1</v>
      </c>
      <c r="F76" s="116">
        <f>IFERROR((D76*VLOOKUP(A76,'Product overview'!$A:$I,4, FALSE)),"")</f>
        <v>27.960000000000008</v>
      </c>
      <c r="G76" s="116">
        <f>IFERROR((E76*VLOOKUP(A76,'Product overview'!$A:$I,4, FALSE)),"")</f>
        <v>27.960000000000008</v>
      </c>
      <c r="H76" s="116">
        <f t="shared" si="22"/>
        <v>0</v>
      </c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</row>
    <row r="77" spans="1:27" ht="15">
      <c r="A77" s="114" t="s">
        <v>240</v>
      </c>
      <c r="B77" s="95">
        <f t="shared" si="23"/>
        <v>1</v>
      </c>
      <c r="C77" s="95">
        <f t="shared" si="21"/>
        <v>3</v>
      </c>
      <c r="D77" s="95">
        <v>1</v>
      </c>
      <c r="E77" s="143">
        <f>IFERROR(MIN(B77,(C77/VLOOKUP(A77,'Product overview'!$A:$I,9, FALSE))),"")</f>
        <v>1</v>
      </c>
      <c r="F77" s="116">
        <f>IFERROR((D77*VLOOKUP(A77,'Product overview'!$A:$I,4, FALSE)),"")</f>
        <v>78.399999999999977</v>
      </c>
      <c r="G77" s="116">
        <f>IFERROR((E77*VLOOKUP(A77,'Product overview'!$A:$I,4, FALSE)),"")</f>
        <v>78.399999999999977</v>
      </c>
      <c r="H77" s="116">
        <f t="shared" si="22"/>
        <v>0</v>
      </c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</row>
    <row r="78" spans="1:27" ht="15">
      <c r="A78" s="114" t="s">
        <v>241</v>
      </c>
      <c r="B78" s="95">
        <f t="shared" si="23"/>
        <v>1</v>
      </c>
      <c r="C78" s="95">
        <f t="shared" si="21"/>
        <v>3</v>
      </c>
      <c r="D78" s="95">
        <v>1</v>
      </c>
      <c r="E78" s="143">
        <f>IFERROR(MIN(B78,(C78/VLOOKUP(A78,'Product overview'!$A:$I,9, FALSE))),"")</f>
        <v>1</v>
      </c>
      <c r="F78" s="116">
        <f>IFERROR((D78*VLOOKUP(A78,'Product overview'!$A:$I,4, FALSE)),"")</f>
        <v>47</v>
      </c>
      <c r="G78" s="116">
        <f>IFERROR((E78*VLOOKUP(A78,'Product overview'!$A:$I,4, FALSE)),"")</f>
        <v>47</v>
      </c>
      <c r="H78" s="116">
        <f t="shared" si="22"/>
        <v>0</v>
      </c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</row>
    <row r="79" spans="1:27" ht="15">
      <c r="A79" s="114" t="s">
        <v>242</v>
      </c>
      <c r="B79" s="95">
        <f t="shared" si="23"/>
        <v>1</v>
      </c>
      <c r="C79" s="95">
        <f t="shared" si="21"/>
        <v>3</v>
      </c>
      <c r="D79" s="95">
        <v>1</v>
      </c>
      <c r="E79" s="143">
        <f>IFERROR(MIN(B79,(C79/VLOOKUP(A79,'Product overview'!$A:$I,9, FALSE))),"")</f>
        <v>1</v>
      </c>
      <c r="F79" s="116">
        <f>IFERROR((D79*VLOOKUP(A79,'Product overview'!$A:$I,4, FALSE)),"")</f>
        <v>39.400000000000034</v>
      </c>
      <c r="G79" s="116">
        <f>IFERROR((E79*VLOOKUP(A79,'Product overview'!$A:$I,4, FALSE)),"")</f>
        <v>39.400000000000034</v>
      </c>
      <c r="H79" s="116">
        <f t="shared" si="22"/>
        <v>0</v>
      </c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</row>
    <row r="80" spans="1:27" ht="15">
      <c r="A80" s="114" t="s">
        <v>243</v>
      </c>
      <c r="B80" s="95">
        <f t="shared" si="23"/>
        <v>1</v>
      </c>
      <c r="C80" s="95">
        <f t="shared" si="21"/>
        <v>3</v>
      </c>
      <c r="D80" s="95">
        <v>1</v>
      </c>
      <c r="E80" s="143">
        <f>IFERROR(MIN(B80,(C80/VLOOKUP(A80,'Product overview'!$A:$I,9, FALSE))),"")</f>
        <v>1</v>
      </c>
      <c r="F80" s="116">
        <f>IFERROR((D80*VLOOKUP(A80,'Product overview'!$A:$I,4, FALSE)),"")</f>
        <v>31.799999999999997</v>
      </c>
      <c r="G80" s="116">
        <f>IFERROR((E80*VLOOKUP(A80,'Product overview'!$A:$I,4, FALSE)),"")</f>
        <v>31.799999999999997</v>
      </c>
      <c r="H80" s="116">
        <f t="shared" si="22"/>
        <v>0</v>
      </c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</row>
    <row r="81" spans="1:27" ht="15">
      <c r="A81" s="68" t="s">
        <v>244</v>
      </c>
      <c r="B81" s="95">
        <f t="shared" si="23"/>
        <v>1</v>
      </c>
      <c r="C81" s="95">
        <f t="shared" si="21"/>
        <v>3</v>
      </c>
      <c r="D81" s="95">
        <v>1</v>
      </c>
      <c r="E81" s="143">
        <f>IFERROR(MIN(B81,(C81/VLOOKUP(A81,'Product overview'!$A:$I,9, FALSE))),"")</f>
        <v>1</v>
      </c>
      <c r="F81" s="116">
        <f>IFERROR((D81*VLOOKUP(A81,'Product overview'!$A:$I,4, FALSE)),"")</f>
        <v>31.199999999999989</v>
      </c>
      <c r="G81" s="116">
        <f>IFERROR((E81*VLOOKUP(A81,'Product overview'!$A:$I,4, FALSE)),"")</f>
        <v>31.199999999999989</v>
      </c>
      <c r="H81" s="116">
        <f t="shared" si="22"/>
        <v>0</v>
      </c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</row>
    <row r="82" spans="1:27" ht="15">
      <c r="A82" s="127" t="s">
        <v>245</v>
      </c>
      <c r="B82" s="95">
        <f t="shared" si="23"/>
        <v>1</v>
      </c>
      <c r="C82" s="95">
        <f t="shared" si="21"/>
        <v>3</v>
      </c>
      <c r="D82" s="95">
        <v>1</v>
      </c>
      <c r="E82" s="143">
        <f>IFERROR(MIN(B82,(C82/VLOOKUP(A82,'Product overview'!$A:$I,9, FALSE))),"")</f>
        <v>1</v>
      </c>
      <c r="F82" s="116">
        <f>IFERROR((D82*VLOOKUP(A82,'Product overview'!$A:$I,4, FALSE)),"")</f>
        <v>34</v>
      </c>
      <c r="G82" s="116">
        <f>IFERROR((E82*VLOOKUP(A82,'Product overview'!$A:$I,4, FALSE)),"")</f>
        <v>34</v>
      </c>
      <c r="H82" s="116">
        <f t="shared" si="22"/>
        <v>0</v>
      </c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</row>
    <row r="83" spans="1:27" ht="18">
      <c r="A83" s="70"/>
      <c r="B83" s="156" t="s">
        <v>198</v>
      </c>
      <c r="C83" s="156" t="s">
        <v>199</v>
      </c>
      <c r="D83" s="156" t="s">
        <v>200</v>
      </c>
      <c r="E83" s="157" t="s">
        <v>201</v>
      </c>
      <c r="F83" s="158" t="s">
        <v>202</v>
      </c>
      <c r="G83" s="158" t="s">
        <v>203</v>
      </c>
      <c r="H83" s="158" t="s">
        <v>204</v>
      </c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</row>
    <row r="84" spans="1:27">
      <c r="A84" s="145" t="s">
        <v>133</v>
      </c>
      <c r="B84" s="146">
        <v>1</v>
      </c>
      <c r="C84" s="146">
        <f t="shared" ref="C84:C97" si="24">$C$3</f>
        <v>3</v>
      </c>
      <c r="D84" s="147">
        <v>0</v>
      </c>
      <c r="E84" s="148" t="str">
        <f>IFERROR(MIN(B84,(C84/VLOOKUP(A84,'Product overview'!$A:$I,9, FALSE))),"")</f>
        <v/>
      </c>
      <c r="F84" s="149" t="str">
        <f>IFERROR((D84*VLOOKUP(A84,'Product overview'!$A:$I,4, FALSE)),"")</f>
        <v/>
      </c>
      <c r="G84" s="149" t="str">
        <f>IFERROR((E84*VLOOKUP(A84,'Product overview'!$A:$I,4, FALSE)),"")</f>
        <v/>
      </c>
      <c r="H84" s="150" t="e">
        <f t="shared" ref="H84:H97" si="25">G84-F84</f>
        <v>#VALUE!</v>
      </c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</row>
    <row r="85" spans="1:27" ht="15">
      <c r="A85" s="114" t="s">
        <v>134</v>
      </c>
      <c r="B85" s="95">
        <f t="shared" ref="B85:B97" si="26">B84</f>
        <v>1</v>
      </c>
      <c r="C85" s="95">
        <f t="shared" si="24"/>
        <v>3</v>
      </c>
      <c r="D85" s="95">
        <v>1</v>
      </c>
      <c r="E85" s="143">
        <f>IFERROR(MIN(B85,(C85/VLOOKUP(A85,'Product overview'!$A:$I,9, FALSE))),"")</f>
        <v>1</v>
      </c>
      <c r="F85" s="116">
        <f>IFERROR((D85*VLOOKUP(A85,'Product overview'!$A:$I,4, FALSE)),"")</f>
        <v>36.56</v>
      </c>
      <c r="G85" s="116">
        <f>IFERROR((E85*VLOOKUP(A85,'Product overview'!$A:$I,4, FALSE)),"")</f>
        <v>36.56</v>
      </c>
      <c r="H85" s="116">
        <f t="shared" si="25"/>
        <v>0</v>
      </c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</row>
    <row r="86" spans="1:27" ht="15">
      <c r="A86" s="114" t="s">
        <v>135</v>
      </c>
      <c r="B86" s="95">
        <f t="shared" si="26"/>
        <v>1</v>
      </c>
      <c r="C86" s="95">
        <f t="shared" si="24"/>
        <v>3</v>
      </c>
      <c r="D86" s="95">
        <v>1</v>
      </c>
      <c r="E86" s="143">
        <f>IFERROR(MIN(B86,(C86/VLOOKUP(A86,'Product overview'!$A:$I,9, FALSE))),"")</f>
        <v>1</v>
      </c>
      <c r="F86" s="116">
        <f>IFERROR((D86*VLOOKUP(A86,'Product overview'!$A:$I,4, FALSE)),"")</f>
        <v>101</v>
      </c>
      <c r="G86" s="116">
        <f>IFERROR((E86*VLOOKUP(A86,'Product overview'!$A:$I,4, FALSE)),"")</f>
        <v>101</v>
      </c>
      <c r="H86" s="116">
        <f t="shared" si="25"/>
        <v>0</v>
      </c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</row>
    <row r="87" spans="1:27" ht="15">
      <c r="A87" s="114" t="s">
        <v>136</v>
      </c>
      <c r="B87" s="95">
        <f t="shared" si="26"/>
        <v>1</v>
      </c>
      <c r="C87" s="95">
        <f t="shared" si="24"/>
        <v>3</v>
      </c>
      <c r="D87" s="95">
        <v>1</v>
      </c>
      <c r="E87" s="143">
        <f>IFERROR(MIN(B87,(C87/VLOOKUP(A87,'Product overview'!$A:$I,9, FALSE))),"")</f>
        <v>1</v>
      </c>
      <c r="F87" s="116">
        <f>IFERROR((D87*VLOOKUP(A87,'Product overview'!$A:$I,4, FALSE)),"")</f>
        <v>21.399999999999977</v>
      </c>
      <c r="G87" s="116">
        <f>IFERROR((E87*VLOOKUP(A87,'Product overview'!$A:$I,4, FALSE)),"")</f>
        <v>21.399999999999977</v>
      </c>
      <c r="H87" s="116">
        <f t="shared" si="25"/>
        <v>0</v>
      </c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</row>
    <row r="88" spans="1:27" ht="15">
      <c r="A88" s="114" t="s">
        <v>137</v>
      </c>
      <c r="B88" s="95">
        <f t="shared" si="26"/>
        <v>1</v>
      </c>
      <c r="C88" s="95">
        <f t="shared" si="24"/>
        <v>3</v>
      </c>
      <c r="D88" s="95">
        <v>0</v>
      </c>
      <c r="E88" s="143">
        <f>IFERROR(MIN(B88,(C88/VLOOKUP(A88,'Product overview'!$A:$I,9, FALSE))),"")</f>
        <v>0.75</v>
      </c>
      <c r="F88" s="116">
        <f>IFERROR((D88*VLOOKUP(A88,'Product overview'!$A:$I,4, FALSE)),"")</f>
        <v>0</v>
      </c>
      <c r="G88" s="116">
        <f>IFERROR((E88*VLOOKUP(A88,'Product overview'!$A:$I,4, FALSE)),"")</f>
        <v>43.5</v>
      </c>
      <c r="H88" s="116">
        <f t="shared" si="25"/>
        <v>43.5</v>
      </c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</row>
    <row r="89" spans="1:27" ht="15">
      <c r="A89" s="114" t="s">
        <v>248</v>
      </c>
      <c r="B89" s="95">
        <f t="shared" si="26"/>
        <v>1</v>
      </c>
      <c r="C89" s="95">
        <f t="shared" si="24"/>
        <v>3</v>
      </c>
      <c r="D89" s="95">
        <v>1</v>
      </c>
      <c r="E89" s="143">
        <f>IFERROR(MIN(B89,(C89/VLOOKUP(A89,'Product overview'!$A:$I,9, FALSE))),"")</f>
        <v>1</v>
      </c>
      <c r="F89" s="116">
        <f>IFERROR((D89*VLOOKUP(A89,'Product overview'!$A:$I,4, FALSE)),"")</f>
        <v>105.19999999999999</v>
      </c>
      <c r="G89" s="116">
        <f>IFERROR((E89*VLOOKUP(A89,'Product overview'!$A:$I,4, FALSE)),"")</f>
        <v>105.19999999999999</v>
      </c>
      <c r="H89" s="116">
        <f t="shared" si="25"/>
        <v>0</v>
      </c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</row>
    <row r="90" spans="1:27" ht="15">
      <c r="A90" s="114" t="s">
        <v>249</v>
      </c>
      <c r="B90" s="95">
        <f t="shared" si="26"/>
        <v>1</v>
      </c>
      <c r="C90" s="95">
        <f t="shared" si="24"/>
        <v>3</v>
      </c>
      <c r="D90" s="95">
        <v>1</v>
      </c>
      <c r="E90" s="143">
        <f>IFERROR(MIN(B90,(C90/VLOOKUP(A90,'Product overview'!$A:$I,9, FALSE))),"")</f>
        <v>1</v>
      </c>
      <c r="F90" s="116">
        <f>IFERROR((D90*VLOOKUP(A90,'Product overview'!$A:$I,4, FALSE)),"")</f>
        <v>119.6</v>
      </c>
      <c r="G90" s="116">
        <f>IFERROR((E90*VLOOKUP(A90,'Product overview'!$A:$I,4, FALSE)),"")</f>
        <v>119.6</v>
      </c>
      <c r="H90" s="116">
        <f t="shared" si="25"/>
        <v>0</v>
      </c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</row>
    <row r="91" spans="1:27" ht="15">
      <c r="A91" s="114" t="s">
        <v>250</v>
      </c>
      <c r="B91" s="95">
        <f t="shared" si="26"/>
        <v>1</v>
      </c>
      <c r="C91" s="95">
        <f t="shared" si="24"/>
        <v>3</v>
      </c>
      <c r="D91" s="95">
        <v>1</v>
      </c>
      <c r="E91" s="143">
        <f>IFERROR(MIN(B91,(C91/VLOOKUP(A91,'Product overview'!$A:$I,9, FALSE))),"")</f>
        <v>1</v>
      </c>
      <c r="F91" s="116">
        <f>IFERROR((D91*VLOOKUP(A91,'Product overview'!$A:$I,4, FALSE)),"")</f>
        <v>75</v>
      </c>
      <c r="G91" s="116">
        <f>IFERROR((E91*VLOOKUP(A91,'Product overview'!$A:$I,4, FALSE)),"")</f>
        <v>75</v>
      </c>
      <c r="H91" s="116">
        <f t="shared" si="25"/>
        <v>0</v>
      </c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</row>
    <row r="92" spans="1:27" ht="15">
      <c r="A92" s="114" t="s">
        <v>251</v>
      </c>
      <c r="B92" s="95">
        <f t="shared" si="26"/>
        <v>1</v>
      </c>
      <c r="C92" s="95">
        <f t="shared" si="24"/>
        <v>3</v>
      </c>
      <c r="D92" s="95">
        <v>0</v>
      </c>
      <c r="E92" s="143">
        <f>IFERROR(MIN(B92,(C92/VLOOKUP(A92,'Product overview'!$A:$I,9, FALSE))),"")</f>
        <v>0.89999999999999991</v>
      </c>
      <c r="F92" s="116">
        <f>IFERROR((D92*VLOOKUP(A92,'Product overview'!$A:$I,4, FALSE)),"")</f>
        <v>0</v>
      </c>
      <c r="G92" s="116">
        <f>IFERROR((E92*VLOOKUP(A92,'Product overview'!$A:$I,4, FALSE)),"")</f>
        <v>46.620000000000005</v>
      </c>
      <c r="H92" s="116">
        <f t="shared" si="25"/>
        <v>46.620000000000005</v>
      </c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</row>
    <row r="93" spans="1:27" ht="15">
      <c r="A93" s="114" t="s">
        <v>252</v>
      </c>
      <c r="B93" s="95">
        <f t="shared" si="26"/>
        <v>1</v>
      </c>
      <c r="C93" s="95">
        <f t="shared" si="24"/>
        <v>3</v>
      </c>
      <c r="D93" s="95">
        <v>1</v>
      </c>
      <c r="E93" s="143">
        <f>IFERROR(MIN(B93,(C93/VLOOKUP(A93,'Product overview'!$A:$I,9, FALSE))),"")</f>
        <v>1</v>
      </c>
      <c r="F93" s="116">
        <f>IFERROR((D93*VLOOKUP(A93,'Product overview'!$A:$I,4, FALSE)),"")</f>
        <v>6.6000000000000227</v>
      </c>
      <c r="G93" s="116">
        <f>IFERROR((E93*VLOOKUP(A93,'Product overview'!$A:$I,4, FALSE)),"")</f>
        <v>6.6000000000000227</v>
      </c>
      <c r="H93" s="116">
        <f t="shared" si="25"/>
        <v>0</v>
      </c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</row>
    <row r="94" spans="1:27" ht="15">
      <c r="A94" s="114" t="s">
        <v>253</v>
      </c>
      <c r="B94" s="95">
        <f t="shared" si="26"/>
        <v>1</v>
      </c>
      <c r="C94" s="95">
        <f t="shared" si="24"/>
        <v>3</v>
      </c>
      <c r="D94" s="95">
        <v>1</v>
      </c>
      <c r="E94" s="143">
        <f>IFERROR(MIN(B94,(C94/VLOOKUP(A94,'Product overview'!$A:$I,9, FALSE))),"")</f>
        <v>1</v>
      </c>
      <c r="F94" s="116">
        <f>IFERROR((D94*VLOOKUP(A94,'Product overview'!$A:$I,4, FALSE)),"")</f>
        <v>29.799999999999983</v>
      </c>
      <c r="G94" s="116">
        <f>IFERROR((E94*VLOOKUP(A94,'Product overview'!$A:$I,4, FALSE)),"")</f>
        <v>29.799999999999983</v>
      </c>
      <c r="H94" s="116">
        <f t="shared" si="25"/>
        <v>0</v>
      </c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</row>
    <row r="95" spans="1:27" ht="15">
      <c r="A95" s="121" t="s">
        <v>254</v>
      </c>
      <c r="B95" s="95">
        <f t="shared" si="26"/>
        <v>1</v>
      </c>
      <c r="C95" s="95">
        <f t="shared" si="24"/>
        <v>3</v>
      </c>
      <c r="D95" s="95">
        <v>1</v>
      </c>
      <c r="E95" s="143">
        <f>IFERROR(MIN(B95,(C95/VLOOKUP(A95,'Product overview'!$A:$I,9, FALSE))),"")</f>
        <v>1</v>
      </c>
      <c r="F95" s="116">
        <f>IFERROR((D95*VLOOKUP(A95,'Product overview'!$A:$I,4, FALSE)),"")</f>
        <v>43.200000000000045</v>
      </c>
      <c r="G95" s="116">
        <f>IFERROR((E95*VLOOKUP(A95,'Product overview'!$A:$I,4, FALSE)),"")</f>
        <v>43.200000000000045</v>
      </c>
      <c r="H95" s="116">
        <f t="shared" si="25"/>
        <v>0</v>
      </c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</row>
    <row r="96" spans="1:27" ht="15">
      <c r="A96" s="114" t="s">
        <v>255</v>
      </c>
      <c r="B96" s="95">
        <f t="shared" si="26"/>
        <v>1</v>
      </c>
      <c r="C96" s="95">
        <f t="shared" si="24"/>
        <v>3</v>
      </c>
      <c r="D96" s="95">
        <v>1</v>
      </c>
      <c r="E96" s="143">
        <f>IFERROR(MIN(B96,(C96/VLOOKUP(A96,'Product overview'!$A:$I,9, FALSE))),"")</f>
        <v>1</v>
      </c>
      <c r="F96" s="116">
        <f>IFERROR((D96*VLOOKUP(A96,'Product overview'!$A:$I,4, FALSE)),"")</f>
        <v>44</v>
      </c>
      <c r="G96" s="116">
        <f>IFERROR((E96*VLOOKUP(A96,'Product overview'!$A:$I,4, FALSE)),"")</f>
        <v>44</v>
      </c>
      <c r="H96" s="116">
        <f t="shared" si="25"/>
        <v>0</v>
      </c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</row>
    <row r="97" spans="1:27" ht="15">
      <c r="A97" s="68" t="s">
        <v>256</v>
      </c>
      <c r="B97" s="95">
        <f t="shared" si="26"/>
        <v>1</v>
      </c>
      <c r="C97" s="95">
        <f t="shared" si="24"/>
        <v>3</v>
      </c>
      <c r="D97" s="95">
        <v>1</v>
      </c>
      <c r="E97" s="143">
        <f>IFERROR(MIN(B97,(C97/VLOOKUP(A97,'Product overview'!$A:$I,9, FALSE))),"")</f>
        <v>1</v>
      </c>
      <c r="F97" s="116">
        <f>IFERROR((D97*VLOOKUP(A97,'Product overview'!$A:$I,4, FALSE)),"")</f>
        <v>15.200000000000045</v>
      </c>
      <c r="G97" s="116">
        <f>IFERROR((E97*VLOOKUP(A97,'Product overview'!$A:$I,4, FALSE)),"")</f>
        <v>15.200000000000045</v>
      </c>
      <c r="H97" s="116">
        <f t="shared" si="25"/>
        <v>0</v>
      </c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</row>
    <row r="98" spans="1:27" ht="18">
      <c r="A98" s="70"/>
      <c r="B98" s="159" t="s">
        <v>198</v>
      </c>
      <c r="C98" s="159" t="s">
        <v>199</v>
      </c>
      <c r="D98" s="159" t="s">
        <v>200</v>
      </c>
      <c r="E98" s="160" t="s">
        <v>201</v>
      </c>
      <c r="F98" s="161" t="s">
        <v>202</v>
      </c>
      <c r="G98" s="161" t="s">
        <v>203</v>
      </c>
      <c r="H98" s="161" t="s">
        <v>204</v>
      </c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</row>
    <row r="99" spans="1:27">
      <c r="A99" s="145" t="s">
        <v>144</v>
      </c>
      <c r="B99" s="162">
        <v>1</v>
      </c>
      <c r="C99" s="162">
        <f t="shared" ref="C99:C104" si="27">$C$3</f>
        <v>3</v>
      </c>
      <c r="D99" s="162">
        <v>0</v>
      </c>
      <c r="E99" s="163" t="str">
        <f>IFERROR(MIN(B99,(C99/VLOOKUP(A99,'Product overview'!$A:$I,9, FALSE))),"")</f>
        <v/>
      </c>
      <c r="F99" s="164" t="str">
        <f>IFERROR((D99*VLOOKUP(A99,'Product overview'!$A:$I,4, FALSE)),"")</f>
        <v/>
      </c>
      <c r="G99" s="164" t="str">
        <f>IFERROR((E99*VLOOKUP(A99,'Product overview'!$A:$I,4, FALSE)),"")</f>
        <v/>
      </c>
      <c r="H99" s="165" t="e">
        <f t="shared" ref="H99:H104" si="28">G99-F99</f>
        <v>#VALUE!</v>
      </c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</row>
    <row r="100" spans="1:27" ht="15">
      <c r="A100" s="68" t="s">
        <v>257</v>
      </c>
      <c r="B100" s="95">
        <f t="shared" ref="B100:B104" si="29">B99</f>
        <v>1</v>
      </c>
      <c r="C100" s="95">
        <f t="shared" si="27"/>
        <v>3</v>
      </c>
      <c r="D100" s="95">
        <v>0</v>
      </c>
      <c r="E100" s="143">
        <f>IFERROR(MIN(B100,(C100/VLOOKUP(A100,'Product overview'!$A:$I,9, FALSE))),"")</f>
        <v>0.375</v>
      </c>
      <c r="F100" s="116">
        <f>IFERROR((D100*VLOOKUP(A100,'Product overview'!$A:$I,4, FALSE)),"")</f>
        <v>0</v>
      </c>
      <c r="G100" s="116">
        <f>IFERROR((E100*VLOOKUP(A100,'Product overview'!$A:$I,4, FALSE)),"")</f>
        <v>34.875</v>
      </c>
      <c r="H100" s="116">
        <f t="shared" si="28"/>
        <v>34.875</v>
      </c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</row>
    <row r="101" spans="1:27" ht="15">
      <c r="A101" s="68" t="s">
        <v>258</v>
      </c>
      <c r="B101" s="95">
        <f t="shared" si="29"/>
        <v>1</v>
      </c>
      <c r="C101" s="95">
        <f t="shared" si="27"/>
        <v>3</v>
      </c>
      <c r="D101" s="95">
        <v>0</v>
      </c>
      <c r="E101" s="143">
        <f>IFERROR(MIN(B101,(C101/VLOOKUP(A101,'Product overview'!$A:$I,9, FALSE))),"")</f>
        <v>0.25</v>
      </c>
      <c r="F101" s="116">
        <f>IFERROR((D101*VLOOKUP(A101,'Product overview'!$A:$I,4, FALSE)),"")</f>
        <v>0</v>
      </c>
      <c r="G101" s="116">
        <f>IFERROR((E101*VLOOKUP(A101,'Product overview'!$A:$I,4, FALSE)),"")</f>
        <v>29.25</v>
      </c>
      <c r="H101" s="116">
        <f t="shared" si="28"/>
        <v>29.25</v>
      </c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</row>
    <row r="102" spans="1:27" ht="15">
      <c r="A102" s="68" t="s">
        <v>259</v>
      </c>
      <c r="B102" s="95">
        <f t="shared" si="29"/>
        <v>1</v>
      </c>
      <c r="C102" s="95">
        <f t="shared" si="27"/>
        <v>3</v>
      </c>
      <c r="D102" s="95">
        <v>0</v>
      </c>
      <c r="E102" s="143">
        <f>IFERROR(MIN(B102,(C102/VLOOKUP(A102,'Product overview'!$A:$I,9, FALSE))),"")</f>
        <v>0.1875</v>
      </c>
      <c r="F102" s="116">
        <f>IFERROR((D102*VLOOKUP(A102,'Product overview'!$A:$I,4, FALSE)),"")</f>
        <v>0</v>
      </c>
      <c r="G102" s="116">
        <f>IFERROR((E102*VLOOKUP(A102,'Product overview'!$A:$I,4, FALSE)),"")</f>
        <v>20.4375</v>
      </c>
      <c r="H102" s="116">
        <f t="shared" si="28"/>
        <v>20.4375</v>
      </c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</row>
    <row r="103" spans="1:27" ht="15">
      <c r="A103" s="68" t="s">
        <v>260</v>
      </c>
      <c r="B103" s="95">
        <f t="shared" si="29"/>
        <v>1</v>
      </c>
      <c r="C103" s="95">
        <f t="shared" si="27"/>
        <v>3</v>
      </c>
      <c r="D103" s="95">
        <v>0</v>
      </c>
      <c r="E103" s="143">
        <f>IFERROR(MIN(B103,(C103/VLOOKUP(A103,'Product overview'!$A:$I,9, FALSE))),"")</f>
        <v>0.5</v>
      </c>
      <c r="F103" s="116">
        <f>IFERROR((D103*VLOOKUP(A103,'Product overview'!$A:$I,4, FALSE)),"")</f>
        <v>0</v>
      </c>
      <c r="G103" s="116">
        <f>IFERROR((E103*VLOOKUP(A103,'Product overview'!$A:$I,4, FALSE)),"")</f>
        <v>37.799999999999997</v>
      </c>
      <c r="H103" s="116">
        <f t="shared" si="28"/>
        <v>37.799999999999997</v>
      </c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</row>
    <row r="104" spans="1:27" ht="15">
      <c r="A104" s="68" t="s">
        <v>261</v>
      </c>
      <c r="B104" s="95">
        <f t="shared" si="29"/>
        <v>1</v>
      </c>
      <c r="C104" s="95">
        <f t="shared" si="27"/>
        <v>3</v>
      </c>
      <c r="D104" s="95">
        <v>0</v>
      </c>
      <c r="E104" s="143">
        <f>IFERROR(MIN(B104,(C104/VLOOKUP(A104,'Product overview'!$A:$I,9, FALSE))),"")</f>
        <v>0.42857142857142855</v>
      </c>
      <c r="F104" s="116">
        <f>IFERROR((D104*VLOOKUP(A104,'Product overview'!$A:$I,4, FALSE)),"")</f>
        <v>0</v>
      </c>
      <c r="G104" s="116">
        <f>IFERROR((E104*VLOOKUP(A104,'Product overview'!$A:$I,4, FALSE)),"")</f>
        <v>37.285714285714285</v>
      </c>
      <c r="H104" s="116">
        <f t="shared" si="28"/>
        <v>37.285714285714285</v>
      </c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</row>
    <row r="105" spans="1:27" ht="18">
      <c r="A105" s="70"/>
      <c r="B105" s="156" t="s">
        <v>198</v>
      </c>
      <c r="C105" s="156" t="s">
        <v>199</v>
      </c>
      <c r="D105" s="156" t="s">
        <v>200</v>
      </c>
      <c r="E105" s="157" t="s">
        <v>201</v>
      </c>
      <c r="F105" s="158" t="s">
        <v>202</v>
      </c>
      <c r="G105" s="158" t="s">
        <v>203</v>
      </c>
      <c r="H105" s="158" t="s">
        <v>204</v>
      </c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</row>
    <row r="106" spans="1:27">
      <c r="A106" s="145" t="s">
        <v>138</v>
      </c>
      <c r="B106" s="146">
        <v>1</v>
      </c>
      <c r="C106" s="146">
        <f t="shared" ref="C106:C117" si="30">$C$3</f>
        <v>3</v>
      </c>
      <c r="D106" s="146">
        <v>0</v>
      </c>
      <c r="E106" s="148" t="str">
        <f>IFERROR(MIN(B106,(C106/VLOOKUP(A106,'Product overview'!$A:$I,9, FALSE))),"")</f>
        <v/>
      </c>
      <c r="F106" s="149" t="str">
        <f>IFERROR((D106*VLOOKUP(A106,'Product overview'!$A:$I,4, FALSE)),"")</f>
        <v/>
      </c>
      <c r="G106" s="149" t="str">
        <f>IFERROR((E106*VLOOKUP(A106,'Product overview'!$A:$I,4, FALSE)),"")</f>
        <v/>
      </c>
      <c r="H106" s="150" t="e">
        <f t="shared" ref="H106:H117" si="31">G106-F106</f>
        <v>#VALUE!</v>
      </c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</row>
    <row r="107" spans="1:27" ht="15">
      <c r="A107" s="114" t="s">
        <v>139</v>
      </c>
      <c r="B107" s="95">
        <f t="shared" ref="B107:B117" si="32">B106</f>
        <v>1</v>
      </c>
      <c r="C107" s="95">
        <f t="shared" si="30"/>
        <v>3</v>
      </c>
      <c r="D107" s="95">
        <v>1</v>
      </c>
      <c r="E107" s="143">
        <f>IFERROR(MIN(B107,(C107/VLOOKUP(A107,'Product overview'!$A:$I,9, FALSE))),"")</f>
        <v>1</v>
      </c>
      <c r="F107" s="116">
        <f>IFERROR((D107*VLOOKUP(A107,'Product overview'!$A:$I,4, FALSE)),"")</f>
        <v>24.34</v>
      </c>
      <c r="G107" s="116">
        <f>IFERROR((E107*VLOOKUP(A107,'Product overview'!$A:$I,4, FALSE)),"")</f>
        <v>24.34</v>
      </c>
      <c r="H107" s="116">
        <f t="shared" si="31"/>
        <v>0</v>
      </c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</row>
    <row r="108" spans="1:27" ht="15">
      <c r="A108" s="114" t="s">
        <v>140</v>
      </c>
      <c r="B108" s="95">
        <f t="shared" si="32"/>
        <v>1</v>
      </c>
      <c r="C108" s="95">
        <f t="shared" si="30"/>
        <v>3</v>
      </c>
      <c r="D108" s="95">
        <v>1</v>
      </c>
      <c r="E108" s="143">
        <f>IFERROR(MIN(B108,(C108/VLOOKUP(A108,'Product overview'!$A:$I,9, FALSE))),"")</f>
        <v>1</v>
      </c>
      <c r="F108" s="116">
        <f>IFERROR((D108*VLOOKUP(A108,'Product overview'!$A:$I,4, FALSE)),"")</f>
        <v>50</v>
      </c>
      <c r="G108" s="116">
        <f>IFERROR((E108*VLOOKUP(A108,'Product overview'!$A:$I,4, FALSE)),"")</f>
        <v>50</v>
      </c>
      <c r="H108" s="116">
        <f t="shared" si="31"/>
        <v>0</v>
      </c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</row>
    <row r="109" spans="1:27" ht="15">
      <c r="A109" s="114" t="s">
        <v>141</v>
      </c>
      <c r="B109" s="95">
        <f t="shared" si="32"/>
        <v>1</v>
      </c>
      <c r="C109" s="95">
        <f t="shared" si="30"/>
        <v>3</v>
      </c>
      <c r="D109" s="95">
        <v>1</v>
      </c>
      <c r="E109" s="143">
        <f>IFERROR(MIN(B109,(C109/VLOOKUP(A109,'Product overview'!$A:$I,9, FALSE))),"")</f>
        <v>1</v>
      </c>
      <c r="F109" s="116">
        <f>IFERROR((D109*VLOOKUP(A109,'Product overview'!$A:$I,4, FALSE)),"")</f>
        <v>79.199999999999989</v>
      </c>
      <c r="G109" s="116">
        <f>IFERROR((E109*VLOOKUP(A109,'Product overview'!$A:$I,4, FALSE)),"")</f>
        <v>79.199999999999989</v>
      </c>
      <c r="H109" s="116">
        <f t="shared" si="31"/>
        <v>0</v>
      </c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</row>
    <row r="110" spans="1:27" ht="15">
      <c r="A110" s="114" t="s">
        <v>142</v>
      </c>
      <c r="B110" s="95">
        <f t="shared" si="32"/>
        <v>1</v>
      </c>
      <c r="C110" s="95">
        <f t="shared" si="30"/>
        <v>3</v>
      </c>
      <c r="D110" s="95">
        <v>1</v>
      </c>
      <c r="E110" s="143">
        <f>IFERROR(MIN(B110,(C110/VLOOKUP(A110,'Product overview'!$A:$I,9, FALSE))),"")</f>
        <v>1</v>
      </c>
      <c r="F110" s="116">
        <f>IFERROR((D110*VLOOKUP(A110,'Product overview'!$A:$I,4, FALSE)),"")</f>
        <v>32.399999999999977</v>
      </c>
      <c r="G110" s="116">
        <f>IFERROR((E110*VLOOKUP(A110,'Product overview'!$A:$I,4, FALSE)),"")</f>
        <v>32.399999999999977</v>
      </c>
      <c r="H110" s="116">
        <f t="shared" si="31"/>
        <v>0</v>
      </c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</row>
    <row r="111" spans="1:27" ht="15">
      <c r="A111" s="114" t="s">
        <v>143</v>
      </c>
      <c r="B111" s="95">
        <f t="shared" si="32"/>
        <v>1</v>
      </c>
      <c r="C111" s="95">
        <f t="shared" si="30"/>
        <v>3</v>
      </c>
      <c r="D111" s="95">
        <v>1</v>
      </c>
      <c r="E111" s="143">
        <f>IFERROR(MIN(B111,(C111/VLOOKUP(A111,'Product overview'!$A:$I,9, FALSE))),"")</f>
        <v>1</v>
      </c>
      <c r="F111" s="116">
        <f>IFERROR((D111*VLOOKUP(A111,'Product overview'!$A:$I,4, FALSE)),"")</f>
        <v>75.400000000000006</v>
      </c>
      <c r="G111" s="116">
        <f>IFERROR((E111*VLOOKUP(A111,'Product overview'!$A:$I,4, FALSE)),"")</f>
        <v>75.400000000000006</v>
      </c>
      <c r="H111" s="116">
        <f t="shared" si="31"/>
        <v>0</v>
      </c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</row>
    <row r="112" spans="1:27" ht="15">
      <c r="A112" s="68" t="s">
        <v>191</v>
      </c>
      <c r="B112" s="95">
        <f t="shared" si="32"/>
        <v>1</v>
      </c>
      <c r="C112" s="95">
        <f t="shared" si="30"/>
        <v>3</v>
      </c>
      <c r="D112" s="95">
        <v>1</v>
      </c>
      <c r="E112" s="143">
        <f>IFERROR(MIN(B112,(C112/VLOOKUP(A112,'Product overview'!$A:$I,9, FALSE))),"")</f>
        <v>1</v>
      </c>
      <c r="F112" s="116">
        <f>IFERROR((D112*VLOOKUP(A112,'Product overview'!$A:$I,4, FALSE)),"")</f>
        <v>26</v>
      </c>
      <c r="G112" s="116">
        <f>IFERROR((E112*VLOOKUP(A112,'Product overview'!$A:$I,4, FALSE)),"")</f>
        <v>26</v>
      </c>
      <c r="H112" s="116">
        <f t="shared" si="31"/>
        <v>0</v>
      </c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</row>
    <row r="113" spans="1:27" ht="15">
      <c r="A113" s="68" t="s">
        <v>262</v>
      </c>
      <c r="B113" s="95">
        <f t="shared" si="32"/>
        <v>1</v>
      </c>
      <c r="C113" s="95">
        <f t="shared" si="30"/>
        <v>3</v>
      </c>
      <c r="D113" s="95">
        <v>1</v>
      </c>
      <c r="E113" s="143">
        <f>IFERROR(MIN(B113,(C113/VLOOKUP(A113,'Product overview'!$A:$I,9, FALSE))),"")</f>
        <v>1</v>
      </c>
      <c r="F113" s="116">
        <f>IFERROR((D113*VLOOKUP(A113,'Product overview'!$A:$I,4, FALSE)),"")</f>
        <v>39.599999999999994</v>
      </c>
      <c r="G113" s="116">
        <f>IFERROR((E113*VLOOKUP(A113,'Product overview'!$A:$I,4, FALSE)),"")</f>
        <v>39.599999999999994</v>
      </c>
      <c r="H113" s="116">
        <f t="shared" si="31"/>
        <v>0</v>
      </c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</row>
    <row r="114" spans="1:27" ht="15">
      <c r="A114" s="68" t="s">
        <v>263</v>
      </c>
      <c r="B114" s="95">
        <f t="shared" si="32"/>
        <v>1</v>
      </c>
      <c r="C114" s="95">
        <f t="shared" si="30"/>
        <v>3</v>
      </c>
      <c r="D114" s="95">
        <v>1</v>
      </c>
      <c r="E114" s="143">
        <f>IFERROR(MIN(B114,(C114/VLOOKUP(A114,'Product overview'!$A:$I,9, FALSE))),"")</f>
        <v>1</v>
      </c>
      <c r="F114" s="116">
        <f>IFERROR((D114*VLOOKUP(A114,'Product overview'!$A:$I,4, FALSE)),"")</f>
        <v>40</v>
      </c>
      <c r="G114" s="116">
        <f>IFERROR((E114*VLOOKUP(A114,'Product overview'!$A:$I,4, FALSE)),"")</f>
        <v>40</v>
      </c>
      <c r="H114" s="116">
        <f t="shared" si="31"/>
        <v>0</v>
      </c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</row>
    <row r="115" spans="1:27" ht="15">
      <c r="A115" s="68" t="s">
        <v>264</v>
      </c>
      <c r="B115" s="95">
        <f t="shared" si="32"/>
        <v>1</v>
      </c>
      <c r="C115" s="95">
        <f t="shared" si="30"/>
        <v>3</v>
      </c>
      <c r="D115" s="95">
        <v>1</v>
      </c>
      <c r="E115" s="143">
        <f>IFERROR(MIN(B115,(C115/VLOOKUP(A115,'Product overview'!$A:$I,9, FALSE))),"")</f>
        <v>1</v>
      </c>
      <c r="F115" s="116">
        <f>IFERROR((D115*VLOOKUP(A115,'Product overview'!$A:$I,4, FALSE)),"")</f>
        <v>28</v>
      </c>
      <c r="G115" s="116">
        <f>IFERROR((E115*VLOOKUP(A115,'Product overview'!$A:$I,4, FALSE)),"")</f>
        <v>28</v>
      </c>
      <c r="H115" s="116">
        <f t="shared" si="31"/>
        <v>0</v>
      </c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</row>
    <row r="116" spans="1:27" ht="15">
      <c r="A116" s="68" t="s">
        <v>265</v>
      </c>
      <c r="B116" s="95">
        <f t="shared" si="32"/>
        <v>1</v>
      </c>
      <c r="C116" s="95">
        <f t="shared" si="30"/>
        <v>3</v>
      </c>
      <c r="D116" s="95">
        <v>1</v>
      </c>
      <c r="E116" s="143">
        <f>IFERROR(MIN(B116,(C116/VLOOKUP(A116,'Product overview'!$A:$I,9, FALSE))),"")</f>
        <v>1</v>
      </c>
      <c r="F116" s="116">
        <f>IFERROR((D116*VLOOKUP(A116,'Product overview'!$A:$I,4, FALSE)),"")</f>
        <v>30</v>
      </c>
      <c r="G116" s="116">
        <f>IFERROR((E116*VLOOKUP(A116,'Product overview'!$A:$I,4, FALSE)),"")</f>
        <v>30</v>
      </c>
      <c r="H116" s="116">
        <f t="shared" si="31"/>
        <v>0</v>
      </c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</row>
    <row r="117" spans="1:27" ht="15">
      <c r="A117" s="68" t="s">
        <v>266</v>
      </c>
      <c r="B117" s="95">
        <f t="shared" si="32"/>
        <v>1</v>
      </c>
      <c r="C117" s="95">
        <f t="shared" si="30"/>
        <v>3</v>
      </c>
      <c r="D117" s="95">
        <v>1</v>
      </c>
      <c r="E117" s="143">
        <f>IFERROR(MIN(B117,(C117/VLOOKUP(A117,'Product overview'!$A:$I,9, FALSE))),"")</f>
        <v>1</v>
      </c>
      <c r="F117" s="116">
        <f>IFERROR((D117*VLOOKUP(A117,'Product overview'!$A:$I,4, FALSE)),"")</f>
        <v>28.400000000000006</v>
      </c>
      <c r="G117" s="116">
        <f>IFERROR((E117*VLOOKUP(A117,'Product overview'!$A:$I,4, FALSE)),"")</f>
        <v>28.400000000000006</v>
      </c>
      <c r="H117" s="116">
        <f t="shared" si="31"/>
        <v>0</v>
      </c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</row>
    <row r="118" spans="1:27" ht="18">
      <c r="A118" s="70"/>
      <c r="B118" s="156" t="s">
        <v>198</v>
      </c>
      <c r="C118" s="156" t="s">
        <v>199</v>
      </c>
      <c r="D118" s="156" t="s">
        <v>200</v>
      </c>
      <c r="E118" s="157" t="s">
        <v>201</v>
      </c>
      <c r="F118" s="158" t="s">
        <v>202</v>
      </c>
      <c r="G118" s="158" t="s">
        <v>203</v>
      </c>
      <c r="H118" s="158" t="s">
        <v>204</v>
      </c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</row>
    <row r="119" spans="1:27">
      <c r="A119" s="145" t="s">
        <v>267</v>
      </c>
      <c r="B119" s="146">
        <v>1</v>
      </c>
      <c r="C119" s="146">
        <f t="shared" ref="C119:C131" si="33">$C$3</f>
        <v>3</v>
      </c>
      <c r="D119" s="146">
        <v>0</v>
      </c>
      <c r="E119" s="148" t="str">
        <f>IFERROR(MIN(B119,(C119/VLOOKUP(A119,'Product overview'!$A:$I,9, FALSE))),"")</f>
        <v/>
      </c>
      <c r="F119" s="149" t="str">
        <f>IFERROR((D119*VLOOKUP(A119,'Product overview'!$A:$I,4, FALSE)),"")</f>
        <v/>
      </c>
      <c r="G119" s="149" t="str">
        <f>IFERROR((E119*VLOOKUP(A119,'Product overview'!$A:$I,4, FALSE)),"")</f>
        <v/>
      </c>
      <c r="H119" s="150" t="e">
        <f t="shared" ref="H119:H131" si="34">G119-F119</f>
        <v>#VALUE!</v>
      </c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</row>
    <row r="120" spans="1:27" ht="15">
      <c r="A120" s="114" t="s">
        <v>268</v>
      </c>
      <c r="B120" s="95">
        <f t="shared" ref="B120:B131" si="35">B119</f>
        <v>1</v>
      </c>
      <c r="C120" s="95">
        <f t="shared" si="33"/>
        <v>3</v>
      </c>
      <c r="D120" s="95">
        <v>1</v>
      </c>
      <c r="E120" s="143">
        <f>IFERROR(MIN(B120,(C120/VLOOKUP(A120,'Product overview'!$A:$I,9, FALSE))),"")</f>
        <v>1</v>
      </c>
      <c r="F120" s="116">
        <f>IFERROR((D120*VLOOKUP(A120,'Product overview'!$A:$I,4, FALSE)),"")</f>
        <v>40</v>
      </c>
      <c r="G120" s="116">
        <f>IFERROR((E120*VLOOKUP(A120,'Product overview'!$A:$I,4, FALSE)),"")</f>
        <v>40</v>
      </c>
      <c r="H120" s="116">
        <f t="shared" si="34"/>
        <v>0</v>
      </c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</row>
    <row r="121" spans="1:27" ht="15">
      <c r="A121" s="114" t="s">
        <v>269</v>
      </c>
      <c r="B121" s="95">
        <f t="shared" si="35"/>
        <v>1</v>
      </c>
      <c r="C121" s="95">
        <f t="shared" si="33"/>
        <v>3</v>
      </c>
      <c r="D121" s="95">
        <v>1</v>
      </c>
      <c r="E121" s="143">
        <f>IFERROR(MIN(B121,(C121/VLOOKUP(A121,'Product overview'!$A:$I,9, FALSE))),"")</f>
        <v>1</v>
      </c>
      <c r="F121" s="116">
        <f>IFERROR((D121*VLOOKUP(A121,'Product overview'!$A:$I,4, FALSE)),"")</f>
        <v>-86</v>
      </c>
      <c r="G121" s="116">
        <f>IFERROR((E121*VLOOKUP(A121,'Product overview'!$A:$I,4, FALSE)),"")</f>
        <v>-86</v>
      </c>
      <c r="H121" s="116">
        <f t="shared" si="34"/>
        <v>0</v>
      </c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</row>
    <row r="122" spans="1:27" ht="15">
      <c r="A122" s="114" t="s">
        <v>270</v>
      </c>
      <c r="B122" s="95">
        <f t="shared" si="35"/>
        <v>1</v>
      </c>
      <c r="C122" s="95">
        <f t="shared" si="33"/>
        <v>3</v>
      </c>
      <c r="D122" s="95">
        <v>0</v>
      </c>
      <c r="E122" s="143">
        <f>IFERROR(MIN(B122,(C122/VLOOKUP(A122,'Product overview'!$A:$I,9, FALSE))),"")</f>
        <v>0.75</v>
      </c>
      <c r="F122" s="116">
        <f>IFERROR((D122*VLOOKUP(A122,'Product overview'!$A:$I,4, FALSE)),"")</f>
        <v>0</v>
      </c>
      <c r="G122" s="116">
        <f>IFERROR((E122*VLOOKUP(A122,'Product overview'!$A:$I,4, FALSE)),"")</f>
        <v>36.75</v>
      </c>
      <c r="H122" s="116">
        <f t="shared" si="34"/>
        <v>36.75</v>
      </c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</row>
    <row r="123" spans="1:27" ht="15">
      <c r="A123" s="114" t="s">
        <v>271</v>
      </c>
      <c r="B123" s="95">
        <f t="shared" si="35"/>
        <v>1</v>
      </c>
      <c r="C123" s="95">
        <f t="shared" si="33"/>
        <v>3</v>
      </c>
      <c r="D123" s="95">
        <v>1</v>
      </c>
      <c r="E123" s="143">
        <f>IFERROR(MIN(B123,(C123/VLOOKUP(A123,'Product overview'!$A:$I,9, FALSE))),"")</f>
        <v>1</v>
      </c>
      <c r="F123" s="116">
        <f>IFERROR((D123*VLOOKUP(A123,'Product overview'!$A:$I,4, FALSE)),"")</f>
        <v>37.199999999999989</v>
      </c>
      <c r="G123" s="116">
        <f>IFERROR((E123*VLOOKUP(A123,'Product overview'!$A:$I,4, FALSE)),"")</f>
        <v>37.199999999999989</v>
      </c>
      <c r="H123" s="116">
        <f t="shared" si="34"/>
        <v>0</v>
      </c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</row>
    <row r="124" spans="1:27" ht="15">
      <c r="A124" s="114" t="s">
        <v>272</v>
      </c>
      <c r="B124" s="95">
        <f t="shared" si="35"/>
        <v>1</v>
      </c>
      <c r="C124" s="95">
        <f t="shared" si="33"/>
        <v>3</v>
      </c>
      <c r="D124" s="95">
        <v>1</v>
      </c>
      <c r="E124" s="143">
        <f>IFERROR(MIN(B124,(C124/VLOOKUP(A124,'Product overview'!$A:$I,9, FALSE))),"")</f>
        <v>1</v>
      </c>
      <c r="F124" s="116">
        <f>IFERROR((D124*VLOOKUP(A124,'Product overview'!$A:$I,4, FALSE)),"")</f>
        <v>40</v>
      </c>
      <c r="G124" s="116">
        <f>IFERROR((E124*VLOOKUP(A124,'Product overview'!$A:$I,4, FALSE)),"")</f>
        <v>40</v>
      </c>
      <c r="H124" s="116">
        <f t="shared" si="34"/>
        <v>0</v>
      </c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</row>
    <row r="125" spans="1:27" ht="15">
      <c r="A125" s="68" t="s">
        <v>273</v>
      </c>
      <c r="B125" s="95">
        <f t="shared" si="35"/>
        <v>1</v>
      </c>
      <c r="C125" s="95">
        <f t="shared" si="33"/>
        <v>3</v>
      </c>
      <c r="D125" s="95">
        <v>1</v>
      </c>
      <c r="E125" s="143">
        <f>IFERROR(MIN(B125,(C125/VLOOKUP(A125,'Product overview'!$A:$I,9, FALSE))),"")</f>
        <v>1</v>
      </c>
      <c r="F125" s="116">
        <f>IFERROR((D125*VLOOKUP(A125,'Product overview'!$A:$I,4, FALSE)),"")</f>
        <v>43.799999999999955</v>
      </c>
      <c r="G125" s="116">
        <f>IFERROR((E125*VLOOKUP(A125,'Product overview'!$A:$I,4, FALSE)),"")</f>
        <v>43.799999999999955</v>
      </c>
      <c r="H125" s="116">
        <f t="shared" si="34"/>
        <v>0</v>
      </c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</row>
    <row r="126" spans="1:27" ht="15">
      <c r="A126" s="68" t="s">
        <v>274</v>
      </c>
      <c r="B126" s="95">
        <f t="shared" si="35"/>
        <v>1</v>
      </c>
      <c r="C126" s="95">
        <f t="shared" si="33"/>
        <v>3</v>
      </c>
      <c r="D126" s="95">
        <v>0</v>
      </c>
      <c r="E126" s="143">
        <f>IFERROR(MIN(B126,(C126/VLOOKUP(A126,'Product overview'!$A:$I,9, FALSE))),"")</f>
        <v>0.8571428571428571</v>
      </c>
      <c r="F126" s="116">
        <f>IFERROR((D126*VLOOKUP(A126,'Product overview'!$A:$I,4, FALSE)),"")</f>
        <v>0</v>
      </c>
      <c r="G126" s="116">
        <f>IFERROR((E126*VLOOKUP(A126,'Product overview'!$A:$I,4, FALSE)),"")</f>
        <v>43.371428571428588</v>
      </c>
      <c r="H126" s="116">
        <f t="shared" si="34"/>
        <v>43.371428571428588</v>
      </c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</row>
    <row r="127" spans="1:27" ht="15">
      <c r="A127" s="127" t="s">
        <v>275</v>
      </c>
      <c r="B127" s="95">
        <f t="shared" si="35"/>
        <v>1</v>
      </c>
      <c r="C127" s="95">
        <f t="shared" si="33"/>
        <v>3</v>
      </c>
      <c r="D127" s="95">
        <v>1</v>
      </c>
      <c r="E127" s="143">
        <f>IFERROR(MIN(B127,(C127/VLOOKUP(A127,'Product overview'!$A:$I,9, FALSE))),"")</f>
        <v>1</v>
      </c>
      <c r="F127" s="116">
        <f>IFERROR((D127*VLOOKUP(A127,'Product overview'!$A:$I,4, FALSE)),"")</f>
        <v>15</v>
      </c>
      <c r="G127" s="116">
        <f>IFERROR((E127*VLOOKUP(A127,'Product overview'!$A:$I,4, FALSE)),"")</f>
        <v>15</v>
      </c>
      <c r="H127" s="116">
        <f t="shared" si="34"/>
        <v>0</v>
      </c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</row>
    <row r="128" spans="1:27" ht="15">
      <c r="A128" s="68" t="s">
        <v>276</v>
      </c>
      <c r="B128" s="95">
        <f t="shared" si="35"/>
        <v>1</v>
      </c>
      <c r="C128" s="95">
        <f t="shared" si="33"/>
        <v>3</v>
      </c>
      <c r="D128" s="95">
        <v>1</v>
      </c>
      <c r="E128" s="143">
        <f>IFERROR(MIN(B128,(C128/VLOOKUP(A128,'Product overview'!$A:$I,9, FALSE))),"")</f>
        <v>1</v>
      </c>
      <c r="F128" s="116">
        <f>IFERROR((D128*VLOOKUP(A128,'Product overview'!$A:$I,4, FALSE)),"")</f>
        <v>44.399999999999977</v>
      </c>
      <c r="G128" s="116">
        <f>IFERROR((E128*VLOOKUP(A128,'Product overview'!$A:$I,4, FALSE)),"")</f>
        <v>44.399999999999977</v>
      </c>
      <c r="H128" s="116">
        <f t="shared" si="34"/>
        <v>0</v>
      </c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</row>
    <row r="129" spans="1:27" ht="15">
      <c r="A129" s="68" t="s">
        <v>277</v>
      </c>
      <c r="B129" s="95">
        <f t="shared" si="35"/>
        <v>1</v>
      </c>
      <c r="C129" s="95">
        <f t="shared" si="33"/>
        <v>3</v>
      </c>
      <c r="D129" s="95">
        <v>1</v>
      </c>
      <c r="E129" s="143">
        <f>IFERROR(MIN(B129,(C129/VLOOKUP(A129,'Product overview'!$A:$I,9, FALSE))),"")</f>
        <v>1</v>
      </c>
      <c r="F129" s="116">
        <f>IFERROR((D129*VLOOKUP(A129,'Product overview'!$A:$I,4, FALSE)),"")</f>
        <v>37.599999999999994</v>
      </c>
      <c r="G129" s="116">
        <f>IFERROR((E129*VLOOKUP(A129,'Product overview'!$A:$I,4, FALSE)),"")</f>
        <v>37.599999999999994</v>
      </c>
      <c r="H129" s="116">
        <f t="shared" si="34"/>
        <v>0</v>
      </c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</row>
    <row r="130" spans="1:27" ht="15">
      <c r="A130" s="68" t="s">
        <v>278</v>
      </c>
      <c r="B130" s="95">
        <f t="shared" si="35"/>
        <v>1</v>
      </c>
      <c r="C130" s="95">
        <f t="shared" si="33"/>
        <v>3</v>
      </c>
      <c r="D130" s="95">
        <v>0</v>
      </c>
      <c r="E130" s="143">
        <f>IFERROR(MIN(B130,(C130/VLOOKUP(A130,'Product overview'!$A:$I,9, FALSE))),"")</f>
        <v>0.8571428571428571</v>
      </c>
      <c r="F130" s="116">
        <f>IFERROR((D130*VLOOKUP(A130,'Product overview'!$A:$I,4, FALSE)),"")</f>
        <v>0</v>
      </c>
      <c r="G130" s="116">
        <f>IFERROR((E130*VLOOKUP(A130,'Product overview'!$A:$I,4, FALSE)),"")</f>
        <v>37.199999999999982</v>
      </c>
      <c r="H130" s="116">
        <f t="shared" si="34"/>
        <v>37.199999999999982</v>
      </c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</row>
    <row r="131" spans="1:27" ht="15">
      <c r="A131" s="68" t="s">
        <v>279</v>
      </c>
      <c r="B131" s="95">
        <f t="shared" si="35"/>
        <v>1</v>
      </c>
      <c r="C131" s="95">
        <f t="shared" si="33"/>
        <v>3</v>
      </c>
      <c r="D131" s="95">
        <v>1</v>
      </c>
      <c r="E131" s="143">
        <f>IFERROR(MIN(B131,(C131/VLOOKUP(A131,'Product overview'!$A:$I,9, FALSE))),"")</f>
        <v>1</v>
      </c>
      <c r="F131" s="116">
        <f>IFERROR((D131*VLOOKUP(A131,'Product overview'!$A:$I,4, FALSE)),"")</f>
        <v>0</v>
      </c>
      <c r="G131" s="116">
        <f>IFERROR((E131*VLOOKUP(A131,'Product overview'!$A:$I,4, FALSE)),"")</f>
        <v>0</v>
      </c>
      <c r="H131" s="116">
        <f t="shared" si="34"/>
        <v>0</v>
      </c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</row>
    <row r="132" spans="1:27" ht="18">
      <c r="A132" s="70"/>
      <c r="B132" s="156" t="s">
        <v>198</v>
      </c>
      <c r="C132" s="156" t="s">
        <v>199</v>
      </c>
      <c r="D132" s="156" t="s">
        <v>200</v>
      </c>
      <c r="E132" s="157" t="s">
        <v>201</v>
      </c>
      <c r="F132" s="158" t="s">
        <v>202</v>
      </c>
      <c r="G132" s="158" t="s">
        <v>203</v>
      </c>
      <c r="H132" s="158" t="s">
        <v>204</v>
      </c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</row>
    <row r="133" spans="1:27">
      <c r="A133" s="145" t="s">
        <v>280</v>
      </c>
      <c r="B133" s="146">
        <v>1</v>
      </c>
      <c r="C133" s="146">
        <f t="shared" ref="C133:C143" si="36">$C$3</f>
        <v>3</v>
      </c>
      <c r="D133" s="146">
        <v>0</v>
      </c>
      <c r="E133" s="148" t="str">
        <f>IFERROR(MIN(B133,(C133/VLOOKUP(A133,'Product overview'!$A:$I,9, FALSE))),"")</f>
        <v/>
      </c>
      <c r="F133" s="149" t="str">
        <f>IFERROR((D133*VLOOKUP(A133,'Product overview'!$A:$I,4, FALSE)),"")</f>
        <v/>
      </c>
      <c r="G133" s="149" t="str">
        <f>IFERROR((E133*VLOOKUP(A133,'Product overview'!$A:$I,4, FALSE)),"")</f>
        <v/>
      </c>
      <c r="H133" s="150" t="e">
        <f t="shared" ref="H133:H143" si="37">G133-F133</f>
        <v>#VALUE!</v>
      </c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</row>
    <row r="134" spans="1:27" ht="15">
      <c r="A134" s="68" t="s">
        <v>281</v>
      </c>
      <c r="B134" s="95">
        <f t="shared" ref="B134:B143" si="38">B133</f>
        <v>1</v>
      </c>
      <c r="C134" s="95">
        <f t="shared" si="36"/>
        <v>3</v>
      </c>
      <c r="D134" s="95">
        <v>0</v>
      </c>
      <c r="E134" s="143">
        <f>IFERROR(MIN(B134,(C134/VLOOKUP(A134,'Product overview'!$A:$I,9, FALSE))),"")</f>
        <v>0.5</v>
      </c>
      <c r="F134" s="116">
        <f>IFERROR((D134*VLOOKUP(A134,'Product overview'!$A:$I,4, FALSE)),"")</f>
        <v>0</v>
      </c>
      <c r="G134" s="116">
        <f>IFERROR((E134*VLOOKUP(A134,'Product overview'!$A:$I,4, FALSE)),"")</f>
        <v>50.25</v>
      </c>
      <c r="H134" s="116">
        <f t="shared" si="37"/>
        <v>50.25</v>
      </c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</row>
    <row r="135" spans="1:27" ht="15">
      <c r="A135" s="68" t="s">
        <v>282</v>
      </c>
      <c r="B135" s="95">
        <f t="shared" si="38"/>
        <v>1</v>
      </c>
      <c r="C135" s="95">
        <f t="shared" si="36"/>
        <v>3</v>
      </c>
      <c r="D135" s="95">
        <v>0</v>
      </c>
      <c r="E135" s="143">
        <f>IFERROR(MIN(B135,(C135/VLOOKUP(A135,'Product overview'!$A:$I,9, FALSE))),"")</f>
        <v>0.42857142857142855</v>
      </c>
      <c r="F135" s="116">
        <f>IFERROR((D135*VLOOKUP(A135,'Product overview'!$A:$I,4, FALSE)),"")</f>
        <v>0</v>
      </c>
      <c r="G135" s="116">
        <f>IFERROR((E135*VLOOKUP(A135,'Product overview'!$A:$I,4, FALSE)),"")</f>
        <v>47.828571428571436</v>
      </c>
      <c r="H135" s="116">
        <f t="shared" si="37"/>
        <v>47.828571428571436</v>
      </c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</row>
    <row r="136" spans="1:27" ht="15">
      <c r="A136" s="68" t="s">
        <v>283</v>
      </c>
      <c r="B136" s="95">
        <f t="shared" si="38"/>
        <v>1</v>
      </c>
      <c r="C136" s="95">
        <f t="shared" si="36"/>
        <v>3</v>
      </c>
      <c r="D136" s="95">
        <v>0</v>
      </c>
      <c r="E136" s="143">
        <f>IFERROR(MIN(B136,(C136/VLOOKUP(A136,'Product overview'!$A:$I,9, FALSE))),"")</f>
        <v>0.375</v>
      </c>
      <c r="F136" s="116">
        <f>IFERROR((D136*VLOOKUP(A136,'Product overview'!$A:$I,4, FALSE)),"")</f>
        <v>0</v>
      </c>
      <c r="G136" s="116">
        <f>IFERROR((E136*VLOOKUP(A136,'Product overview'!$A:$I,4, FALSE)),"")</f>
        <v>52.350000000000009</v>
      </c>
      <c r="H136" s="116">
        <f t="shared" si="37"/>
        <v>52.350000000000009</v>
      </c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</row>
    <row r="137" spans="1:27" ht="15">
      <c r="A137" s="68" t="s">
        <v>284</v>
      </c>
      <c r="B137" s="95">
        <f t="shared" si="38"/>
        <v>1</v>
      </c>
      <c r="C137" s="95">
        <f t="shared" si="36"/>
        <v>3</v>
      </c>
      <c r="D137" s="95">
        <v>0</v>
      </c>
      <c r="E137" s="143">
        <f>IFERROR(MIN(B137,(C137/VLOOKUP(A137,'Product overview'!$A:$I,9, FALSE))),"")</f>
        <v>0.42857142857142855</v>
      </c>
      <c r="F137" s="116">
        <f>IFERROR((D137*VLOOKUP(A137,'Product overview'!$A:$I,4, FALSE)),"")</f>
        <v>0</v>
      </c>
      <c r="G137" s="116">
        <f>IFERROR((E137*VLOOKUP(A137,'Product overview'!$A:$I,4, FALSE)),"")</f>
        <v>55.199999999999989</v>
      </c>
      <c r="H137" s="116">
        <f t="shared" si="37"/>
        <v>55.199999999999989</v>
      </c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</row>
    <row r="138" spans="1:27" ht="15">
      <c r="A138" s="68" t="s">
        <v>285</v>
      </c>
      <c r="B138" s="95">
        <f t="shared" si="38"/>
        <v>1</v>
      </c>
      <c r="C138" s="95">
        <f t="shared" si="36"/>
        <v>3</v>
      </c>
      <c r="D138" s="95">
        <v>0</v>
      </c>
      <c r="E138" s="143">
        <f>IFERROR(MIN(B138,(C138/VLOOKUP(A138,'Product overview'!$A:$I,9, FALSE))),"")</f>
        <v>0.4</v>
      </c>
      <c r="F138" s="116">
        <f>IFERROR((D138*VLOOKUP(A138,'Product overview'!$A:$I,4, FALSE)),"")</f>
        <v>0</v>
      </c>
      <c r="G138" s="116">
        <f>IFERROR((E138*VLOOKUP(A138,'Product overview'!$A:$I,4, FALSE)),"")</f>
        <v>48</v>
      </c>
      <c r="H138" s="116">
        <f t="shared" si="37"/>
        <v>48</v>
      </c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</row>
    <row r="139" spans="1:27" ht="15">
      <c r="A139" s="68" t="s">
        <v>286</v>
      </c>
      <c r="B139" s="95">
        <f t="shared" si="38"/>
        <v>1</v>
      </c>
      <c r="C139" s="95">
        <f t="shared" si="36"/>
        <v>3</v>
      </c>
      <c r="D139" s="95">
        <v>0</v>
      </c>
      <c r="E139" s="143">
        <f>IFERROR(MIN(B139,(C139/VLOOKUP(A139,'Product overview'!$A:$I,9, FALSE))),"")</f>
        <v>0.35294117647058826</v>
      </c>
      <c r="F139" s="116">
        <f>IFERROR((D139*VLOOKUP(A139,'Product overview'!$A:$I,4, FALSE)),"")</f>
        <v>0</v>
      </c>
      <c r="G139" s="116">
        <f>IFERROR((E139*VLOOKUP(A139,'Product overview'!$A:$I,4, FALSE)),"")</f>
        <v>58.376470588235293</v>
      </c>
      <c r="H139" s="116">
        <f t="shared" si="37"/>
        <v>58.376470588235293</v>
      </c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</row>
    <row r="140" spans="1:27" ht="15">
      <c r="A140" s="68" t="s">
        <v>287</v>
      </c>
      <c r="B140" s="95">
        <f t="shared" si="38"/>
        <v>1</v>
      </c>
      <c r="C140" s="95">
        <f t="shared" si="36"/>
        <v>3</v>
      </c>
      <c r="D140" s="95">
        <v>0</v>
      </c>
      <c r="E140" s="143">
        <f>IFERROR(MIN(B140,(C140/VLOOKUP(A140,'Product overview'!$A:$I,9, FALSE))),"")</f>
        <v>0.375</v>
      </c>
      <c r="F140" s="116">
        <f>IFERROR((D140*VLOOKUP(A140,'Product overview'!$A:$I,4, FALSE)),"")</f>
        <v>0</v>
      </c>
      <c r="G140" s="116">
        <f>IFERROR((E140*VLOOKUP(A140,'Product overview'!$A:$I,4, FALSE)),"")</f>
        <v>60.600000000000009</v>
      </c>
      <c r="H140" s="116">
        <f t="shared" si="37"/>
        <v>60.600000000000009</v>
      </c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</row>
    <row r="141" spans="1:27" ht="15">
      <c r="A141" s="68" t="s">
        <v>288</v>
      </c>
      <c r="B141" s="95">
        <f t="shared" si="38"/>
        <v>1</v>
      </c>
      <c r="C141" s="95">
        <f t="shared" si="36"/>
        <v>3</v>
      </c>
      <c r="D141" s="95">
        <v>0</v>
      </c>
      <c r="E141" s="143">
        <f>IFERROR(MIN(B141,(C141/VLOOKUP(A141,'Product overview'!$A:$I,9, FALSE))),"")</f>
        <v>0.46153846153846156</v>
      </c>
      <c r="F141" s="116">
        <f>IFERROR((D141*VLOOKUP(A141,'Product overview'!$A:$I,4, FALSE)),"")</f>
        <v>0</v>
      </c>
      <c r="G141" s="116">
        <f>IFERROR((E141*VLOOKUP(A141,'Product overview'!$A:$I,4, FALSE)),"")</f>
        <v>30.461538461538463</v>
      </c>
      <c r="H141" s="116">
        <f t="shared" si="37"/>
        <v>30.461538461538463</v>
      </c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</row>
    <row r="142" spans="1:27" ht="15">
      <c r="A142" s="68" t="s">
        <v>289</v>
      </c>
      <c r="B142" s="95">
        <f t="shared" si="38"/>
        <v>1</v>
      </c>
      <c r="C142" s="95">
        <f t="shared" si="36"/>
        <v>3</v>
      </c>
      <c r="D142" s="95">
        <v>0</v>
      </c>
      <c r="E142" s="143">
        <f>IFERROR(MIN(B142,(C142/VLOOKUP(A142,'Product overview'!$A:$I,9, FALSE))),"")</f>
        <v>0.6</v>
      </c>
      <c r="F142" s="116">
        <f>IFERROR((D142*VLOOKUP(A142,'Product overview'!$A:$I,4, FALSE)),"")</f>
        <v>0</v>
      </c>
      <c r="G142" s="116">
        <f>IFERROR((E142*VLOOKUP(A142,'Product overview'!$A:$I,4, FALSE)),"")</f>
        <v>81.960000000000008</v>
      </c>
      <c r="H142" s="116">
        <f t="shared" si="37"/>
        <v>81.960000000000008</v>
      </c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</row>
    <row r="143" spans="1:27" ht="15">
      <c r="A143" s="112" t="s">
        <v>290</v>
      </c>
      <c r="B143" s="95">
        <f t="shared" si="38"/>
        <v>1</v>
      </c>
      <c r="C143" s="95">
        <f t="shared" si="36"/>
        <v>3</v>
      </c>
      <c r="D143" s="95">
        <v>0</v>
      </c>
      <c r="E143" s="143">
        <f>IFERROR(MIN(B143,(C143/VLOOKUP(A143,'Product overview'!$A:$I,9, FALSE))),"")</f>
        <v>0.5625</v>
      </c>
      <c r="F143" s="116">
        <f>IFERROR((D143*VLOOKUP(A143,'Product overview'!$A:$I,4, FALSE)),"")</f>
        <v>0</v>
      </c>
      <c r="G143" s="116">
        <f>IFERROR((E143*VLOOKUP(A143,'Product overview'!$A:$I,4, FALSE)),"")</f>
        <v>36</v>
      </c>
      <c r="H143" s="116">
        <f t="shared" si="37"/>
        <v>36</v>
      </c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</row>
    <row r="144" spans="1:27" ht="18">
      <c r="A144" s="70"/>
      <c r="B144" s="156" t="s">
        <v>198</v>
      </c>
      <c r="C144" s="156" t="s">
        <v>199</v>
      </c>
      <c r="D144" s="156" t="s">
        <v>200</v>
      </c>
      <c r="E144" s="157" t="s">
        <v>201</v>
      </c>
      <c r="F144" s="158" t="s">
        <v>202</v>
      </c>
      <c r="G144" s="158" t="s">
        <v>203</v>
      </c>
      <c r="H144" s="158" t="s">
        <v>204</v>
      </c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</row>
    <row r="145" spans="1:27">
      <c r="A145" s="145" t="s">
        <v>291</v>
      </c>
      <c r="B145" s="146">
        <v>1</v>
      </c>
      <c r="C145" s="146">
        <f t="shared" ref="C145:C150" si="39">$C$3</f>
        <v>3</v>
      </c>
      <c r="D145" s="146">
        <v>0</v>
      </c>
      <c r="E145" s="148" t="str">
        <f>IFERROR(MIN(B145,(C145/VLOOKUP(A145,'Product overview'!$A:$I,9, FALSE))),"")</f>
        <v/>
      </c>
      <c r="F145" s="149" t="str">
        <f>IFERROR((D145*VLOOKUP(A145,'Product overview'!$A:$I,4, FALSE)),"")</f>
        <v/>
      </c>
      <c r="G145" s="149" t="str">
        <f>IFERROR((E145*VLOOKUP(A145,'Product overview'!$A:$I,4, FALSE)),"")</f>
        <v/>
      </c>
      <c r="H145" s="150" t="e">
        <f t="shared" ref="H145:H150" si="40">G145-F145</f>
        <v>#VALUE!</v>
      </c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</row>
    <row r="146" spans="1:27" ht="15">
      <c r="A146" s="68" t="s">
        <v>292</v>
      </c>
      <c r="B146" s="95">
        <f t="shared" ref="B146:B150" si="41">B145</f>
        <v>1</v>
      </c>
      <c r="C146" s="95">
        <f t="shared" si="39"/>
        <v>3</v>
      </c>
      <c r="D146" s="95">
        <v>1</v>
      </c>
      <c r="E146" s="143">
        <f>IFERROR(MIN(B146,(C146/VLOOKUP(A146,'Product overview'!$A:$I,9, FALSE))),"")</f>
        <v>1</v>
      </c>
      <c r="F146" s="116">
        <f>IFERROR((D146*VLOOKUP(A146,'Product overview'!$A:$I,4, FALSE)),"")</f>
        <v>40</v>
      </c>
      <c r="G146" s="116">
        <f>IFERROR((E146*VLOOKUP(A146,'Product overview'!$A:$I,4, FALSE)),"")</f>
        <v>40</v>
      </c>
      <c r="H146" s="116">
        <f t="shared" si="40"/>
        <v>0</v>
      </c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</row>
    <row r="147" spans="1:27" ht="15">
      <c r="A147" s="68" t="s">
        <v>293</v>
      </c>
      <c r="B147" s="95">
        <f t="shared" si="41"/>
        <v>1</v>
      </c>
      <c r="C147" s="95">
        <f t="shared" si="39"/>
        <v>3</v>
      </c>
      <c r="D147" s="95">
        <v>1</v>
      </c>
      <c r="E147" s="143">
        <f>IFERROR(MIN(B147,(C147/VLOOKUP(A147,'Product overview'!$A:$I,9, FALSE))),"")</f>
        <v>1</v>
      </c>
      <c r="F147" s="116">
        <f>IFERROR((D147*VLOOKUP(A147,'Product overview'!$A:$I,4, FALSE)),"")</f>
        <v>48</v>
      </c>
      <c r="G147" s="116">
        <f>IFERROR((E147*VLOOKUP(A147,'Product overview'!$A:$I,4, FALSE)),"")</f>
        <v>48</v>
      </c>
      <c r="H147" s="116">
        <f t="shared" si="40"/>
        <v>0</v>
      </c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</row>
    <row r="148" spans="1:27" ht="15">
      <c r="A148" s="68" t="s">
        <v>294</v>
      </c>
      <c r="B148" s="95">
        <f t="shared" si="41"/>
        <v>1</v>
      </c>
      <c r="C148" s="95">
        <f t="shared" si="39"/>
        <v>3</v>
      </c>
      <c r="D148" s="95">
        <v>0</v>
      </c>
      <c r="E148" s="143">
        <f>IFERROR(MIN(B148,(C148/VLOOKUP(A148,'Product overview'!$A:$I,9, FALSE))),"")</f>
        <v>0.75</v>
      </c>
      <c r="F148" s="116">
        <f>IFERROR((D148*VLOOKUP(A148,'Product overview'!$A:$I,4, FALSE)),"")</f>
        <v>0</v>
      </c>
      <c r="G148" s="116">
        <f>IFERROR((E148*VLOOKUP(A148,'Product overview'!$A:$I,4, FALSE)),"")</f>
        <v>40.5</v>
      </c>
      <c r="H148" s="116">
        <f t="shared" si="40"/>
        <v>40.5</v>
      </c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</row>
    <row r="149" spans="1:27" ht="15">
      <c r="A149" s="68" t="s">
        <v>295</v>
      </c>
      <c r="B149" s="95">
        <f t="shared" si="41"/>
        <v>1</v>
      </c>
      <c r="C149" s="95">
        <f t="shared" si="39"/>
        <v>3</v>
      </c>
      <c r="D149" s="95">
        <v>1</v>
      </c>
      <c r="E149" s="143">
        <f>IFERROR(MIN(B149,(C149/VLOOKUP(A149,'Product overview'!$A:$I,9, FALSE))),"")</f>
        <v>1</v>
      </c>
      <c r="F149" s="116">
        <f>IFERROR((D149*VLOOKUP(A149,'Product overview'!$A:$I,4, FALSE)),"")</f>
        <v>37</v>
      </c>
      <c r="G149" s="116">
        <f>IFERROR((E149*VLOOKUP(A149,'Product overview'!$A:$I,4, FALSE)),"")</f>
        <v>37</v>
      </c>
      <c r="H149" s="116">
        <f t="shared" si="40"/>
        <v>0</v>
      </c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</row>
    <row r="150" spans="1:27" ht="15">
      <c r="A150" s="112" t="s">
        <v>296</v>
      </c>
      <c r="B150" s="95">
        <f t="shared" si="41"/>
        <v>1</v>
      </c>
      <c r="C150" s="95">
        <f t="shared" si="39"/>
        <v>3</v>
      </c>
      <c r="D150" s="95">
        <v>1</v>
      </c>
      <c r="E150" s="143">
        <f>IFERROR(MIN(B150,(C150/VLOOKUP(A150,'Product overview'!$A:$I,9, FALSE))),"")</f>
        <v>1</v>
      </c>
      <c r="F150" s="116">
        <f>IFERROR((D150*VLOOKUP(A150,'Product overview'!$A:$I,4, FALSE)),"")</f>
        <v>25</v>
      </c>
      <c r="G150" s="116">
        <f>IFERROR((E150*VLOOKUP(A150,'Product overview'!$A:$I,4, FALSE)),"")</f>
        <v>25</v>
      </c>
      <c r="H150" s="116">
        <f t="shared" si="40"/>
        <v>0</v>
      </c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</row>
    <row r="151" spans="1:27" ht="18">
      <c r="A151" s="70"/>
      <c r="B151" s="156" t="s">
        <v>198</v>
      </c>
      <c r="C151" s="156" t="s">
        <v>199</v>
      </c>
      <c r="D151" s="156" t="s">
        <v>200</v>
      </c>
      <c r="E151" s="157" t="s">
        <v>201</v>
      </c>
      <c r="F151" s="158" t="s">
        <v>202</v>
      </c>
      <c r="G151" s="158" t="s">
        <v>203</v>
      </c>
      <c r="H151" s="158" t="s">
        <v>204</v>
      </c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</row>
    <row r="152" spans="1:27">
      <c r="A152" s="145" t="s">
        <v>297</v>
      </c>
      <c r="B152" s="146">
        <v>1</v>
      </c>
      <c r="C152" s="146">
        <f t="shared" ref="C152:C154" si="42">$C$3</f>
        <v>3</v>
      </c>
      <c r="D152" s="146">
        <v>0</v>
      </c>
      <c r="E152" s="148" t="str">
        <f>IFERROR(MIN(B152,(C152/VLOOKUP(A152,'Product overview'!$A:$I,9, FALSE))),"")</f>
        <v/>
      </c>
      <c r="F152" s="149" t="str">
        <f>IFERROR((D152*VLOOKUP(A152,'Product overview'!$A:$I,4, FALSE)),"")</f>
        <v/>
      </c>
      <c r="G152" s="149" t="str">
        <f>IFERROR((E152*VLOOKUP(A152,'Product overview'!$A:$I,4, FALSE)),"")</f>
        <v/>
      </c>
      <c r="H152" s="150" t="e">
        <f t="shared" ref="H152:H154" si="43">G152-F152</f>
        <v>#VALUE!</v>
      </c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</row>
    <row r="153" spans="1:27" ht="15">
      <c r="A153" s="68" t="s">
        <v>298</v>
      </c>
      <c r="B153" s="95">
        <f t="shared" ref="B153:B154" si="44">B152</f>
        <v>1</v>
      </c>
      <c r="C153" s="95">
        <f t="shared" si="42"/>
        <v>3</v>
      </c>
      <c r="D153" s="95">
        <v>1</v>
      </c>
      <c r="E153" s="143">
        <f>IFERROR(MIN(B153,(C153/VLOOKUP(A153,'Product overview'!$A:$I,9, FALSE))),"")</f>
        <v>1</v>
      </c>
      <c r="F153" s="116">
        <f>IFERROR((D153*VLOOKUP(A153,'Product overview'!$A:$I,4, FALSE)),"")</f>
        <v>18</v>
      </c>
      <c r="G153" s="116">
        <f>IFERROR((E153*VLOOKUP(A153,'Product overview'!$A:$I,4, FALSE)),"")</f>
        <v>18</v>
      </c>
      <c r="H153" s="116">
        <f t="shared" si="43"/>
        <v>0</v>
      </c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</row>
    <row r="154" spans="1:27" ht="15">
      <c r="A154" s="112" t="s">
        <v>299</v>
      </c>
      <c r="B154" s="95">
        <f t="shared" si="44"/>
        <v>1</v>
      </c>
      <c r="C154" s="95">
        <f t="shared" si="42"/>
        <v>3</v>
      </c>
      <c r="D154" s="95">
        <v>1</v>
      </c>
      <c r="E154" s="143">
        <f>IFERROR(MIN(B154,(C154/VLOOKUP(A154,'Product overview'!$A:$I,9, FALSE))),"")</f>
        <v>1</v>
      </c>
      <c r="F154" s="116">
        <f>IFERROR((D154*VLOOKUP(A154,'Product overview'!$A:$I,4, FALSE)),"")</f>
        <v>30</v>
      </c>
      <c r="G154" s="116">
        <f>IFERROR((E154*VLOOKUP(A154,'Product overview'!$A:$I,4, FALSE)),"")</f>
        <v>30</v>
      </c>
      <c r="H154" s="116">
        <f t="shared" si="43"/>
        <v>0</v>
      </c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</row>
    <row r="155" spans="1:27" ht="18">
      <c r="A155" s="70"/>
      <c r="B155" s="156" t="s">
        <v>198</v>
      </c>
      <c r="C155" s="156" t="s">
        <v>199</v>
      </c>
      <c r="D155" s="156" t="s">
        <v>200</v>
      </c>
      <c r="E155" s="157" t="s">
        <v>201</v>
      </c>
      <c r="F155" s="158" t="s">
        <v>202</v>
      </c>
      <c r="G155" s="158" t="s">
        <v>203</v>
      </c>
      <c r="H155" s="158" t="s">
        <v>204</v>
      </c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</row>
    <row r="156" spans="1:27">
      <c r="A156" s="145" t="s">
        <v>300</v>
      </c>
      <c r="B156" s="146">
        <v>1</v>
      </c>
      <c r="C156" s="146">
        <f t="shared" ref="C156:C163" si="45">$C$3</f>
        <v>3</v>
      </c>
      <c r="D156" s="146">
        <v>0</v>
      </c>
      <c r="E156" s="148" t="str">
        <f>IFERROR(MIN(B156,(C156/VLOOKUP(A156,'Product overview'!$A:$I,9, FALSE))),"")</f>
        <v/>
      </c>
      <c r="F156" s="149" t="str">
        <f>IFERROR((D156*VLOOKUP(A156,'Product overview'!$A:$I,4, FALSE)),"")</f>
        <v/>
      </c>
      <c r="G156" s="149" t="str">
        <f>IFERROR((E156*VLOOKUP(A156,'Product overview'!$A:$I,4, FALSE)),"")</f>
        <v/>
      </c>
      <c r="H156" s="150" t="e">
        <f t="shared" ref="H156:H163" si="46">G156-F156</f>
        <v>#VALUE!</v>
      </c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</row>
    <row r="157" spans="1:27" ht="15">
      <c r="A157" s="68" t="s">
        <v>301</v>
      </c>
      <c r="B157" s="95">
        <f t="shared" ref="B157:B163" si="47">B156</f>
        <v>1</v>
      </c>
      <c r="C157" s="95">
        <f t="shared" si="45"/>
        <v>3</v>
      </c>
      <c r="D157" s="95">
        <v>1</v>
      </c>
      <c r="E157" s="143">
        <f>IFERROR(MIN(B157,(C157/VLOOKUP(A157,'Product overview'!$A:$I,9, FALSE))),"")</f>
        <v>1</v>
      </c>
      <c r="F157" s="116">
        <f>IFERROR((D157*VLOOKUP(A157,'Product overview'!$A:$I,4, FALSE)),"")</f>
        <v>3.6000000000000227</v>
      </c>
      <c r="G157" s="116">
        <f>IFERROR((E157*VLOOKUP(A157,'Product overview'!$A:$I,4, FALSE)),"")</f>
        <v>3.6000000000000227</v>
      </c>
      <c r="H157" s="116">
        <f t="shared" si="46"/>
        <v>0</v>
      </c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</row>
    <row r="158" spans="1:27" ht="15">
      <c r="A158" s="68" t="s">
        <v>302</v>
      </c>
      <c r="B158" s="95">
        <f t="shared" si="47"/>
        <v>1</v>
      </c>
      <c r="C158" s="95">
        <f t="shared" si="45"/>
        <v>3</v>
      </c>
      <c r="D158" s="95">
        <v>1</v>
      </c>
      <c r="E158" s="143">
        <f>IFERROR(MIN(B158,(C158/VLOOKUP(A158,'Product overview'!$A:$I,9, FALSE))),"")</f>
        <v>1</v>
      </c>
      <c r="F158" s="116">
        <f>IFERROR((D158*VLOOKUP(A158,'Product overview'!$A:$I,4, FALSE)),"")</f>
        <v>7.4000000000000057</v>
      </c>
      <c r="G158" s="116">
        <f>IFERROR((E158*VLOOKUP(A158,'Product overview'!$A:$I,4, FALSE)),"")</f>
        <v>7.4000000000000057</v>
      </c>
      <c r="H158" s="116">
        <f t="shared" si="46"/>
        <v>0</v>
      </c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</row>
    <row r="159" spans="1:27" ht="15">
      <c r="A159" s="68" t="s">
        <v>303</v>
      </c>
      <c r="B159" s="95">
        <f t="shared" si="47"/>
        <v>1</v>
      </c>
      <c r="C159" s="95">
        <f t="shared" si="45"/>
        <v>3</v>
      </c>
      <c r="D159" s="95">
        <v>1</v>
      </c>
      <c r="E159" s="143">
        <f>IFERROR(MIN(B159,(C159/VLOOKUP(A159,'Product overview'!$A:$I,9, FALSE))),"")</f>
        <v>1</v>
      </c>
      <c r="F159" s="116">
        <f>IFERROR((D159*VLOOKUP(A159,'Product overview'!$A:$I,4, FALSE)),"")</f>
        <v>3.3999999999999773</v>
      </c>
      <c r="G159" s="116">
        <f>IFERROR((E159*VLOOKUP(A159,'Product overview'!$A:$I,4, FALSE)),"")</f>
        <v>3.3999999999999773</v>
      </c>
      <c r="H159" s="116">
        <f t="shared" si="46"/>
        <v>0</v>
      </c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</row>
    <row r="160" spans="1:27" ht="15">
      <c r="A160" s="68" t="s">
        <v>304</v>
      </c>
      <c r="B160" s="95">
        <f t="shared" si="47"/>
        <v>1</v>
      </c>
      <c r="C160" s="95">
        <f t="shared" si="45"/>
        <v>3</v>
      </c>
      <c r="D160" s="95">
        <v>1</v>
      </c>
      <c r="E160" s="143">
        <f>IFERROR(MIN(B160,(C160/VLOOKUP(A160,'Product overview'!$A:$I,9, FALSE))),"")</f>
        <v>1</v>
      </c>
      <c r="F160" s="116">
        <f>IFERROR((D160*VLOOKUP(A160,'Product overview'!$A:$I,4, FALSE)),"")</f>
        <v>11</v>
      </c>
      <c r="G160" s="116">
        <f>IFERROR((E160*VLOOKUP(A160,'Product overview'!$A:$I,4, FALSE)),"")</f>
        <v>11</v>
      </c>
      <c r="H160" s="116">
        <f t="shared" si="46"/>
        <v>0</v>
      </c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</row>
    <row r="161" spans="1:27" ht="15">
      <c r="A161" s="68" t="s">
        <v>305</v>
      </c>
      <c r="B161" s="95">
        <f t="shared" si="47"/>
        <v>1</v>
      </c>
      <c r="C161" s="95">
        <f t="shared" si="45"/>
        <v>3</v>
      </c>
      <c r="D161" s="95">
        <v>1</v>
      </c>
      <c r="E161" s="143">
        <f>IFERROR(MIN(B161,(C161/VLOOKUP(A161,'Product overview'!$A:$I,9, FALSE))),"")</f>
        <v>1</v>
      </c>
      <c r="F161" s="116">
        <f>IFERROR((D161*VLOOKUP(A161,'Product overview'!$A:$I,4, FALSE)),"")</f>
        <v>11.199999999999989</v>
      </c>
      <c r="G161" s="116">
        <f>IFERROR((E161*VLOOKUP(A161,'Product overview'!$A:$I,4, FALSE)),"")</f>
        <v>11.199999999999989</v>
      </c>
      <c r="H161" s="116">
        <f t="shared" si="46"/>
        <v>0</v>
      </c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</row>
    <row r="162" spans="1:27" ht="15">
      <c r="A162" s="68" t="s">
        <v>306</v>
      </c>
      <c r="B162" s="95">
        <f t="shared" si="47"/>
        <v>1</v>
      </c>
      <c r="C162" s="95">
        <f t="shared" si="45"/>
        <v>3</v>
      </c>
      <c r="D162" s="95">
        <v>1</v>
      </c>
      <c r="E162" s="143">
        <f>IFERROR(MIN(B162,(C162/VLOOKUP(A162,'Product overview'!$A:$I,9, FALSE))),"")</f>
        <v>1</v>
      </c>
      <c r="F162" s="116">
        <f>IFERROR((D162*VLOOKUP(A162,'Product overview'!$A:$I,4, FALSE)),"")</f>
        <v>72.199999999999989</v>
      </c>
      <c r="G162" s="116">
        <f>IFERROR((E162*VLOOKUP(A162,'Product overview'!$A:$I,4, FALSE)),"")</f>
        <v>72.199999999999989</v>
      </c>
      <c r="H162" s="116">
        <f t="shared" si="46"/>
        <v>0</v>
      </c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</row>
    <row r="163" spans="1:27" ht="15">
      <c r="A163" s="112" t="s">
        <v>307</v>
      </c>
      <c r="B163" s="95">
        <f t="shared" si="47"/>
        <v>1</v>
      </c>
      <c r="C163" s="95">
        <f t="shared" si="45"/>
        <v>3</v>
      </c>
      <c r="D163" s="95">
        <v>1</v>
      </c>
      <c r="E163" s="143">
        <f>IFERROR(MIN(B163,(C163/VLOOKUP(A163,'Product overview'!$A:$I,9, FALSE))),"")</f>
        <v>1</v>
      </c>
      <c r="F163" s="116">
        <f>IFERROR((D163*VLOOKUP(A163,'Product overview'!$A:$I,4, FALSE)),"")</f>
        <v>11</v>
      </c>
      <c r="G163" s="116">
        <f>IFERROR((E163*VLOOKUP(A163,'Product overview'!$A:$I,4, FALSE)),"")</f>
        <v>11</v>
      </c>
      <c r="H163" s="116">
        <f t="shared" si="46"/>
        <v>0</v>
      </c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</row>
    <row r="164" spans="1:27" ht="18">
      <c r="A164" s="70"/>
      <c r="B164" s="156" t="s">
        <v>198</v>
      </c>
      <c r="C164" s="156" t="s">
        <v>199</v>
      </c>
      <c r="D164" s="156" t="s">
        <v>200</v>
      </c>
      <c r="E164" s="157" t="s">
        <v>201</v>
      </c>
      <c r="F164" s="158" t="s">
        <v>202</v>
      </c>
      <c r="G164" s="158" t="s">
        <v>203</v>
      </c>
      <c r="H164" s="158" t="s">
        <v>204</v>
      </c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</row>
    <row r="165" spans="1:27">
      <c r="A165" s="145" t="s">
        <v>308</v>
      </c>
      <c r="B165" s="146">
        <v>1</v>
      </c>
      <c r="C165" s="146">
        <f t="shared" ref="C165:C176" si="48">$C$3</f>
        <v>3</v>
      </c>
      <c r="D165" s="146">
        <v>0</v>
      </c>
      <c r="E165" s="148" t="str">
        <f>IFERROR(MIN(B165,(C165/VLOOKUP(A165,'Product overview'!$A:$I,9, FALSE))),"")</f>
        <v/>
      </c>
      <c r="F165" s="149" t="str">
        <f>IFERROR((D165*VLOOKUP(A165,'Product overview'!$A:$I,4, FALSE)),"")</f>
        <v/>
      </c>
      <c r="G165" s="149" t="str">
        <f>IFERROR((E165*VLOOKUP(A165,'Product overview'!$A:$I,4, FALSE)),"")</f>
        <v/>
      </c>
      <c r="H165" s="150" t="e">
        <f t="shared" ref="H165:H176" si="49">G165-F165</f>
        <v>#VALUE!</v>
      </c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</row>
    <row r="166" spans="1:27" ht="15">
      <c r="A166" s="114" t="s">
        <v>309</v>
      </c>
      <c r="B166" s="95">
        <f t="shared" ref="B166:B176" si="50">B165</f>
        <v>1</v>
      </c>
      <c r="C166" s="95">
        <f t="shared" si="48"/>
        <v>3</v>
      </c>
      <c r="D166" s="95">
        <v>1</v>
      </c>
      <c r="E166" s="143">
        <f>IFERROR(MIN(B166,(C166/VLOOKUP(A166,'Product overview'!$A:$I,9, FALSE))),"")</f>
        <v>1</v>
      </c>
      <c r="F166" s="116">
        <f>IFERROR((D166*VLOOKUP(A166,'Product overview'!$A:$I,4, FALSE)),"")</f>
        <v>245.8</v>
      </c>
      <c r="G166" s="116">
        <f>IFERROR((E166*VLOOKUP(A166,'Product overview'!$A:$I,4, FALSE)),"")</f>
        <v>245.8</v>
      </c>
      <c r="H166" s="116">
        <f t="shared" si="49"/>
        <v>0</v>
      </c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</row>
    <row r="167" spans="1:27" ht="15">
      <c r="A167" s="114" t="s">
        <v>310</v>
      </c>
      <c r="B167" s="95">
        <f t="shared" si="50"/>
        <v>1</v>
      </c>
      <c r="C167" s="95">
        <f t="shared" si="48"/>
        <v>3</v>
      </c>
      <c r="D167" s="95">
        <v>1</v>
      </c>
      <c r="E167" s="143">
        <f>IFERROR(MIN(B167,(C167/VLOOKUP(A167,'Product overview'!$A:$I,9, FALSE))),"")</f>
        <v>1</v>
      </c>
      <c r="F167" s="116">
        <f>IFERROR((D167*VLOOKUP(A167,'Product overview'!$A:$I,4, FALSE)),"")</f>
        <v>31.600000000000023</v>
      </c>
      <c r="G167" s="116">
        <f>IFERROR((E167*VLOOKUP(A167,'Product overview'!$A:$I,4, FALSE)),"")</f>
        <v>31.600000000000023</v>
      </c>
      <c r="H167" s="116">
        <f t="shared" si="49"/>
        <v>0</v>
      </c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</row>
    <row r="168" spans="1:27" ht="15">
      <c r="A168" s="114" t="s">
        <v>311</v>
      </c>
      <c r="B168" s="95">
        <f t="shared" si="50"/>
        <v>1</v>
      </c>
      <c r="C168" s="95">
        <f t="shared" si="48"/>
        <v>3</v>
      </c>
      <c r="D168" s="95">
        <v>1</v>
      </c>
      <c r="E168" s="143">
        <f>IFERROR(MIN(B168,(C168/VLOOKUP(A168,'Product overview'!$A:$I,9, FALSE))),"")</f>
        <v>1</v>
      </c>
      <c r="F168" s="116">
        <f>IFERROR((D168*VLOOKUP(A168,'Product overview'!$A:$I,4, FALSE)),"")</f>
        <v>51.580000000000041</v>
      </c>
      <c r="G168" s="116">
        <f>IFERROR((E168*VLOOKUP(A168,'Product overview'!$A:$I,4, FALSE)),"")</f>
        <v>51.580000000000041</v>
      </c>
      <c r="H168" s="116">
        <f t="shared" si="49"/>
        <v>0</v>
      </c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</row>
    <row r="169" spans="1:27" ht="15">
      <c r="A169" s="114" t="s">
        <v>312</v>
      </c>
      <c r="B169" s="95">
        <f t="shared" si="50"/>
        <v>1</v>
      </c>
      <c r="C169" s="95">
        <f t="shared" si="48"/>
        <v>3</v>
      </c>
      <c r="D169" s="95">
        <v>1</v>
      </c>
      <c r="E169" s="143">
        <f>IFERROR(MIN(B169,(C169/VLOOKUP(A169,'Product overview'!$A:$I,9, FALSE))),"")</f>
        <v>1</v>
      </c>
      <c r="F169" s="116">
        <f>IFERROR((D169*VLOOKUP(A169,'Product overview'!$A:$I,4, FALSE)),"")</f>
        <v>42.78</v>
      </c>
      <c r="G169" s="116">
        <f>IFERROR((E169*VLOOKUP(A169,'Product overview'!$A:$I,4, FALSE)),"")</f>
        <v>42.78</v>
      </c>
      <c r="H169" s="116">
        <f t="shared" si="49"/>
        <v>0</v>
      </c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</row>
    <row r="170" spans="1:27" ht="15">
      <c r="A170" s="114" t="s">
        <v>313</v>
      </c>
      <c r="B170" s="95">
        <f t="shared" si="50"/>
        <v>1</v>
      </c>
      <c r="C170" s="95">
        <f t="shared" si="48"/>
        <v>3</v>
      </c>
      <c r="D170" s="95">
        <v>1</v>
      </c>
      <c r="E170" s="143">
        <f>IFERROR(MIN(B170,(C170/VLOOKUP(A170,'Product overview'!$A:$I,9, FALSE))),"")</f>
        <v>1</v>
      </c>
      <c r="F170" s="116">
        <f>IFERROR((D170*VLOOKUP(A170,'Product overview'!$A:$I,4, FALSE)),"")</f>
        <v>28.759999999999991</v>
      </c>
      <c r="G170" s="116">
        <f>IFERROR((E170*VLOOKUP(A170,'Product overview'!$A:$I,4, FALSE)),"")</f>
        <v>28.759999999999991</v>
      </c>
      <c r="H170" s="116">
        <f t="shared" si="49"/>
        <v>0</v>
      </c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</row>
    <row r="171" spans="1:27" ht="15">
      <c r="A171" s="114" t="s">
        <v>314</v>
      </c>
      <c r="B171" s="95">
        <f t="shared" si="50"/>
        <v>1</v>
      </c>
      <c r="C171" s="95">
        <f t="shared" si="48"/>
        <v>3</v>
      </c>
      <c r="D171" s="95">
        <v>1</v>
      </c>
      <c r="E171" s="143">
        <f>IFERROR(MIN(B171,(C171/VLOOKUP(A171,'Product overview'!$A:$I,9, FALSE))),"")</f>
        <v>1</v>
      </c>
      <c r="F171" s="116">
        <f>IFERROR((D171*VLOOKUP(A171,'Product overview'!$A:$I,4, FALSE)),"")</f>
        <v>46</v>
      </c>
      <c r="G171" s="116">
        <f>IFERROR((E171*VLOOKUP(A171,'Product overview'!$A:$I,4, FALSE)),"")</f>
        <v>46</v>
      </c>
      <c r="H171" s="116">
        <f t="shared" si="49"/>
        <v>0</v>
      </c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</row>
    <row r="172" spans="1:27" ht="15">
      <c r="A172" s="121" t="s">
        <v>315</v>
      </c>
      <c r="B172" s="95">
        <f t="shared" si="50"/>
        <v>1</v>
      </c>
      <c r="C172" s="95">
        <f t="shared" si="48"/>
        <v>3</v>
      </c>
      <c r="D172" s="95">
        <v>1</v>
      </c>
      <c r="E172" s="143">
        <f>IFERROR(MIN(B172,(C172/VLOOKUP(A172,'Product overview'!$A:$I,9, FALSE))),"")</f>
        <v>1</v>
      </c>
      <c r="F172" s="116">
        <f>IFERROR((D172*VLOOKUP(A172,'Product overview'!$A:$I,4, FALSE)),"")</f>
        <v>345.56</v>
      </c>
      <c r="G172" s="116">
        <f>IFERROR((E172*VLOOKUP(A172,'Product overview'!$A:$I,4, FALSE)),"")</f>
        <v>345.56</v>
      </c>
      <c r="H172" s="116">
        <f t="shared" si="49"/>
        <v>0</v>
      </c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</row>
    <row r="173" spans="1:27" ht="15">
      <c r="A173" s="114" t="s">
        <v>316</v>
      </c>
      <c r="B173" s="95">
        <f t="shared" si="50"/>
        <v>1</v>
      </c>
      <c r="C173" s="95">
        <f t="shared" si="48"/>
        <v>3</v>
      </c>
      <c r="D173" s="95">
        <v>1</v>
      </c>
      <c r="E173" s="143">
        <f>IFERROR(MIN(B173,(C173/VLOOKUP(A173,'Product overview'!$A:$I,9, FALSE))),"")</f>
        <v>1</v>
      </c>
      <c r="F173" s="116">
        <f>IFERROR((D173*VLOOKUP(A173,'Product overview'!$A:$I,4, FALSE)),"")</f>
        <v>34</v>
      </c>
      <c r="G173" s="116">
        <f>IFERROR((E173*VLOOKUP(A173,'Product overview'!$A:$I,4, FALSE)),"")</f>
        <v>34</v>
      </c>
      <c r="H173" s="116">
        <f t="shared" si="49"/>
        <v>0</v>
      </c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</row>
    <row r="174" spans="1:27" ht="15">
      <c r="A174" s="121" t="s">
        <v>317</v>
      </c>
      <c r="B174" s="95">
        <f t="shared" si="50"/>
        <v>1</v>
      </c>
      <c r="C174" s="95">
        <f t="shared" si="48"/>
        <v>3</v>
      </c>
      <c r="D174" s="95">
        <v>1</v>
      </c>
      <c r="E174" s="143">
        <f>IFERROR(MIN(B174,(C174/VLOOKUP(A174,'Product overview'!$A:$I,9, FALSE))),"")</f>
        <v>1</v>
      </c>
      <c r="F174" s="116">
        <f>IFERROR((D174*VLOOKUP(A174,'Product overview'!$A:$I,4, FALSE)),"")</f>
        <v>69</v>
      </c>
      <c r="G174" s="116">
        <f>IFERROR((E174*VLOOKUP(A174,'Product overview'!$A:$I,4, FALSE)),"")</f>
        <v>69</v>
      </c>
      <c r="H174" s="116">
        <f t="shared" si="49"/>
        <v>0</v>
      </c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</row>
    <row r="175" spans="1:27" ht="15">
      <c r="A175" s="114" t="s">
        <v>318</v>
      </c>
      <c r="B175" s="95">
        <f t="shared" si="50"/>
        <v>1</v>
      </c>
      <c r="C175" s="95">
        <f t="shared" si="48"/>
        <v>3</v>
      </c>
      <c r="D175" s="95">
        <v>1</v>
      </c>
      <c r="E175" s="143">
        <f>IFERROR(MIN(B175,(C175/VLOOKUP(A175,'Product overview'!$A:$I,9, FALSE))),"")</f>
        <v>1</v>
      </c>
      <c r="F175" s="116">
        <f>IFERROR((D175*VLOOKUP(A175,'Product overview'!$A:$I,4, FALSE)),"")</f>
        <v>27</v>
      </c>
      <c r="G175" s="116">
        <f>IFERROR((E175*VLOOKUP(A175,'Product overview'!$A:$I,4, FALSE)),"")</f>
        <v>27</v>
      </c>
      <c r="H175" s="116">
        <f t="shared" si="49"/>
        <v>0</v>
      </c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</row>
    <row r="176" spans="1:27" ht="15">
      <c r="A176" s="133" t="s">
        <v>319</v>
      </c>
      <c r="B176" s="95">
        <f t="shared" si="50"/>
        <v>1</v>
      </c>
      <c r="C176" s="95">
        <f t="shared" si="48"/>
        <v>3</v>
      </c>
      <c r="D176" s="95">
        <v>1</v>
      </c>
      <c r="E176" s="143">
        <f>IFERROR(MIN(B176,(C176/VLOOKUP(A176,'Product overview'!$A:$I,9, FALSE))),"")</f>
        <v>1</v>
      </c>
      <c r="F176" s="116">
        <f>IFERROR((D176*VLOOKUP(A176,'Product overview'!$A:$I,4, FALSE)),"")</f>
        <v>36</v>
      </c>
      <c r="G176" s="116">
        <f>IFERROR((E176*VLOOKUP(A176,'Product overview'!$A:$I,4, FALSE)),"")</f>
        <v>36</v>
      </c>
      <c r="H176" s="116">
        <f t="shared" si="49"/>
        <v>0</v>
      </c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</row>
    <row r="177" spans="1:27" ht="18">
      <c r="A177" s="70"/>
      <c r="B177" s="156" t="s">
        <v>198</v>
      </c>
      <c r="C177" s="156" t="s">
        <v>199</v>
      </c>
      <c r="D177" s="156" t="s">
        <v>200</v>
      </c>
      <c r="E177" s="157" t="s">
        <v>201</v>
      </c>
      <c r="F177" s="158" t="s">
        <v>202</v>
      </c>
      <c r="G177" s="158" t="s">
        <v>203</v>
      </c>
      <c r="H177" s="158" t="s">
        <v>204</v>
      </c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</row>
    <row r="178" spans="1:27">
      <c r="A178" s="145" t="s">
        <v>320</v>
      </c>
      <c r="B178" s="146">
        <v>1</v>
      </c>
      <c r="C178" s="146">
        <f t="shared" ref="C178:C183" si="51">$C$3</f>
        <v>3</v>
      </c>
      <c r="D178" s="146">
        <v>0</v>
      </c>
      <c r="E178" s="148" t="str">
        <f>IFERROR(MIN(B178,(C178/VLOOKUP(A178,'Product overview'!$A:$I,9, FALSE))),"")</f>
        <v/>
      </c>
      <c r="F178" s="149" t="str">
        <f>IFERROR((D178*VLOOKUP(A178,'Product overview'!$A:$I,4, FALSE)),"")</f>
        <v/>
      </c>
      <c r="G178" s="149" t="str">
        <f>IFERROR((E178*VLOOKUP(A178,'Product overview'!$A:$I,4, FALSE)),"")</f>
        <v/>
      </c>
      <c r="H178" s="150" t="e">
        <f t="shared" ref="H178:H183" si="52">G178-F178</f>
        <v>#VALUE!</v>
      </c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</row>
    <row r="179" spans="1:27" ht="15">
      <c r="A179" s="114" t="s">
        <v>321</v>
      </c>
      <c r="B179" s="95">
        <f t="shared" ref="B179:B183" si="53">B178</f>
        <v>1</v>
      </c>
      <c r="C179" s="95">
        <f t="shared" si="51"/>
        <v>3</v>
      </c>
      <c r="D179" s="95">
        <v>1</v>
      </c>
      <c r="E179" s="143">
        <f>IFERROR(MIN(B179,(C179/VLOOKUP(A179,'Product overview'!$A:$I,9, FALSE))),"")</f>
        <v>1</v>
      </c>
      <c r="F179" s="116">
        <f>IFERROR((D179*VLOOKUP(A179,'Product overview'!$A:$I,4, FALSE)),"")</f>
        <v>36</v>
      </c>
      <c r="G179" s="116">
        <f>IFERROR((E179*VLOOKUP(A179,'Product overview'!$A:$I,4, FALSE)),"")</f>
        <v>36</v>
      </c>
      <c r="H179" s="116">
        <f t="shared" si="52"/>
        <v>0</v>
      </c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</row>
    <row r="180" spans="1:27" ht="15">
      <c r="A180" s="114" t="s">
        <v>322</v>
      </c>
      <c r="B180" s="95">
        <f t="shared" si="53"/>
        <v>1</v>
      </c>
      <c r="C180" s="95">
        <f t="shared" si="51"/>
        <v>3</v>
      </c>
      <c r="D180" s="95">
        <v>1</v>
      </c>
      <c r="E180" s="143">
        <f>IFERROR(MIN(B180,(C180/VLOOKUP(A180,'Product overview'!$A:$I,9, FALSE))),"")</f>
        <v>1</v>
      </c>
      <c r="F180" s="116">
        <f>IFERROR((D180*VLOOKUP(A180,'Product overview'!$A:$I,4, FALSE)),"")</f>
        <v>32.399999999999977</v>
      </c>
      <c r="G180" s="116">
        <f>IFERROR((E180*VLOOKUP(A180,'Product overview'!$A:$I,4, FALSE)),"")</f>
        <v>32.399999999999977</v>
      </c>
      <c r="H180" s="116">
        <f t="shared" si="52"/>
        <v>0</v>
      </c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</row>
    <row r="181" spans="1:27" ht="15">
      <c r="A181" s="114" t="s">
        <v>323</v>
      </c>
      <c r="B181" s="95">
        <f t="shared" si="53"/>
        <v>1</v>
      </c>
      <c r="C181" s="95">
        <f t="shared" si="51"/>
        <v>3</v>
      </c>
      <c r="D181" s="95">
        <v>1</v>
      </c>
      <c r="E181" s="143">
        <f>IFERROR(MIN(B181,(C181/VLOOKUP(A181,'Product overview'!$A:$I,9, FALSE))),"")</f>
        <v>1</v>
      </c>
      <c r="F181" s="116">
        <f>IFERROR((D181*VLOOKUP(A181,'Product overview'!$A:$I,4, FALSE)),"")</f>
        <v>35.800000000000011</v>
      </c>
      <c r="G181" s="116">
        <f>IFERROR((E181*VLOOKUP(A181,'Product overview'!$A:$I,4, FALSE)),"")</f>
        <v>35.800000000000011</v>
      </c>
      <c r="H181" s="116">
        <f t="shared" si="52"/>
        <v>0</v>
      </c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</row>
    <row r="182" spans="1:27" ht="15">
      <c r="A182" s="114" t="s">
        <v>324</v>
      </c>
      <c r="B182" s="95">
        <f t="shared" si="53"/>
        <v>1</v>
      </c>
      <c r="C182" s="95">
        <f t="shared" si="51"/>
        <v>3</v>
      </c>
      <c r="D182" s="95">
        <v>1</v>
      </c>
      <c r="E182" s="143">
        <f>IFERROR(MIN(B182,(C182/VLOOKUP(A182,'Product overview'!$A:$I,9, FALSE))),"")</f>
        <v>1</v>
      </c>
      <c r="F182" s="116">
        <f>IFERROR((D182*VLOOKUP(A182,'Product overview'!$A:$I,4, FALSE)),"")</f>
        <v>35.980000000000018</v>
      </c>
      <c r="G182" s="116">
        <f>IFERROR((E182*VLOOKUP(A182,'Product overview'!$A:$I,4, FALSE)),"")</f>
        <v>35.980000000000018</v>
      </c>
      <c r="H182" s="116">
        <f t="shared" si="52"/>
        <v>0</v>
      </c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</row>
    <row r="183" spans="1:27" ht="15">
      <c r="A183" s="133" t="s">
        <v>325</v>
      </c>
      <c r="B183" s="95">
        <f t="shared" si="53"/>
        <v>1</v>
      </c>
      <c r="C183" s="95">
        <f t="shared" si="51"/>
        <v>3</v>
      </c>
      <c r="D183" s="95">
        <v>1</v>
      </c>
      <c r="E183" s="143">
        <f>IFERROR(MIN(B183,(C183/VLOOKUP(A183,'Product overview'!$A:$I,9, FALSE))),"")</f>
        <v>1</v>
      </c>
      <c r="F183" s="116">
        <f>IFERROR((D183*VLOOKUP(A183,'Product overview'!$A:$I,4, FALSE)),"")</f>
        <v>43.600000000000023</v>
      </c>
      <c r="G183" s="116">
        <f>IFERROR((E183*VLOOKUP(A183,'Product overview'!$A:$I,4, FALSE)),"")</f>
        <v>43.600000000000023</v>
      </c>
      <c r="H183" s="116">
        <f t="shared" si="52"/>
        <v>0</v>
      </c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</row>
    <row r="184" spans="1:27" ht="18">
      <c r="A184" s="70"/>
      <c r="B184" s="156" t="s">
        <v>198</v>
      </c>
      <c r="C184" s="156" t="s">
        <v>199</v>
      </c>
      <c r="D184" s="156" t="s">
        <v>200</v>
      </c>
      <c r="E184" s="157" t="s">
        <v>201</v>
      </c>
      <c r="F184" s="158" t="s">
        <v>202</v>
      </c>
      <c r="G184" s="158" t="s">
        <v>203</v>
      </c>
      <c r="H184" s="158" t="s">
        <v>204</v>
      </c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</row>
    <row r="185" spans="1:27">
      <c r="A185" s="145" t="s">
        <v>326</v>
      </c>
      <c r="B185" s="146">
        <v>1</v>
      </c>
      <c r="C185" s="146">
        <f t="shared" ref="C185:C192" si="54">$C$3</f>
        <v>3</v>
      </c>
      <c r="D185" s="146">
        <v>0</v>
      </c>
      <c r="E185" s="148" t="str">
        <f>IFERROR(MIN(B185,(C185/VLOOKUP(A185,'Product overview'!$A:$I,9, FALSE))),"")</f>
        <v/>
      </c>
      <c r="F185" s="149" t="str">
        <f>IFERROR((D185*VLOOKUP(A185,'Product overview'!$A:$I,4, FALSE)),"")</f>
        <v/>
      </c>
      <c r="G185" s="149" t="str">
        <f>IFERROR((E185*VLOOKUP(A185,'Product overview'!$A:$I,4, FALSE)),"")</f>
        <v/>
      </c>
      <c r="H185" s="150" t="e">
        <f t="shared" ref="H185:H192" si="55">G185-F185</f>
        <v>#VALUE!</v>
      </c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</row>
    <row r="186" spans="1:27" ht="15">
      <c r="A186" s="134" t="s">
        <v>327</v>
      </c>
      <c r="B186" s="95">
        <f t="shared" ref="B186:B192" si="56">B185</f>
        <v>1</v>
      </c>
      <c r="C186" s="95">
        <f t="shared" si="54"/>
        <v>3</v>
      </c>
      <c r="D186" s="95">
        <v>1</v>
      </c>
      <c r="E186" s="143">
        <f>IFERROR(MIN(B186,(C186/VLOOKUP(A186,'Product overview'!$A:$I,9, FALSE))),"")</f>
        <v>1</v>
      </c>
      <c r="F186" s="116">
        <f>IFERROR((D186*VLOOKUP(A186,'Product overview'!$A:$I,4, FALSE)),"")</f>
        <v>28</v>
      </c>
      <c r="G186" s="116">
        <f>IFERROR((E186*VLOOKUP(A186,'Product overview'!$A:$I,4, FALSE)),"")</f>
        <v>28</v>
      </c>
      <c r="H186" s="116">
        <f t="shared" si="55"/>
        <v>0</v>
      </c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</row>
    <row r="187" spans="1:27" ht="15">
      <c r="A187" s="134" t="s">
        <v>328</v>
      </c>
      <c r="B187" s="95">
        <f t="shared" si="56"/>
        <v>1</v>
      </c>
      <c r="C187" s="95">
        <f t="shared" si="54"/>
        <v>3</v>
      </c>
      <c r="D187" s="95">
        <v>1</v>
      </c>
      <c r="E187" s="143">
        <f>IFERROR(MIN(B187,(C187/VLOOKUP(A187,'Product overview'!$A:$I,9, FALSE))),"")</f>
        <v>1</v>
      </c>
      <c r="F187" s="116">
        <f>IFERROR((D187*VLOOKUP(A187,'Product overview'!$A:$I,4, FALSE)),"")</f>
        <v>58.600000000000023</v>
      </c>
      <c r="G187" s="116">
        <f>IFERROR((E187*VLOOKUP(A187,'Product overview'!$A:$I,4, FALSE)),"")</f>
        <v>58.600000000000023</v>
      </c>
      <c r="H187" s="116">
        <f t="shared" si="55"/>
        <v>0</v>
      </c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</row>
    <row r="188" spans="1:27" ht="15">
      <c r="A188" s="121" t="s">
        <v>329</v>
      </c>
      <c r="B188" s="95">
        <f t="shared" si="56"/>
        <v>1</v>
      </c>
      <c r="C188" s="95">
        <f t="shared" si="54"/>
        <v>3</v>
      </c>
      <c r="D188" s="95">
        <v>1</v>
      </c>
      <c r="E188" s="143">
        <f>IFERROR(MIN(B188,(C188/VLOOKUP(A188,'Product overview'!$A:$I,9, FALSE))),"")</f>
        <v>1</v>
      </c>
      <c r="F188" s="116">
        <f>IFERROR((D188*VLOOKUP(A188,'Product overview'!$A:$I,4, FALSE)),"")</f>
        <v>266</v>
      </c>
      <c r="G188" s="116">
        <f>IFERROR((E188*VLOOKUP(A188,'Product overview'!$A:$I,4, FALSE)),"")</f>
        <v>266</v>
      </c>
      <c r="H188" s="116">
        <f t="shared" si="55"/>
        <v>0</v>
      </c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</row>
    <row r="189" spans="1:27" ht="15">
      <c r="A189" s="121" t="s">
        <v>330</v>
      </c>
      <c r="B189" s="95">
        <f t="shared" si="56"/>
        <v>1</v>
      </c>
      <c r="C189" s="95">
        <f t="shared" si="54"/>
        <v>3</v>
      </c>
      <c r="D189" s="95">
        <v>1</v>
      </c>
      <c r="E189" s="143">
        <f>IFERROR(MIN(B189,(C189/VLOOKUP(A189,'Product overview'!$A:$I,9, FALSE))),"")</f>
        <v>1</v>
      </c>
      <c r="F189" s="116">
        <f>IFERROR((D189*VLOOKUP(A189,'Product overview'!$A:$I,4, FALSE)),"")</f>
        <v>15</v>
      </c>
      <c r="G189" s="116">
        <f>IFERROR((E189*VLOOKUP(A189,'Product overview'!$A:$I,4, FALSE)),"")</f>
        <v>15</v>
      </c>
      <c r="H189" s="116">
        <f t="shared" si="55"/>
        <v>0</v>
      </c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</row>
    <row r="190" spans="1:27" ht="15">
      <c r="A190" s="114" t="s">
        <v>331</v>
      </c>
      <c r="B190" s="95">
        <f t="shared" si="56"/>
        <v>1</v>
      </c>
      <c r="C190" s="95">
        <f t="shared" si="54"/>
        <v>3</v>
      </c>
      <c r="D190" s="95">
        <v>1</v>
      </c>
      <c r="E190" s="143">
        <f>IFERROR(MIN(B190,(C190/VLOOKUP(A190,'Product overview'!$A:$I,9, FALSE))),"")</f>
        <v>1</v>
      </c>
      <c r="F190" s="116">
        <f>IFERROR((D190*VLOOKUP(A190,'Product overview'!$A:$I,4, FALSE)),"")</f>
        <v>-21.199999999999989</v>
      </c>
      <c r="G190" s="116">
        <f>IFERROR((E190*VLOOKUP(A190,'Product overview'!$A:$I,4, FALSE)),"")</f>
        <v>-21.199999999999989</v>
      </c>
      <c r="H190" s="116">
        <f t="shared" si="55"/>
        <v>0</v>
      </c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</row>
    <row r="191" spans="1:27" ht="15">
      <c r="A191" s="114" t="s">
        <v>332</v>
      </c>
      <c r="B191" s="95">
        <f t="shared" si="56"/>
        <v>1</v>
      </c>
      <c r="C191" s="95">
        <f t="shared" si="54"/>
        <v>3</v>
      </c>
      <c r="D191" s="95">
        <v>1</v>
      </c>
      <c r="E191" s="143">
        <f>IFERROR(MIN(B191,(C191/VLOOKUP(A191,'Product overview'!$A:$I,9, FALSE))),"")</f>
        <v>1</v>
      </c>
      <c r="F191" s="116">
        <f>IFERROR((D191*VLOOKUP(A191,'Product overview'!$A:$I,4, FALSE)),"")</f>
        <v>17.199999999999989</v>
      </c>
      <c r="G191" s="116">
        <f>IFERROR((E191*VLOOKUP(A191,'Product overview'!$A:$I,4, FALSE)),"")</f>
        <v>17.199999999999989</v>
      </c>
      <c r="H191" s="116">
        <f t="shared" si="55"/>
        <v>0</v>
      </c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</row>
    <row r="192" spans="1:27" ht="15">
      <c r="A192" s="133" t="s">
        <v>333</v>
      </c>
      <c r="B192" s="95">
        <f t="shared" si="56"/>
        <v>1</v>
      </c>
      <c r="C192" s="95">
        <f t="shared" si="54"/>
        <v>3</v>
      </c>
      <c r="D192" s="95">
        <v>1</v>
      </c>
      <c r="E192" s="143">
        <f>IFERROR(MIN(B192,(C192/VLOOKUP(A192,'Product overview'!$A:$I,9, FALSE))),"")</f>
        <v>1</v>
      </c>
      <c r="F192" s="116">
        <f>IFERROR((D192*VLOOKUP(A192,'Product overview'!$A:$I,4, FALSE)),"")</f>
        <v>21.399999999999977</v>
      </c>
      <c r="G192" s="116">
        <f>IFERROR((E192*VLOOKUP(A192,'Product overview'!$A:$I,4, FALSE)),"")</f>
        <v>21.399999999999977</v>
      </c>
      <c r="H192" s="116">
        <f t="shared" si="55"/>
        <v>0</v>
      </c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</row>
    <row r="193" spans="1:27" ht="18">
      <c r="A193" s="70"/>
      <c r="B193" s="156" t="s">
        <v>198</v>
      </c>
      <c r="C193" s="156" t="s">
        <v>199</v>
      </c>
      <c r="D193" s="156" t="s">
        <v>200</v>
      </c>
      <c r="E193" s="157" t="s">
        <v>201</v>
      </c>
      <c r="F193" s="158" t="s">
        <v>202</v>
      </c>
      <c r="G193" s="158" t="s">
        <v>203</v>
      </c>
      <c r="H193" s="158" t="s">
        <v>204</v>
      </c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</row>
    <row r="194" spans="1:27">
      <c r="A194" s="145" t="s">
        <v>334</v>
      </c>
      <c r="B194" s="146">
        <v>1</v>
      </c>
      <c r="C194" s="146">
        <f t="shared" ref="C194:C202" si="57">$C$3</f>
        <v>3</v>
      </c>
      <c r="D194" s="146">
        <v>0</v>
      </c>
      <c r="E194" s="148" t="str">
        <f>IFERROR(MIN(B194,(C194/VLOOKUP(A194,'Product overview'!$A:$I,9, FALSE))),"")</f>
        <v/>
      </c>
      <c r="F194" s="149" t="str">
        <f>IFERROR((D194*VLOOKUP(A194,'Product overview'!$A:$I,4, FALSE)),"")</f>
        <v/>
      </c>
      <c r="G194" s="149" t="str">
        <f>IFERROR((E194*VLOOKUP(A194,'Product overview'!$A:$I,4, FALSE)),"")</f>
        <v/>
      </c>
      <c r="H194" s="150" t="e">
        <f t="shared" ref="H194:H202" si="58">G194-F194</f>
        <v>#VALUE!</v>
      </c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</row>
    <row r="195" spans="1:27" ht="15">
      <c r="A195" s="114" t="s">
        <v>335</v>
      </c>
      <c r="B195" s="95">
        <f t="shared" ref="B195:B202" si="59">B194</f>
        <v>1</v>
      </c>
      <c r="C195" s="95">
        <f t="shared" si="57"/>
        <v>3</v>
      </c>
      <c r="D195" s="95">
        <v>1</v>
      </c>
      <c r="E195" s="143">
        <f>IFERROR(MIN(B195,(C195/VLOOKUP(A195,'Product overview'!$A:$I,9, FALSE))),"")</f>
        <v>1</v>
      </c>
      <c r="F195" s="116">
        <f>IFERROR((D195*VLOOKUP(A195,'Product overview'!$A:$I,4, FALSE)),"")</f>
        <v>7.5</v>
      </c>
      <c r="G195" s="116">
        <f>IFERROR((E195*VLOOKUP(A195,'Product overview'!$A:$I,4, FALSE)),"")</f>
        <v>7.5</v>
      </c>
      <c r="H195" s="116">
        <f t="shared" si="58"/>
        <v>0</v>
      </c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</row>
    <row r="196" spans="1:27" ht="15">
      <c r="A196" s="114" t="s">
        <v>336</v>
      </c>
      <c r="B196" s="95">
        <f t="shared" si="59"/>
        <v>1</v>
      </c>
      <c r="C196" s="95">
        <f t="shared" si="57"/>
        <v>3</v>
      </c>
      <c r="D196" s="95">
        <v>1</v>
      </c>
      <c r="E196" s="143">
        <f>IFERROR(MIN(B196,(C196/VLOOKUP(A196,'Product overview'!$A:$I,9, FALSE))),"")</f>
        <v>1</v>
      </c>
      <c r="F196" s="116">
        <f>IFERROR((D196*VLOOKUP(A196,'Product overview'!$A:$I,4, FALSE)),"")</f>
        <v>40.400000000000006</v>
      </c>
      <c r="G196" s="116">
        <f>IFERROR((E196*VLOOKUP(A196,'Product overview'!$A:$I,4, FALSE)),"")</f>
        <v>40.400000000000006</v>
      </c>
      <c r="H196" s="116">
        <f t="shared" si="58"/>
        <v>0</v>
      </c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</row>
    <row r="197" spans="1:27" ht="15">
      <c r="A197" s="114" t="s">
        <v>337</v>
      </c>
      <c r="B197" s="95">
        <f t="shared" si="59"/>
        <v>1</v>
      </c>
      <c r="C197" s="95">
        <f t="shared" si="57"/>
        <v>3</v>
      </c>
      <c r="D197" s="95">
        <v>0</v>
      </c>
      <c r="E197" s="143">
        <f>IFERROR(MIN(B197,(C197/VLOOKUP(A197,'Product overview'!$A:$I,9, FALSE))),"")</f>
        <v>0.15</v>
      </c>
      <c r="F197" s="116">
        <f>IFERROR((D197*VLOOKUP(A197,'Product overview'!$A:$I,4, FALSE)),"")</f>
        <v>0</v>
      </c>
      <c r="G197" s="116">
        <f>IFERROR((E197*VLOOKUP(A197,'Product overview'!$A:$I,4, FALSE)),"")</f>
        <v>15.119999999999992</v>
      </c>
      <c r="H197" s="116">
        <f t="shared" si="58"/>
        <v>15.119999999999992</v>
      </c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</row>
    <row r="198" spans="1:27" ht="15">
      <c r="A198" s="114" t="s">
        <v>338</v>
      </c>
      <c r="B198" s="95">
        <f t="shared" si="59"/>
        <v>1</v>
      </c>
      <c r="C198" s="95">
        <f t="shared" si="57"/>
        <v>3</v>
      </c>
      <c r="D198" s="95">
        <v>0</v>
      </c>
      <c r="E198" s="143">
        <f>IFERROR(MIN(B198,(C198/VLOOKUP(A198,'Product overview'!$A:$I,9, FALSE))),"")</f>
        <v>0.25</v>
      </c>
      <c r="F198" s="116">
        <f>IFERROR((D198*VLOOKUP(A198,'Product overview'!$A:$I,4, FALSE)),"")</f>
        <v>0</v>
      </c>
      <c r="G198" s="116">
        <f>IFERROR((E198*VLOOKUP(A198,'Product overview'!$A:$I,4, FALSE)),"")</f>
        <v>17.400000000000006</v>
      </c>
      <c r="H198" s="116">
        <f t="shared" si="58"/>
        <v>17.400000000000006</v>
      </c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</row>
    <row r="199" spans="1:27" ht="15">
      <c r="A199" s="114" t="s">
        <v>339</v>
      </c>
      <c r="B199" s="95">
        <f t="shared" si="59"/>
        <v>1</v>
      </c>
      <c r="C199" s="95">
        <f t="shared" si="57"/>
        <v>3</v>
      </c>
      <c r="D199" s="95">
        <v>0</v>
      </c>
      <c r="E199" s="143">
        <f>IFERROR(MIN(B199,(C199/VLOOKUP(A199,'Product overview'!$A:$I,9, FALSE))),"")</f>
        <v>0.125</v>
      </c>
      <c r="F199" s="116">
        <f>IFERROR((D199*VLOOKUP(A199,'Product overview'!$A:$I,4, FALSE)),"")</f>
        <v>0</v>
      </c>
      <c r="G199" s="116">
        <f>IFERROR((E199*VLOOKUP(A199,'Product overview'!$A:$I,4, FALSE)),"")</f>
        <v>-0.75</v>
      </c>
      <c r="H199" s="116">
        <f t="shared" si="58"/>
        <v>-0.75</v>
      </c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</row>
    <row r="200" spans="1:27" ht="15">
      <c r="A200" s="114" t="s">
        <v>340</v>
      </c>
      <c r="B200" s="95">
        <f t="shared" si="59"/>
        <v>1</v>
      </c>
      <c r="C200" s="95">
        <f t="shared" si="57"/>
        <v>3</v>
      </c>
      <c r="D200" s="95">
        <v>1</v>
      </c>
      <c r="E200" s="143">
        <f>IFERROR(MIN(B200,(C200/VLOOKUP(A200,'Product overview'!$A:$I,9, FALSE))),"")</f>
        <v>1</v>
      </c>
      <c r="F200" s="116">
        <f>IFERROR((D200*VLOOKUP(A200,'Product overview'!$A:$I,4, FALSE)),"")</f>
        <v>80</v>
      </c>
      <c r="G200" s="116">
        <f>IFERROR((E200*VLOOKUP(A200,'Product overview'!$A:$I,4, FALSE)),"")</f>
        <v>80</v>
      </c>
      <c r="H200" s="116">
        <f t="shared" si="58"/>
        <v>0</v>
      </c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</row>
    <row r="201" spans="1:27" ht="15">
      <c r="A201" s="114" t="s">
        <v>341</v>
      </c>
      <c r="B201" s="95">
        <f t="shared" si="59"/>
        <v>1</v>
      </c>
      <c r="C201" s="95">
        <f t="shared" si="57"/>
        <v>3</v>
      </c>
      <c r="D201" s="95">
        <v>1</v>
      </c>
      <c r="E201" s="143">
        <f>IFERROR(MIN(B201,(C201/VLOOKUP(A201,'Product overview'!$A:$I,9, FALSE))),"")</f>
        <v>1</v>
      </c>
      <c r="F201" s="116">
        <f>IFERROR((D201*VLOOKUP(A201,'Product overview'!$A:$I,4, FALSE)),"")</f>
        <v>26</v>
      </c>
      <c r="G201" s="116">
        <f>IFERROR((E201*VLOOKUP(A201,'Product overview'!$A:$I,4, FALSE)),"")</f>
        <v>26</v>
      </c>
      <c r="H201" s="116">
        <f t="shared" si="58"/>
        <v>0</v>
      </c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</row>
    <row r="202" spans="1:27" ht="15">
      <c r="A202" s="133" t="s">
        <v>342</v>
      </c>
      <c r="B202" s="95">
        <f t="shared" si="59"/>
        <v>1</v>
      </c>
      <c r="C202" s="95">
        <f t="shared" si="57"/>
        <v>3</v>
      </c>
      <c r="D202" s="95">
        <v>1</v>
      </c>
      <c r="E202" s="143">
        <f>IFERROR(MIN(B202,(C202/VLOOKUP(A202,'Product overview'!$A:$I,9, FALSE))),"")</f>
        <v>1</v>
      </c>
      <c r="F202" s="116">
        <f>IFERROR((D202*VLOOKUP(A202,'Product overview'!$A:$I,4, FALSE)),"")</f>
        <v>34</v>
      </c>
      <c r="G202" s="116">
        <f>IFERROR((E202*VLOOKUP(A202,'Product overview'!$A:$I,4, FALSE)),"")</f>
        <v>34</v>
      </c>
      <c r="H202" s="116">
        <f t="shared" si="58"/>
        <v>0</v>
      </c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</row>
    <row r="203" spans="1:27" ht="18">
      <c r="A203" s="70"/>
      <c r="B203" s="156" t="s">
        <v>198</v>
      </c>
      <c r="C203" s="156" t="s">
        <v>199</v>
      </c>
      <c r="D203" s="156" t="s">
        <v>200</v>
      </c>
      <c r="E203" s="157" t="s">
        <v>201</v>
      </c>
      <c r="F203" s="158" t="s">
        <v>202</v>
      </c>
      <c r="G203" s="158" t="s">
        <v>203</v>
      </c>
      <c r="H203" s="158" t="s">
        <v>204</v>
      </c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</row>
    <row r="204" spans="1:27">
      <c r="A204" s="145" t="s">
        <v>343</v>
      </c>
      <c r="B204" s="146">
        <v>1</v>
      </c>
      <c r="C204" s="146">
        <f t="shared" ref="C204:C213" si="60">$C$3</f>
        <v>3</v>
      </c>
      <c r="D204" s="146">
        <v>0</v>
      </c>
      <c r="E204" s="148" t="str">
        <f>IFERROR(MIN(B204,(C204/VLOOKUP(A204,'Product overview'!$A:$I,9, FALSE))),"")</f>
        <v/>
      </c>
      <c r="F204" s="149" t="str">
        <f>IFERROR((D204*VLOOKUP(A204,'Product overview'!$A:$I,4, FALSE)),"")</f>
        <v/>
      </c>
      <c r="G204" s="149" t="str">
        <f>IFERROR((E204*VLOOKUP(A204,'Product overview'!$A:$I,4, FALSE)),"")</f>
        <v/>
      </c>
      <c r="H204" s="150" t="e">
        <f t="shared" ref="H204:H213" si="61">G204-F204</f>
        <v>#VALUE!</v>
      </c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</row>
    <row r="205" spans="1:27" ht="15">
      <c r="A205" s="134" t="s">
        <v>344</v>
      </c>
      <c r="B205" s="95">
        <f t="shared" ref="B205:B213" si="62">B204</f>
        <v>1</v>
      </c>
      <c r="C205" s="95">
        <f t="shared" si="60"/>
        <v>3</v>
      </c>
      <c r="D205" s="95">
        <v>1</v>
      </c>
      <c r="E205" s="143">
        <f>IFERROR(MIN(B205,(C205/VLOOKUP(A205,'Product overview'!$A:$I,9, FALSE))),"")</f>
        <v>1</v>
      </c>
      <c r="F205" s="116">
        <f>IFERROR((D205*VLOOKUP(A205,'Product overview'!$A:$I,4, FALSE)),"")</f>
        <v>56.8</v>
      </c>
      <c r="G205" s="116">
        <f>IFERROR((E205*VLOOKUP(A205,'Product overview'!$A:$I,4, FALSE)),"")</f>
        <v>56.8</v>
      </c>
      <c r="H205" s="116">
        <f t="shared" si="61"/>
        <v>0</v>
      </c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</row>
    <row r="206" spans="1:27" ht="15">
      <c r="A206" s="114" t="s">
        <v>345</v>
      </c>
      <c r="B206" s="95">
        <f t="shared" si="62"/>
        <v>1</v>
      </c>
      <c r="C206" s="95">
        <f t="shared" si="60"/>
        <v>3</v>
      </c>
      <c r="D206" s="95">
        <v>1</v>
      </c>
      <c r="E206" s="143">
        <f>IFERROR(MIN(B206,(C206/VLOOKUP(A206,'Product overview'!$A:$I,9, FALSE))),"")</f>
        <v>1</v>
      </c>
      <c r="F206" s="116">
        <f>IFERROR((D206*VLOOKUP(A206,'Product overview'!$A:$I,4, FALSE)),"")</f>
        <v>28.600000000000023</v>
      </c>
      <c r="G206" s="116">
        <f>IFERROR((E206*VLOOKUP(A206,'Product overview'!$A:$I,4, FALSE)),"")</f>
        <v>28.600000000000023</v>
      </c>
      <c r="H206" s="116">
        <f t="shared" si="61"/>
        <v>0</v>
      </c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</row>
    <row r="207" spans="1:27" ht="15">
      <c r="A207" s="114" t="s">
        <v>346</v>
      </c>
      <c r="B207" s="95">
        <f t="shared" si="62"/>
        <v>1</v>
      </c>
      <c r="C207" s="95">
        <f t="shared" si="60"/>
        <v>3</v>
      </c>
      <c r="D207" s="95">
        <v>1</v>
      </c>
      <c r="E207" s="143">
        <f>IFERROR(MIN(B207,(C207/VLOOKUP(A207,'Product overview'!$A:$I,9, FALSE))),"")</f>
        <v>1</v>
      </c>
      <c r="F207" s="116">
        <f>IFERROR((D207*VLOOKUP(A207,'Product overview'!$A:$I,4, FALSE)),"")</f>
        <v>18</v>
      </c>
      <c r="G207" s="116">
        <f>IFERROR((E207*VLOOKUP(A207,'Product overview'!$A:$I,4, FALSE)),"")</f>
        <v>18</v>
      </c>
      <c r="H207" s="116">
        <f t="shared" si="61"/>
        <v>0</v>
      </c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</row>
    <row r="208" spans="1:27" ht="15">
      <c r="A208" s="114" t="s">
        <v>347</v>
      </c>
      <c r="B208" s="95">
        <f t="shared" si="62"/>
        <v>1</v>
      </c>
      <c r="C208" s="95">
        <f t="shared" si="60"/>
        <v>3</v>
      </c>
      <c r="D208" s="95">
        <v>1</v>
      </c>
      <c r="E208" s="143">
        <f>IFERROR(MIN(B208,(C208/VLOOKUP(A208,'Product overview'!$A:$I,9, FALSE))),"")</f>
        <v>1</v>
      </c>
      <c r="F208" s="116">
        <f>IFERROR((D208*VLOOKUP(A208,'Product overview'!$A:$I,4, FALSE)),"")</f>
        <v>22.800000000000011</v>
      </c>
      <c r="G208" s="116">
        <f>IFERROR((E208*VLOOKUP(A208,'Product overview'!$A:$I,4, FALSE)),"")</f>
        <v>22.800000000000011</v>
      </c>
      <c r="H208" s="116">
        <f t="shared" si="61"/>
        <v>0</v>
      </c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</row>
    <row r="209" spans="1:27" ht="15">
      <c r="A209" s="114" t="s">
        <v>348</v>
      </c>
      <c r="B209" s="95">
        <f t="shared" si="62"/>
        <v>1</v>
      </c>
      <c r="C209" s="95">
        <f t="shared" si="60"/>
        <v>3</v>
      </c>
      <c r="D209" s="95">
        <v>1</v>
      </c>
      <c r="E209" s="143">
        <f>IFERROR(MIN(B209,(C209/VLOOKUP(A209,'Product overview'!$A:$I,9, FALSE))),"")</f>
        <v>1</v>
      </c>
      <c r="F209" s="116">
        <f>IFERROR((D209*VLOOKUP(A209,'Product overview'!$A:$I,4, FALSE)),"")</f>
        <v>30</v>
      </c>
      <c r="G209" s="116">
        <f>IFERROR((E209*VLOOKUP(A209,'Product overview'!$A:$I,4, FALSE)),"")</f>
        <v>30</v>
      </c>
      <c r="H209" s="116">
        <f t="shared" si="61"/>
        <v>0</v>
      </c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</row>
    <row r="210" spans="1:27" ht="15">
      <c r="A210" s="114" t="s">
        <v>349</v>
      </c>
      <c r="B210" s="95">
        <f t="shared" si="62"/>
        <v>1</v>
      </c>
      <c r="C210" s="95">
        <f t="shared" si="60"/>
        <v>3</v>
      </c>
      <c r="D210" s="95">
        <v>1</v>
      </c>
      <c r="E210" s="143">
        <f>IFERROR(MIN(B210,(C210/VLOOKUP(A210,'Product overview'!$A:$I,9, FALSE))),"")</f>
        <v>1</v>
      </c>
      <c r="F210" s="116">
        <f>IFERROR((D210*VLOOKUP(A210,'Product overview'!$A:$I,4, FALSE)),"")</f>
        <v>18</v>
      </c>
      <c r="G210" s="116">
        <f>IFERROR((E210*VLOOKUP(A210,'Product overview'!$A:$I,4, FALSE)),"")</f>
        <v>18</v>
      </c>
      <c r="H210" s="116">
        <f t="shared" si="61"/>
        <v>0</v>
      </c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</row>
    <row r="211" spans="1:27" ht="15">
      <c r="A211" s="114" t="s">
        <v>350</v>
      </c>
      <c r="B211" s="95">
        <f t="shared" si="62"/>
        <v>1</v>
      </c>
      <c r="C211" s="95">
        <f t="shared" si="60"/>
        <v>3</v>
      </c>
      <c r="D211" s="95">
        <v>1</v>
      </c>
      <c r="E211" s="143">
        <f>IFERROR(MIN(B211,(C211/VLOOKUP(A211,'Product overview'!$A:$I,9, FALSE))),"")</f>
        <v>1</v>
      </c>
      <c r="F211" s="116">
        <f>IFERROR((D211*VLOOKUP(A211,'Product overview'!$A:$I,4, FALSE)),"")</f>
        <v>15.599999999999994</v>
      </c>
      <c r="G211" s="116">
        <f>IFERROR((E211*VLOOKUP(A211,'Product overview'!$A:$I,4, FALSE)),"")</f>
        <v>15.599999999999994</v>
      </c>
      <c r="H211" s="116">
        <f t="shared" si="61"/>
        <v>0</v>
      </c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</row>
    <row r="212" spans="1:27" ht="15">
      <c r="A212" s="114" t="s">
        <v>351</v>
      </c>
      <c r="B212" s="95">
        <f t="shared" si="62"/>
        <v>1</v>
      </c>
      <c r="C212" s="95">
        <f t="shared" si="60"/>
        <v>3</v>
      </c>
      <c r="D212" s="95">
        <v>1</v>
      </c>
      <c r="E212" s="143">
        <f>IFERROR(MIN(B212,(C212/VLOOKUP(A212,'Product overview'!$A:$I,9, FALSE))),"")</f>
        <v>1</v>
      </c>
      <c r="F212" s="116">
        <f>IFERROR((D212*VLOOKUP(A212,'Product overview'!$A:$I,4, FALSE)),"")</f>
        <v>21.800000000000011</v>
      </c>
      <c r="G212" s="116">
        <f>IFERROR((E212*VLOOKUP(A212,'Product overview'!$A:$I,4, FALSE)),"")</f>
        <v>21.800000000000011</v>
      </c>
      <c r="H212" s="116">
        <f t="shared" si="61"/>
        <v>0</v>
      </c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</row>
    <row r="213" spans="1:27" ht="15">
      <c r="A213" s="133" t="s">
        <v>352</v>
      </c>
      <c r="B213" s="95">
        <f t="shared" si="62"/>
        <v>1</v>
      </c>
      <c r="C213" s="95">
        <f t="shared" si="60"/>
        <v>3</v>
      </c>
      <c r="D213" s="95">
        <v>1</v>
      </c>
      <c r="E213" s="143">
        <f>IFERROR(MIN(B213,(C213/VLOOKUP(A213,'Product overview'!$A:$I,9, FALSE))),"")</f>
        <v>1</v>
      </c>
      <c r="F213" s="116">
        <f>IFERROR((D213*VLOOKUP(A213,'Product overview'!$A:$I,4, FALSE)),"")</f>
        <v>26</v>
      </c>
      <c r="G213" s="116">
        <f>IFERROR((E213*VLOOKUP(A213,'Product overview'!$A:$I,4, FALSE)),"")</f>
        <v>26</v>
      </c>
      <c r="H213" s="116">
        <f t="shared" si="61"/>
        <v>0</v>
      </c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</row>
    <row r="214" spans="1:27" ht="12.75">
      <c r="A214" s="68"/>
      <c r="B214" s="68"/>
      <c r="C214" s="68"/>
      <c r="D214" s="68"/>
      <c r="E214" s="136"/>
      <c r="F214" s="68"/>
      <c r="G214" s="137"/>
      <c r="H214" s="137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</row>
    <row r="215" spans="1:27" ht="12.75">
      <c r="A215" s="68"/>
      <c r="B215" s="68"/>
      <c r="C215" s="68"/>
      <c r="D215" s="68"/>
      <c r="E215" s="136"/>
      <c r="F215" s="68"/>
      <c r="G215" s="137"/>
      <c r="H215" s="137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</row>
    <row r="216" spans="1:27" ht="12.75">
      <c r="A216" s="68"/>
      <c r="B216" s="68"/>
      <c r="C216" s="68"/>
      <c r="D216" s="68"/>
      <c r="E216" s="136"/>
      <c r="F216" s="68"/>
      <c r="G216" s="137"/>
      <c r="H216" s="137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</row>
    <row r="217" spans="1:27" ht="12.75">
      <c r="A217" s="68"/>
      <c r="B217" s="68"/>
      <c r="C217" s="68"/>
      <c r="D217" s="68"/>
      <c r="E217" s="136"/>
      <c r="F217" s="68"/>
      <c r="G217" s="137"/>
      <c r="H217" s="137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</row>
    <row r="218" spans="1:27" ht="12.75">
      <c r="A218" s="68"/>
      <c r="B218" s="68"/>
      <c r="C218" s="68"/>
      <c r="D218" s="68"/>
      <c r="E218" s="136"/>
      <c r="F218" s="68"/>
      <c r="G218" s="137"/>
      <c r="H218" s="137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</row>
    <row r="219" spans="1:27" ht="12.75">
      <c r="A219" s="68"/>
      <c r="B219" s="68"/>
      <c r="C219" s="68"/>
      <c r="D219" s="68"/>
      <c r="E219" s="136"/>
      <c r="F219" s="68"/>
      <c r="G219" s="137"/>
      <c r="H219" s="137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</row>
    <row r="220" spans="1:27" ht="12.75">
      <c r="A220" s="68"/>
      <c r="B220" s="68"/>
      <c r="C220" s="68"/>
      <c r="D220" s="68"/>
      <c r="E220" s="136"/>
      <c r="F220" s="68"/>
      <c r="G220" s="137"/>
      <c r="H220" s="137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</row>
    <row r="221" spans="1:27" ht="12.75">
      <c r="A221" s="68"/>
      <c r="B221" s="68"/>
      <c r="C221" s="68"/>
      <c r="D221" s="68"/>
      <c r="E221" s="136"/>
      <c r="F221" s="68"/>
      <c r="G221" s="137"/>
      <c r="H221" s="137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</row>
    <row r="222" spans="1:27" ht="12.75">
      <c r="A222" s="68"/>
      <c r="B222" s="68"/>
      <c r="C222" s="68"/>
      <c r="D222" s="68"/>
      <c r="E222" s="136"/>
      <c r="F222" s="68"/>
      <c r="G222" s="137"/>
      <c r="H222" s="137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</row>
    <row r="223" spans="1:27" ht="12.75">
      <c r="A223" s="68"/>
      <c r="B223" s="68"/>
      <c r="C223" s="68"/>
      <c r="D223" s="68"/>
      <c r="E223" s="136"/>
      <c r="F223" s="68"/>
      <c r="G223" s="137"/>
      <c r="H223" s="137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</row>
    <row r="224" spans="1:27" ht="12.75">
      <c r="A224" s="68"/>
      <c r="B224" s="68"/>
      <c r="C224" s="68"/>
      <c r="D224" s="68"/>
      <c r="E224" s="136"/>
      <c r="F224" s="68"/>
      <c r="G224" s="137"/>
      <c r="H224" s="137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</row>
    <row r="225" spans="1:27" ht="12.75">
      <c r="A225" s="68"/>
      <c r="B225" s="68"/>
      <c r="C225" s="68"/>
      <c r="D225" s="68"/>
      <c r="E225" s="136"/>
      <c r="F225" s="68"/>
      <c r="G225" s="137"/>
      <c r="H225" s="137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</row>
    <row r="226" spans="1:27" ht="12.75">
      <c r="A226" s="68"/>
      <c r="B226" s="68"/>
      <c r="C226" s="68"/>
      <c r="D226" s="68"/>
      <c r="E226" s="136"/>
      <c r="F226" s="68"/>
      <c r="G226" s="137"/>
      <c r="H226" s="137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</row>
    <row r="227" spans="1:27" ht="12.75">
      <c r="A227" s="68"/>
      <c r="B227" s="68"/>
      <c r="C227" s="68"/>
      <c r="D227" s="68"/>
      <c r="E227" s="136"/>
      <c r="F227" s="68"/>
      <c r="G227" s="137"/>
      <c r="H227" s="137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</row>
    <row r="228" spans="1:27" ht="12.75">
      <c r="A228" s="68"/>
      <c r="B228" s="68"/>
      <c r="C228" s="68"/>
      <c r="D228" s="68"/>
      <c r="E228" s="136"/>
      <c r="F228" s="68"/>
      <c r="G228" s="137"/>
      <c r="H228" s="137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</row>
    <row r="229" spans="1:27" ht="12.75">
      <c r="A229" s="68"/>
      <c r="B229" s="68"/>
      <c r="C229" s="68"/>
      <c r="D229" s="68"/>
      <c r="E229" s="136"/>
      <c r="F229" s="68"/>
      <c r="G229" s="137"/>
      <c r="H229" s="137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</row>
    <row r="230" spans="1:27" ht="12.75">
      <c r="A230" s="68"/>
      <c r="B230" s="68"/>
      <c r="C230" s="68"/>
      <c r="D230" s="68"/>
      <c r="E230" s="136"/>
      <c r="F230" s="68"/>
      <c r="G230" s="137"/>
      <c r="H230" s="137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</row>
    <row r="231" spans="1:27" ht="12.75">
      <c r="A231" s="68"/>
      <c r="B231" s="68"/>
      <c r="C231" s="68"/>
      <c r="D231" s="68"/>
      <c r="E231" s="136"/>
      <c r="F231" s="68"/>
      <c r="G231" s="137"/>
      <c r="H231" s="137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</row>
    <row r="232" spans="1:27" ht="12.75">
      <c r="A232" s="68"/>
      <c r="B232" s="68"/>
      <c r="C232" s="68"/>
      <c r="D232" s="68"/>
      <c r="E232" s="136"/>
      <c r="F232" s="68"/>
      <c r="G232" s="137"/>
      <c r="H232" s="137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</row>
    <row r="233" spans="1:27" ht="12.75">
      <c r="A233" s="68"/>
      <c r="B233" s="68"/>
      <c r="C233" s="68"/>
      <c r="D233" s="68"/>
      <c r="E233" s="136"/>
      <c r="F233" s="68"/>
      <c r="G233" s="137"/>
      <c r="H233" s="137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</row>
    <row r="234" spans="1:27" ht="12.75">
      <c r="A234" s="68"/>
      <c r="B234" s="68"/>
      <c r="C234" s="68"/>
      <c r="D234" s="68"/>
      <c r="E234" s="136"/>
      <c r="F234" s="68"/>
      <c r="G234" s="137"/>
      <c r="H234" s="137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</row>
    <row r="235" spans="1:27" ht="12.75">
      <c r="A235" s="68"/>
      <c r="B235" s="68"/>
      <c r="C235" s="68"/>
      <c r="D235" s="68"/>
      <c r="E235" s="136"/>
      <c r="F235" s="68"/>
      <c r="G235" s="137"/>
      <c r="H235" s="137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</row>
    <row r="236" spans="1:27" ht="12.75">
      <c r="A236" s="68"/>
      <c r="B236" s="68"/>
      <c r="C236" s="68"/>
      <c r="D236" s="68"/>
      <c r="E236" s="136"/>
      <c r="F236" s="68"/>
      <c r="G236" s="137"/>
      <c r="H236" s="137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</row>
    <row r="237" spans="1:27" ht="12.75">
      <c r="A237" s="68"/>
      <c r="B237" s="68"/>
      <c r="C237" s="68"/>
      <c r="D237" s="68"/>
      <c r="E237" s="136"/>
      <c r="F237" s="68"/>
      <c r="G237" s="137"/>
      <c r="H237" s="137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</row>
    <row r="238" spans="1:27" ht="12.75">
      <c r="A238" s="68"/>
      <c r="B238" s="68"/>
      <c r="C238" s="68"/>
      <c r="D238" s="68"/>
      <c r="E238" s="136"/>
      <c r="F238" s="68"/>
      <c r="G238" s="137"/>
      <c r="H238" s="137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</row>
    <row r="239" spans="1:27" ht="12.75">
      <c r="A239" s="68"/>
      <c r="B239" s="68"/>
      <c r="C239" s="68"/>
      <c r="D239" s="68"/>
      <c r="E239" s="136"/>
      <c r="F239" s="68"/>
      <c r="G239" s="137"/>
      <c r="H239" s="137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</row>
    <row r="240" spans="1:27" ht="12.75">
      <c r="A240" s="68"/>
      <c r="B240" s="68"/>
      <c r="C240" s="68"/>
      <c r="D240" s="68"/>
      <c r="E240" s="136"/>
      <c r="F240" s="68"/>
      <c r="G240" s="137"/>
      <c r="H240" s="137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</row>
    <row r="241" spans="1:27" ht="12.75">
      <c r="A241" s="68"/>
      <c r="B241" s="68"/>
      <c r="C241" s="68"/>
      <c r="D241" s="68"/>
      <c r="E241" s="136"/>
      <c r="F241" s="68"/>
      <c r="G241" s="137"/>
      <c r="H241" s="137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</row>
    <row r="242" spans="1:27" ht="12.75">
      <c r="A242" s="68"/>
      <c r="B242" s="68"/>
      <c r="C242" s="68"/>
      <c r="D242" s="68"/>
      <c r="E242" s="136"/>
      <c r="F242" s="68"/>
      <c r="G242" s="137"/>
      <c r="H242" s="137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</row>
    <row r="243" spans="1:27" ht="12.75">
      <c r="A243" s="68"/>
      <c r="B243" s="68"/>
      <c r="C243" s="68"/>
      <c r="D243" s="68"/>
      <c r="E243" s="136"/>
      <c r="F243" s="68"/>
      <c r="G243" s="137"/>
      <c r="H243" s="137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</row>
    <row r="244" spans="1:27" ht="12.75">
      <c r="A244" s="68"/>
      <c r="B244" s="68"/>
      <c r="C244" s="68"/>
      <c r="D244" s="68"/>
      <c r="E244" s="136"/>
      <c r="F244" s="68"/>
      <c r="G244" s="137"/>
      <c r="H244" s="137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</row>
    <row r="245" spans="1:27" ht="12.75">
      <c r="A245" s="68"/>
      <c r="B245" s="68"/>
      <c r="C245" s="68"/>
      <c r="D245" s="68"/>
      <c r="E245" s="136"/>
      <c r="F245" s="68"/>
      <c r="G245" s="137"/>
      <c r="H245" s="137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</row>
    <row r="246" spans="1:27" ht="12.75">
      <c r="A246" s="68"/>
      <c r="B246" s="68"/>
      <c r="C246" s="68"/>
      <c r="D246" s="68"/>
      <c r="E246" s="136"/>
      <c r="F246" s="68"/>
      <c r="G246" s="137"/>
      <c r="H246" s="137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</row>
    <row r="247" spans="1:27" ht="12.75">
      <c r="A247" s="68"/>
      <c r="B247" s="68"/>
      <c r="C247" s="68"/>
      <c r="D247" s="68"/>
      <c r="E247" s="136"/>
      <c r="F247" s="68"/>
      <c r="G247" s="137"/>
      <c r="H247" s="137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</row>
    <row r="248" spans="1:27" ht="12.75">
      <c r="A248" s="68"/>
      <c r="B248" s="68"/>
      <c r="C248" s="68"/>
      <c r="D248" s="68"/>
      <c r="E248" s="136"/>
      <c r="F248" s="68"/>
      <c r="G248" s="137"/>
      <c r="H248" s="137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</row>
    <row r="249" spans="1:27" ht="12.75">
      <c r="A249" s="68"/>
      <c r="B249" s="68"/>
      <c r="C249" s="68"/>
      <c r="D249" s="68"/>
      <c r="E249" s="136"/>
      <c r="F249" s="68"/>
      <c r="G249" s="137"/>
      <c r="H249" s="137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</row>
    <row r="250" spans="1:27" ht="12.75">
      <c r="A250" s="68"/>
      <c r="B250" s="68"/>
      <c r="C250" s="68"/>
      <c r="D250" s="68"/>
      <c r="E250" s="136"/>
      <c r="F250" s="68"/>
      <c r="G250" s="137"/>
      <c r="H250" s="137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</row>
    <row r="251" spans="1:27" ht="12.75">
      <c r="A251" s="68"/>
      <c r="B251" s="68"/>
      <c r="C251" s="68"/>
      <c r="D251" s="68"/>
      <c r="E251" s="136"/>
      <c r="F251" s="68"/>
      <c r="G251" s="137"/>
      <c r="H251" s="137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</row>
    <row r="252" spans="1:27" ht="12.75">
      <c r="A252" s="68"/>
      <c r="B252" s="68"/>
      <c r="C252" s="68"/>
      <c r="D252" s="68"/>
      <c r="E252" s="136"/>
      <c r="F252" s="68"/>
      <c r="G252" s="137"/>
      <c r="H252" s="137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</row>
    <row r="253" spans="1:27" ht="12.75">
      <c r="A253" s="68"/>
      <c r="B253" s="68"/>
      <c r="C253" s="68"/>
      <c r="D253" s="68"/>
      <c r="E253" s="136"/>
      <c r="F253" s="68"/>
      <c r="G253" s="137"/>
      <c r="H253" s="137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</row>
    <row r="254" spans="1:27" ht="12.75">
      <c r="A254" s="68"/>
      <c r="B254" s="68"/>
      <c r="C254" s="68"/>
      <c r="D254" s="68"/>
      <c r="E254" s="136"/>
      <c r="F254" s="68"/>
      <c r="G254" s="137"/>
      <c r="H254" s="137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</row>
    <row r="255" spans="1:27" ht="12.75">
      <c r="A255" s="68"/>
      <c r="B255" s="68"/>
      <c r="C255" s="68"/>
      <c r="D255" s="68"/>
      <c r="E255" s="136"/>
      <c r="F255" s="68"/>
      <c r="G255" s="137"/>
      <c r="H255" s="137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</row>
    <row r="256" spans="1:27" ht="12.75">
      <c r="A256" s="68"/>
      <c r="B256" s="68"/>
      <c r="C256" s="68"/>
      <c r="D256" s="68"/>
      <c r="E256" s="136"/>
      <c r="F256" s="68"/>
      <c r="G256" s="137"/>
      <c r="H256" s="137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</row>
    <row r="257" spans="1:27" ht="12.75">
      <c r="A257" s="68"/>
      <c r="B257" s="68"/>
      <c r="C257" s="68"/>
      <c r="D257" s="68"/>
      <c r="E257" s="136"/>
      <c r="F257" s="68"/>
      <c r="G257" s="137"/>
      <c r="H257" s="137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</row>
    <row r="258" spans="1:27" ht="12.75">
      <c r="A258" s="68"/>
      <c r="B258" s="68"/>
      <c r="C258" s="68"/>
      <c r="D258" s="68"/>
      <c r="E258" s="136"/>
      <c r="F258" s="68"/>
      <c r="G258" s="137"/>
      <c r="H258" s="137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</row>
    <row r="259" spans="1:27" ht="12.75">
      <c r="A259" s="68"/>
      <c r="B259" s="68"/>
      <c r="C259" s="68"/>
      <c r="D259" s="68"/>
      <c r="E259" s="136"/>
      <c r="F259" s="68"/>
      <c r="G259" s="137"/>
      <c r="H259" s="137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</row>
    <row r="260" spans="1:27" ht="12.75">
      <c r="A260" s="68"/>
      <c r="B260" s="68"/>
      <c r="C260" s="68"/>
      <c r="D260" s="68"/>
      <c r="E260" s="136"/>
      <c r="F260" s="68"/>
      <c r="G260" s="137"/>
      <c r="H260" s="137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</row>
    <row r="261" spans="1:27" ht="12.75">
      <c r="A261" s="68"/>
      <c r="B261" s="68"/>
      <c r="C261" s="68"/>
      <c r="D261" s="68"/>
      <c r="E261" s="136"/>
      <c r="F261" s="68"/>
      <c r="G261" s="137"/>
      <c r="H261" s="137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</row>
    <row r="262" spans="1:27" ht="12.75">
      <c r="A262" s="68"/>
      <c r="B262" s="68"/>
      <c r="C262" s="68"/>
      <c r="D262" s="68"/>
      <c r="E262" s="136"/>
      <c r="F262" s="68"/>
      <c r="G262" s="137"/>
      <c r="H262" s="137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</row>
    <row r="263" spans="1:27" ht="12.75">
      <c r="A263" s="68"/>
      <c r="B263" s="68"/>
      <c r="C263" s="68"/>
      <c r="D263" s="68"/>
      <c r="E263" s="136"/>
      <c r="F263" s="68"/>
      <c r="G263" s="137"/>
      <c r="H263" s="137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</row>
    <row r="264" spans="1:27" ht="12.75">
      <c r="A264" s="68"/>
      <c r="B264" s="68"/>
      <c r="C264" s="68"/>
      <c r="D264" s="68"/>
      <c r="E264" s="136"/>
      <c r="F264" s="68"/>
      <c r="G264" s="137"/>
      <c r="H264" s="137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</row>
    <row r="265" spans="1:27" ht="12.75">
      <c r="A265" s="68"/>
      <c r="B265" s="68"/>
      <c r="C265" s="68"/>
      <c r="D265" s="68"/>
      <c r="E265" s="136"/>
      <c r="F265" s="68"/>
      <c r="G265" s="137"/>
      <c r="H265" s="137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</row>
    <row r="266" spans="1:27" ht="12.75">
      <c r="A266" s="68"/>
      <c r="B266" s="68"/>
      <c r="C266" s="68"/>
      <c r="D266" s="68"/>
      <c r="E266" s="136"/>
      <c r="F266" s="68"/>
      <c r="G266" s="137"/>
      <c r="H266" s="137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</row>
    <row r="267" spans="1:27" ht="12.75">
      <c r="A267" s="68"/>
      <c r="B267" s="68"/>
      <c r="C267" s="68"/>
      <c r="D267" s="68"/>
      <c r="E267" s="136"/>
      <c r="F267" s="68"/>
      <c r="G267" s="137"/>
      <c r="H267" s="137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</row>
    <row r="268" spans="1:27" ht="12.75">
      <c r="A268" s="68"/>
      <c r="B268" s="68"/>
      <c r="C268" s="68"/>
      <c r="D268" s="68"/>
      <c r="E268" s="136"/>
      <c r="F268" s="68"/>
      <c r="G268" s="137"/>
      <c r="H268" s="137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</row>
    <row r="269" spans="1:27" ht="12.75">
      <c r="A269" s="68"/>
      <c r="B269" s="68"/>
      <c r="C269" s="68"/>
      <c r="D269" s="68"/>
      <c r="E269" s="136"/>
      <c r="F269" s="68"/>
      <c r="G269" s="137"/>
      <c r="H269" s="137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</row>
    <row r="270" spans="1:27" ht="12.75">
      <c r="A270" s="68"/>
      <c r="B270" s="68"/>
      <c r="C270" s="68"/>
      <c r="D270" s="68"/>
      <c r="E270" s="136"/>
      <c r="F270" s="68"/>
      <c r="G270" s="137"/>
      <c r="H270" s="137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</row>
    <row r="271" spans="1:27" ht="12.75">
      <c r="A271" s="68"/>
      <c r="B271" s="68"/>
      <c r="C271" s="68"/>
      <c r="D271" s="68"/>
      <c r="E271" s="136"/>
      <c r="F271" s="68"/>
      <c r="G271" s="137"/>
      <c r="H271" s="137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</row>
    <row r="272" spans="1:27" ht="12.75">
      <c r="A272" s="68"/>
      <c r="B272" s="68"/>
      <c r="C272" s="68"/>
      <c r="D272" s="68"/>
      <c r="E272" s="136"/>
      <c r="F272" s="68"/>
      <c r="G272" s="137"/>
      <c r="H272" s="137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</row>
    <row r="273" spans="1:27" ht="12.75">
      <c r="A273" s="68"/>
      <c r="B273" s="68"/>
      <c r="C273" s="68"/>
      <c r="D273" s="68"/>
      <c r="E273" s="136"/>
      <c r="F273" s="68"/>
      <c r="G273" s="137"/>
      <c r="H273" s="137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</row>
    <row r="274" spans="1:27" ht="12.75">
      <c r="A274" s="68"/>
      <c r="B274" s="68"/>
      <c r="C274" s="68"/>
      <c r="D274" s="68"/>
      <c r="E274" s="136"/>
      <c r="F274" s="68"/>
      <c r="G274" s="137"/>
      <c r="H274" s="137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</row>
    <row r="275" spans="1:27" ht="12.75">
      <c r="A275" s="68"/>
      <c r="B275" s="68"/>
      <c r="C275" s="68"/>
      <c r="D275" s="68"/>
      <c r="E275" s="136"/>
      <c r="F275" s="68"/>
      <c r="G275" s="137"/>
      <c r="H275" s="137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</row>
    <row r="276" spans="1:27" ht="12.75">
      <c r="A276" s="68"/>
      <c r="B276" s="68"/>
      <c r="C276" s="68"/>
      <c r="D276" s="68"/>
      <c r="E276" s="136"/>
      <c r="F276" s="68"/>
      <c r="G276" s="137"/>
      <c r="H276" s="137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</row>
    <row r="277" spans="1:27" ht="12.75">
      <c r="A277" s="68"/>
      <c r="B277" s="68"/>
      <c r="C277" s="68"/>
      <c r="D277" s="68"/>
      <c r="E277" s="136"/>
      <c r="F277" s="68"/>
      <c r="G277" s="137"/>
      <c r="H277" s="137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</row>
    <row r="278" spans="1:27" ht="12.75">
      <c r="A278" s="68"/>
      <c r="B278" s="68"/>
      <c r="C278" s="68"/>
      <c r="D278" s="68"/>
      <c r="E278" s="136"/>
      <c r="F278" s="68"/>
      <c r="G278" s="137"/>
      <c r="H278" s="137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</row>
    <row r="279" spans="1:27" ht="12.75">
      <c r="A279" s="68"/>
      <c r="B279" s="68"/>
      <c r="C279" s="68"/>
      <c r="D279" s="68"/>
      <c r="E279" s="136"/>
      <c r="F279" s="68"/>
      <c r="G279" s="137"/>
      <c r="H279" s="137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</row>
    <row r="280" spans="1:27" ht="12.75">
      <c r="A280" s="68"/>
      <c r="B280" s="68"/>
      <c r="C280" s="68"/>
      <c r="D280" s="68"/>
      <c r="E280" s="136"/>
      <c r="F280" s="68"/>
      <c r="G280" s="137"/>
      <c r="H280" s="137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</row>
    <row r="281" spans="1:27" ht="12.75">
      <c r="A281" s="68"/>
      <c r="B281" s="68"/>
      <c r="C281" s="68"/>
      <c r="D281" s="68"/>
      <c r="E281" s="136"/>
      <c r="F281" s="68"/>
      <c r="G281" s="137"/>
      <c r="H281" s="137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</row>
    <row r="282" spans="1:27" ht="12.75">
      <c r="A282" s="68"/>
      <c r="B282" s="68"/>
      <c r="C282" s="68"/>
      <c r="D282" s="68"/>
      <c r="E282" s="136"/>
      <c r="F282" s="68"/>
      <c r="G282" s="137"/>
      <c r="H282" s="137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</row>
    <row r="283" spans="1:27" ht="12.75">
      <c r="A283" s="68"/>
      <c r="B283" s="68"/>
      <c r="C283" s="68"/>
      <c r="D283" s="68"/>
      <c r="E283" s="136"/>
      <c r="F283" s="68"/>
      <c r="G283" s="137"/>
      <c r="H283" s="137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</row>
    <row r="284" spans="1:27" ht="12.75">
      <c r="A284" s="68"/>
      <c r="B284" s="68"/>
      <c r="C284" s="68"/>
      <c r="D284" s="68"/>
      <c r="E284" s="136"/>
      <c r="F284" s="68"/>
      <c r="G284" s="137"/>
      <c r="H284" s="137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</row>
    <row r="285" spans="1:27" ht="12.75">
      <c r="A285" s="68"/>
      <c r="B285" s="68"/>
      <c r="C285" s="68"/>
      <c r="D285" s="68"/>
      <c r="E285" s="136"/>
      <c r="F285" s="68"/>
      <c r="G285" s="137"/>
      <c r="H285" s="137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</row>
    <row r="286" spans="1:27" ht="12.75">
      <c r="A286" s="68"/>
      <c r="B286" s="68"/>
      <c r="C286" s="68"/>
      <c r="D286" s="68"/>
      <c r="E286" s="136"/>
      <c r="F286" s="68"/>
      <c r="G286" s="137"/>
      <c r="H286" s="137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</row>
    <row r="287" spans="1:27" ht="12.75">
      <c r="A287" s="68"/>
      <c r="B287" s="68"/>
      <c r="C287" s="68"/>
      <c r="D287" s="68"/>
      <c r="E287" s="136"/>
      <c r="F287" s="68"/>
      <c r="G287" s="137"/>
      <c r="H287" s="137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</row>
    <row r="288" spans="1:27" ht="12.75">
      <c r="A288" s="68"/>
      <c r="B288" s="68"/>
      <c r="C288" s="68"/>
      <c r="D288" s="68"/>
      <c r="E288" s="136"/>
      <c r="F288" s="68"/>
      <c r="G288" s="137"/>
      <c r="H288" s="137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</row>
    <row r="289" spans="1:27" ht="12.75">
      <c r="A289" s="68"/>
      <c r="B289" s="68"/>
      <c r="C289" s="68"/>
      <c r="D289" s="68"/>
      <c r="E289" s="136"/>
      <c r="F289" s="68"/>
      <c r="G289" s="137"/>
      <c r="H289" s="137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</row>
    <row r="290" spans="1:27" ht="12.75">
      <c r="A290" s="68"/>
      <c r="B290" s="68"/>
      <c r="C290" s="68"/>
      <c r="D290" s="68"/>
      <c r="E290" s="136"/>
      <c r="F290" s="68"/>
      <c r="G290" s="137"/>
      <c r="H290" s="137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</row>
    <row r="291" spans="1:27" ht="12.75">
      <c r="A291" s="68"/>
      <c r="B291" s="68"/>
      <c r="C291" s="68"/>
      <c r="D291" s="68"/>
      <c r="E291" s="136"/>
      <c r="F291" s="68"/>
      <c r="G291" s="137"/>
      <c r="H291" s="137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</row>
    <row r="292" spans="1:27" ht="12.75">
      <c r="A292" s="68"/>
      <c r="B292" s="68"/>
      <c r="C292" s="68"/>
      <c r="D292" s="68"/>
      <c r="E292" s="136"/>
      <c r="F292" s="68"/>
      <c r="G292" s="137"/>
      <c r="H292" s="137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</row>
    <row r="293" spans="1:27" ht="12.75">
      <c r="A293" s="68"/>
      <c r="B293" s="68"/>
      <c r="C293" s="68"/>
      <c r="D293" s="68"/>
      <c r="E293" s="136"/>
      <c r="F293" s="68"/>
      <c r="G293" s="137"/>
      <c r="H293" s="137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</row>
    <row r="294" spans="1:27" ht="12.75">
      <c r="A294" s="68"/>
      <c r="B294" s="68"/>
      <c r="C294" s="68"/>
      <c r="D294" s="68"/>
      <c r="E294" s="136"/>
      <c r="F294" s="68"/>
      <c r="G294" s="137"/>
      <c r="H294" s="137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</row>
    <row r="295" spans="1:27" ht="12.75">
      <c r="A295" s="68"/>
      <c r="B295" s="68"/>
      <c r="C295" s="68"/>
      <c r="D295" s="68"/>
      <c r="E295" s="136"/>
      <c r="F295" s="68"/>
      <c r="G295" s="137"/>
      <c r="H295" s="137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</row>
    <row r="296" spans="1:27" ht="12.75">
      <c r="A296" s="68"/>
      <c r="B296" s="68"/>
      <c r="C296" s="68"/>
      <c r="D296" s="68"/>
      <c r="E296" s="136"/>
      <c r="F296" s="68"/>
      <c r="G296" s="137"/>
      <c r="H296" s="137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</row>
    <row r="297" spans="1:27" ht="12.75">
      <c r="A297" s="68"/>
      <c r="B297" s="68"/>
      <c r="C297" s="68"/>
      <c r="D297" s="68"/>
      <c r="E297" s="136"/>
      <c r="F297" s="68"/>
      <c r="G297" s="137"/>
      <c r="H297" s="137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</row>
    <row r="298" spans="1:27" ht="12.75">
      <c r="A298" s="68"/>
      <c r="B298" s="68"/>
      <c r="C298" s="68"/>
      <c r="D298" s="68"/>
      <c r="E298" s="136"/>
      <c r="F298" s="68"/>
      <c r="G298" s="137"/>
      <c r="H298" s="137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</row>
    <row r="299" spans="1:27" ht="12.75">
      <c r="A299" s="68"/>
      <c r="B299" s="68"/>
      <c r="C299" s="68"/>
      <c r="D299" s="68"/>
      <c r="E299" s="136"/>
      <c r="F299" s="68"/>
      <c r="G299" s="137"/>
      <c r="H299" s="137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</row>
    <row r="300" spans="1:27" ht="12.75">
      <c r="A300" s="68"/>
      <c r="B300" s="68"/>
      <c r="C300" s="68"/>
      <c r="D300" s="68"/>
      <c r="E300" s="136"/>
      <c r="F300" s="68"/>
      <c r="G300" s="137"/>
      <c r="H300" s="137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</row>
    <row r="301" spans="1:27" ht="12.75">
      <c r="A301" s="68"/>
      <c r="B301" s="68"/>
      <c r="C301" s="68"/>
      <c r="D301" s="68"/>
      <c r="E301" s="136"/>
      <c r="F301" s="68"/>
      <c r="G301" s="137"/>
      <c r="H301" s="137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</row>
    <row r="302" spans="1:27" ht="12.75">
      <c r="A302" s="68"/>
      <c r="B302" s="68"/>
      <c r="C302" s="68"/>
      <c r="D302" s="68"/>
      <c r="E302" s="136"/>
      <c r="F302" s="68"/>
      <c r="G302" s="137"/>
      <c r="H302" s="137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</row>
    <row r="303" spans="1:27" ht="12.75">
      <c r="A303" s="68"/>
      <c r="B303" s="68"/>
      <c r="C303" s="68"/>
      <c r="D303" s="68"/>
      <c r="E303" s="136"/>
      <c r="F303" s="68"/>
      <c r="G303" s="137"/>
      <c r="H303" s="137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</row>
    <row r="304" spans="1:27" ht="12.75">
      <c r="A304" s="68"/>
      <c r="B304" s="68"/>
      <c r="C304" s="68"/>
      <c r="D304" s="68"/>
      <c r="E304" s="136"/>
      <c r="F304" s="68"/>
      <c r="G304" s="137"/>
      <c r="H304" s="137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</row>
    <row r="305" spans="1:27" ht="12.75">
      <c r="A305" s="68"/>
      <c r="B305" s="68"/>
      <c r="C305" s="68"/>
      <c r="D305" s="68"/>
      <c r="E305" s="136"/>
      <c r="F305" s="68"/>
      <c r="G305" s="137"/>
      <c r="H305" s="137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</row>
    <row r="306" spans="1:27" ht="12.75">
      <c r="A306" s="68"/>
      <c r="B306" s="68"/>
      <c r="C306" s="68"/>
      <c r="D306" s="68"/>
      <c r="E306" s="136"/>
      <c r="F306" s="68"/>
      <c r="G306" s="137"/>
      <c r="H306" s="137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</row>
    <row r="307" spans="1:27" ht="12.75">
      <c r="A307" s="68"/>
      <c r="B307" s="68"/>
      <c r="C307" s="68"/>
      <c r="D307" s="68"/>
      <c r="E307" s="136"/>
      <c r="F307" s="68"/>
      <c r="G307" s="137"/>
      <c r="H307" s="137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</row>
    <row r="308" spans="1:27" ht="12.75">
      <c r="A308" s="68"/>
      <c r="B308" s="68"/>
      <c r="C308" s="68"/>
      <c r="D308" s="68"/>
      <c r="E308" s="136"/>
      <c r="F308" s="68"/>
      <c r="G308" s="137"/>
      <c r="H308" s="137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</row>
    <row r="309" spans="1:27" ht="12.75">
      <c r="A309" s="68"/>
      <c r="B309" s="68"/>
      <c r="C309" s="68"/>
      <c r="D309" s="68"/>
      <c r="E309" s="136"/>
      <c r="F309" s="68"/>
      <c r="G309" s="137"/>
      <c r="H309" s="137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</row>
    <row r="310" spans="1:27" ht="12.75">
      <c r="A310" s="68"/>
      <c r="B310" s="68"/>
      <c r="C310" s="68"/>
      <c r="D310" s="68"/>
      <c r="E310" s="136"/>
      <c r="F310" s="68"/>
      <c r="G310" s="137"/>
      <c r="H310" s="137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</row>
    <row r="311" spans="1:27" ht="12.75">
      <c r="A311" s="68"/>
      <c r="B311" s="68"/>
      <c r="C311" s="68"/>
      <c r="D311" s="68"/>
      <c r="E311" s="136"/>
      <c r="F311" s="68"/>
      <c r="G311" s="137"/>
      <c r="H311" s="137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</row>
    <row r="312" spans="1:27" ht="12.75">
      <c r="A312" s="68"/>
      <c r="B312" s="68"/>
      <c r="C312" s="68"/>
      <c r="D312" s="68"/>
      <c r="E312" s="136"/>
      <c r="F312" s="68"/>
      <c r="G312" s="137"/>
      <c r="H312" s="137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</row>
    <row r="313" spans="1:27" ht="12.75">
      <c r="A313" s="68"/>
      <c r="B313" s="68"/>
      <c r="C313" s="68"/>
      <c r="D313" s="68"/>
      <c r="E313" s="136"/>
      <c r="F313" s="68"/>
      <c r="G313" s="137"/>
      <c r="H313" s="137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</row>
    <row r="314" spans="1:27" ht="12.75">
      <c r="A314" s="68"/>
      <c r="B314" s="68"/>
      <c r="C314" s="68"/>
      <c r="D314" s="68"/>
      <c r="E314" s="136"/>
      <c r="F314" s="68"/>
      <c r="G314" s="137"/>
      <c r="H314" s="137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</row>
    <row r="315" spans="1:27" ht="12.75">
      <c r="A315" s="68"/>
      <c r="B315" s="68"/>
      <c r="C315" s="68"/>
      <c r="D315" s="68"/>
      <c r="E315" s="136"/>
      <c r="F315" s="68"/>
      <c r="G315" s="137"/>
      <c r="H315" s="137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</row>
    <row r="316" spans="1:27" ht="12.75">
      <c r="A316" s="68"/>
      <c r="B316" s="68"/>
      <c r="C316" s="68"/>
      <c r="D316" s="68"/>
      <c r="E316" s="136"/>
      <c r="F316" s="68"/>
      <c r="G316" s="137"/>
      <c r="H316" s="137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</row>
    <row r="317" spans="1:27" ht="12.75">
      <c r="A317" s="68"/>
      <c r="B317" s="68"/>
      <c r="C317" s="68"/>
      <c r="D317" s="68"/>
      <c r="E317" s="136"/>
      <c r="F317" s="68"/>
      <c r="G317" s="137"/>
      <c r="H317" s="137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</row>
    <row r="318" spans="1:27" ht="12.75">
      <c r="A318" s="68"/>
      <c r="B318" s="68"/>
      <c r="C318" s="68"/>
      <c r="D318" s="68"/>
      <c r="E318" s="136"/>
      <c r="F318" s="68"/>
      <c r="G318" s="137"/>
      <c r="H318" s="137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</row>
    <row r="319" spans="1:27" ht="12.75">
      <c r="A319" s="68"/>
      <c r="B319" s="68"/>
      <c r="C319" s="68"/>
      <c r="D319" s="68"/>
      <c r="E319" s="136"/>
      <c r="F319" s="68"/>
      <c r="G319" s="137"/>
      <c r="H319" s="137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</row>
    <row r="320" spans="1:27" ht="12.75">
      <c r="A320" s="68"/>
      <c r="B320" s="68"/>
      <c r="C320" s="68"/>
      <c r="D320" s="68"/>
      <c r="E320" s="136"/>
      <c r="F320" s="68"/>
      <c r="G320" s="137"/>
      <c r="H320" s="137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</row>
    <row r="321" spans="1:27" ht="12.75">
      <c r="A321" s="68"/>
      <c r="B321" s="68"/>
      <c r="C321" s="68"/>
      <c r="D321" s="68"/>
      <c r="E321" s="136"/>
      <c r="F321" s="68"/>
      <c r="G321" s="137"/>
      <c r="H321" s="137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</row>
    <row r="322" spans="1:27" ht="12.75">
      <c r="A322" s="68"/>
      <c r="B322" s="68"/>
      <c r="C322" s="68"/>
      <c r="D322" s="68"/>
      <c r="E322" s="136"/>
      <c r="F322" s="68"/>
      <c r="G322" s="137"/>
      <c r="H322" s="137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</row>
    <row r="323" spans="1:27" ht="12.75">
      <c r="A323" s="68"/>
      <c r="B323" s="68"/>
      <c r="C323" s="68"/>
      <c r="D323" s="68"/>
      <c r="E323" s="136"/>
      <c r="F323" s="68"/>
      <c r="G323" s="137"/>
      <c r="H323" s="137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</row>
    <row r="324" spans="1:27" ht="12.75">
      <c r="A324" s="68"/>
      <c r="B324" s="68"/>
      <c r="C324" s="68"/>
      <c r="D324" s="68"/>
      <c r="E324" s="136"/>
      <c r="F324" s="68"/>
      <c r="G324" s="137"/>
      <c r="H324" s="137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</row>
    <row r="325" spans="1:27" ht="12.75">
      <c r="A325" s="68"/>
      <c r="B325" s="68"/>
      <c r="C325" s="68"/>
      <c r="D325" s="68"/>
      <c r="E325" s="136"/>
      <c r="F325" s="68"/>
      <c r="G325" s="137"/>
      <c r="H325" s="137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</row>
    <row r="326" spans="1:27" ht="12.75">
      <c r="A326" s="68"/>
      <c r="B326" s="68"/>
      <c r="C326" s="68"/>
      <c r="D326" s="68"/>
      <c r="E326" s="136"/>
      <c r="F326" s="68"/>
      <c r="G326" s="137"/>
      <c r="H326" s="137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</row>
    <row r="327" spans="1:27" ht="12.75">
      <c r="A327" s="68"/>
      <c r="B327" s="68"/>
      <c r="C327" s="68"/>
      <c r="D327" s="68"/>
      <c r="E327" s="136"/>
      <c r="F327" s="68"/>
      <c r="G327" s="137"/>
      <c r="H327" s="137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</row>
    <row r="328" spans="1:27" ht="12.75">
      <c r="A328" s="68"/>
      <c r="B328" s="68"/>
      <c r="C328" s="68"/>
      <c r="D328" s="68"/>
      <c r="E328" s="136"/>
      <c r="F328" s="68"/>
      <c r="G328" s="137"/>
      <c r="H328" s="137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</row>
    <row r="329" spans="1:27" ht="12.75">
      <c r="A329" s="68"/>
      <c r="B329" s="68"/>
      <c r="C329" s="68"/>
      <c r="D329" s="68"/>
      <c r="E329" s="136"/>
      <c r="F329" s="68"/>
      <c r="G329" s="137"/>
      <c r="H329" s="137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</row>
    <row r="330" spans="1:27" ht="12.75">
      <c r="A330" s="68"/>
      <c r="B330" s="68"/>
      <c r="C330" s="68"/>
      <c r="D330" s="68"/>
      <c r="E330" s="136"/>
      <c r="F330" s="68"/>
      <c r="G330" s="137"/>
      <c r="H330" s="137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</row>
    <row r="331" spans="1:27" ht="12.75">
      <c r="A331" s="68"/>
      <c r="B331" s="68"/>
      <c r="C331" s="68"/>
      <c r="D331" s="68"/>
      <c r="E331" s="136"/>
      <c r="F331" s="68"/>
      <c r="G331" s="137"/>
      <c r="H331" s="137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</row>
    <row r="332" spans="1:27" ht="12.75">
      <c r="A332" s="68"/>
      <c r="B332" s="68"/>
      <c r="C332" s="68"/>
      <c r="D332" s="68"/>
      <c r="E332" s="136"/>
      <c r="F332" s="68"/>
      <c r="G332" s="137"/>
      <c r="H332" s="137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</row>
    <row r="333" spans="1:27" ht="12.75">
      <c r="A333" s="68"/>
      <c r="B333" s="68"/>
      <c r="C333" s="68"/>
      <c r="D333" s="68"/>
      <c r="E333" s="136"/>
      <c r="F333" s="68"/>
      <c r="G333" s="137"/>
      <c r="H333" s="137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</row>
    <row r="334" spans="1:27" ht="12.75">
      <c r="A334" s="68"/>
      <c r="B334" s="68"/>
      <c r="C334" s="68"/>
      <c r="D334" s="68"/>
      <c r="E334" s="136"/>
      <c r="F334" s="68"/>
      <c r="G334" s="137"/>
      <c r="H334" s="137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</row>
    <row r="335" spans="1:27" ht="12.75">
      <c r="A335" s="68"/>
      <c r="B335" s="68"/>
      <c r="C335" s="68"/>
      <c r="D335" s="68"/>
      <c r="E335" s="136"/>
      <c r="F335" s="68"/>
      <c r="G335" s="137"/>
      <c r="H335" s="137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</row>
    <row r="336" spans="1:27" ht="12.75">
      <c r="A336" s="68"/>
      <c r="B336" s="68"/>
      <c r="C336" s="68"/>
      <c r="D336" s="68"/>
      <c r="E336" s="136"/>
      <c r="F336" s="68"/>
      <c r="G336" s="137"/>
      <c r="H336" s="137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</row>
    <row r="337" spans="1:27" ht="12.75">
      <c r="A337" s="68"/>
      <c r="B337" s="68"/>
      <c r="C337" s="68"/>
      <c r="D337" s="68"/>
      <c r="E337" s="136"/>
      <c r="F337" s="68"/>
      <c r="G337" s="137"/>
      <c r="H337" s="137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</row>
    <row r="338" spans="1:27" ht="12.75">
      <c r="A338" s="68"/>
      <c r="B338" s="68"/>
      <c r="C338" s="68"/>
      <c r="D338" s="68"/>
      <c r="E338" s="136"/>
      <c r="F338" s="68"/>
      <c r="G338" s="137"/>
      <c r="H338" s="137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</row>
    <row r="339" spans="1:27" ht="12.75">
      <c r="A339" s="68"/>
      <c r="B339" s="68"/>
      <c r="C339" s="68"/>
      <c r="D339" s="68"/>
      <c r="E339" s="136"/>
      <c r="F339" s="68"/>
      <c r="G339" s="137"/>
      <c r="H339" s="137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</row>
    <row r="340" spans="1:27" ht="12.75">
      <c r="A340" s="68"/>
      <c r="B340" s="68"/>
      <c r="C340" s="68"/>
      <c r="D340" s="68"/>
      <c r="E340" s="136"/>
      <c r="F340" s="68"/>
      <c r="G340" s="137"/>
      <c r="H340" s="137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</row>
    <row r="341" spans="1:27" ht="12.75">
      <c r="A341" s="68"/>
      <c r="B341" s="68"/>
      <c r="C341" s="68"/>
      <c r="D341" s="68"/>
      <c r="E341" s="136"/>
      <c r="F341" s="68"/>
      <c r="G341" s="137"/>
      <c r="H341" s="137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</row>
    <row r="342" spans="1:27" ht="12.75">
      <c r="A342" s="68"/>
      <c r="B342" s="68"/>
      <c r="C342" s="68"/>
      <c r="D342" s="68"/>
      <c r="E342" s="136"/>
      <c r="F342" s="68"/>
      <c r="G342" s="137"/>
      <c r="H342" s="137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</row>
    <row r="343" spans="1:27" ht="12.75">
      <c r="A343" s="68"/>
      <c r="B343" s="68"/>
      <c r="C343" s="68"/>
      <c r="D343" s="68"/>
      <c r="E343" s="136"/>
      <c r="F343" s="68"/>
      <c r="G343" s="137"/>
      <c r="H343" s="137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</row>
    <row r="344" spans="1:27" ht="12.75">
      <c r="A344" s="68"/>
      <c r="B344" s="68"/>
      <c r="C344" s="68"/>
      <c r="D344" s="68"/>
      <c r="E344" s="136"/>
      <c r="F344" s="68"/>
      <c r="G344" s="137"/>
      <c r="H344" s="137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</row>
    <row r="345" spans="1:27" ht="12.75">
      <c r="A345" s="68"/>
      <c r="B345" s="68"/>
      <c r="C345" s="68"/>
      <c r="D345" s="68"/>
      <c r="E345" s="136"/>
      <c r="F345" s="68"/>
      <c r="G345" s="137"/>
      <c r="H345" s="137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</row>
    <row r="346" spans="1:27" ht="12.75">
      <c r="A346" s="68"/>
      <c r="B346" s="68"/>
      <c r="C346" s="68"/>
      <c r="D346" s="68"/>
      <c r="E346" s="136"/>
      <c r="F346" s="68"/>
      <c r="G346" s="137"/>
      <c r="H346" s="137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</row>
    <row r="347" spans="1:27" ht="12.75">
      <c r="A347" s="68"/>
      <c r="B347" s="68"/>
      <c r="C347" s="68"/>
      <c r="D347" s="68"/>
      <c r="E347" s="136"/>
      <c r="F347" s="68"/>
      <c r="G347" s="137"/>
      <c r="H347" s="137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</row>
    <row r="348" spans="1:27" ht="12.75">
      <c r="A348" s="68"/>
      <c r="B348" s="68"/>
      <c r="C348" s="68"/>
      <c r="D348" s="68"/>
      <c r="E348" s="136"/>
      <c r="F348" s="68"/>
      <c r="G348" s="137"/>
      <c r="H348" s="137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</row>
    <row r="349" spans="1:27" ht="12.75">
      <c r="A349" s="68"/>
      <c r="B349" s="68"/>
      <c r="C349" s="68"/>
      <c r="D349" s="68"/>
      <c r="E349" s="136"/>
      <c r="F349" s="68"/>
      <c r="G349" s="137"/>
      <c r="H349" s="137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</row>
    <row r="350" spans="1:27" ht="12.75">
      <c r="A350" s="68"/>
      <c r="B350" s="68"/>
      <c r="C350" s="68"/>
      <c r="D350" s="68"/>
      <c r="E350" s="136"/>
      <c r="F350" s="68"/>
      <c r="G350" s="137"/>
      <c r="H350" s="137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</row>
    <row r="351" spans="1:27" ht="12.75">
      <c r="A351" s="68"/>
      <c r="B351" s="68"/>
      <c r="C351" s="68"/>
      <c r="D351" s="68"/>
      <c r="E351" s="136"/>
      <c r="F351" s="68"/>
      <c r="G351" s="137"/>
      <c r="H351" s="137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</row>
    <row r="352" spans="1:27" ht="12.75">
      <c r="A352" s="68"/>
      <c r="B352" s="68"/>
      <c r="C352" s="68"/>
      <c r="D352" s="68"/>
      <c r="E352" s="136"/>
      <c r="F352" s="68"/>
      <c r="G352" s="137"/>
      <c r="H352" s="137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</row>
    <row r="353" spans="1:27" ht="12.75">
      <c r="A353" s="68"/>
      <c r="B353" s="68"/>
      <c r="C353" s="68"/>
      <c r="D353" s="68"/>
      <c r="E353" s="136"/>
      <c r="F353" s="68"/>
      <c r="G353" s="137"/>
      <c r="H353" s="137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</row>
    <row r="354" spans="1:27" ht="12.75">
      <c r="A354" s="68"/>
      <c r="B354" s="68"/>
      <c r="C354" s="68"/>
      <c r="D354" s="68"/>
      <c r="E354" s="136"/>
      <c r="F354" s="68"/>
      <c r="G354" s="137"/>
      <c r="H354" s="137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</row>
    <row r="355" spans="1:27" ht="12.75">
      <c r="A355" s="68"/>
      <c r="B355" s="68"/>
      <c r="C355" s="68"/>
      <c r="D355" s="68"/>
      <c r="E355" s="136"/>
      <c r="F355" s="68"/>
      <c r="G355" s="137"/>
      <c r="H355" s="137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</row>
    <row r="356" spans="1:27" ht="12.75">
      <c r="A356" s="68"/>
      <c r="B356" s="68"/>
      <c r="C356" s="68"/>
      <c r="D356" s="68"/>
      <c r="E356" s="136"/>
      <c r="F356" s="68"/>
      <c r="G356" s="137"/>
      <c r="H356" s="137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</row>
    <row r="357" spans="1:27" ht="12.75">
      <c r="A357" s="68"/>
      <c r="B357" s="68"/>
      <c r="C357" s="68"/>
      <c r="D357" s="68"/>
      <c r="E357" s="136"/>
      <c r="F357" s="68"/>
      <c r="G357" s="137"/>
      <c r="H357" s="137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</row>
    <row r="358" spans="1:27" ht="12.75">
      <c r="A358" s="68"/>
      <c r="B358" s="68"/>
      <c r="C358" s="68"/>
      <c r="D358" s="68"/>
      <c r="E358" s="136"/>
      <c r="F358" s="68"/>
      <c r="G358" s="137"/>
      <c r="H358" s="137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</row>
    <row r="359" spans="1:27" ht="12.75">
      <c r="A359" s="68"/>
      <c r="B359" s="68"/>
      <c r="C359" s="68"/>
      <c r="D359" s="68"/>
      <c r="E359" s="136"/>
      <c r="F359" s="68"/>
      <c r="G359" s="137"/>
      <c r="H359" s="137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</row>
    <row r="360" spans="1:27" ht="12.75">
      <c r="A360" s="68"/>
      <c r="B360" s="68"/>
      <c r="C360" s="68"/>
      <c r="D360" s="68"/>
      <c r="E360" s="136"/>
      <c r="F360" s="68"/>
      <c r="G360" s="137"/>
      <c r="H360" s="137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</row>
    <row r="361" spans="1:27" ht="12.75">
      <c r="A361" s="68"/>
      <c r="B361" s="68"/>
      <c r="C361" s="68"/>
      <c r="D361" s="68"/>
      <c r="E361" s="136"/>
      <c r="F361" s="68"/>
      <c r="G361" s="137"/>
      <c r="H361" s="137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</row>
    <row r="362" spans="1:27" ht="12.75">
      <c r="A362" s="68"/>
      <c r="B362" s="68"/>
      <c r="C362" s="68"/>
      <c r="D362" s="68"/>
      <c r="E362" s="136"/>
      <c r="F362" s="68"/>
      <c r="G362" s="137"/>
      <c r="H362" s="137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</row>
    <row r="363" spans="1:27" ht="12.75">
      <c r="A363" s="68"/>
      <c r="B363" s="68"/>
      <c r="C363" s="68"/>
      <c r="D363" s="68"/>
      <c r="E363" s="136"/>
      <c r="F363" s="68"/>
      <c r="G363" s="137"/>
      <c r="H363" s="137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</row>
    <row r="364" spans="1:27" ht="12.75">
      <c r="A364" s="68"/>
      <c r="B364" s="68"/>
      <c r="C364" s="68"/>
      <c r="D364" s="68"/>
      <c r="E364" s="136"/>
      <c r="F364" s="68"/>
      <c r="G364" s="137"/>
      <c r="H364" s="137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</row>
    <row r="365" spans="1:27" ht="12.75">
      <c r="A365" s="68"/>
      <c r="B365" s="68"/>
      <c r="C365" s="68"/>
      <c r="D365" s="68"/>
      <c r="E365" s="136"/>
      <c r="F365" s="68"/>
      <c r="G365" s="137"/>
      <c r="H365" s="137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</row>
    <row r="366" spans="1:27" ht="12.75">
      <c r="A366" s="68"/>
      <c r="B366" s="68"/>
      <c r="C366" s="68"/>
      <c r="D366" s="68"/>
      <c r="E366" s="136"/>
      <c r="F366" s="68"/>
      <c r="G366" s="137"/>
      <c r="H366" s="137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</row>
    <row r="367" spans="1:27" ht="12.75">
      <c r="A367" s="68"/>
      <c r="B367" s="68"/>
      <c r="C367" s="68"/>
      <c r="D367" s="68"/>
      <c r="E367" s="136"/>
      <c r="F367" s="68"/>
      <c r="G367" s="137"/>
      <c r="H367" s="137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</row>
    <row r="368" spans="1:27" ht="12.75">
      <c r="A368" s="68"/>
      <c r="B368" s="68"/>
      <c r="C368" s="68"/>
      <c r="D368" s="68"/>
      <c r="E368" s="136"/>
      <c r="F368" s="68"/>
      <c r="G368" s="137"/>
      <c r="H368" s="137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</row>
    <row r="369" spans="1:27" ht="12.75">
      <c r="A369" s="68"/>
      <c r="B369" s="68"/>
      <c r="C369" s="68"/>
      <c r="D369" s="68"/>
      <c r="E369" s="136"/>
      <c r="F369" s="68"/>
      <c r="G369" s="137"/>
      <c r="H369" s="137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</row>
    <row r="370" spans="1:27" ht="12.75">
      <c r="A370" s="68"/>
      <c r="B370" s="68"/>
      <c r="C370" s="68"/>
      <c r="D370" s="68"/>
      <c r="E370" s="136"/>
      <c r="F370" s="68"/>
      <c r="G370" s="137"/>
      <c r="H370" s="137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</row>
    <row r="371" spans="1:27" ht="12.75">
      <c r="A371" s="68"/>
      <c r="B371" s="68"/>
      <c r="C371" s="68"/>
      <c r="D371" s="68"/>
      <c r="E371" s="136"/>
      <c r="F371" s="68"/>
      <c r="G371" s="137"/>
      <c r="H371" s="137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</row>
    <row r="372" spans="1:27" ht="12.75">
      <c r="A372" s="68"/>
      <c r="B372" s="68"/>
      <c r="C372" s="68"/>
      <c r="D372" s="68"/>
      <c r="E372" s="136"/>
      <c r="F372" s="68"/>
      <c r="G372" s="137"/>
      <c r="H372" s="137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</row>
    <row r="373" spans="1:27" ht="12.75">
      <c r="A373" s="68"/>
      <c r="B373" s="68"/>
      <c r="C373" s="68"/>
      <c r="D373" s="68"/>
      <c r="E373" s="136"/>
      <c r="F373" s="68"/>
      <c r="G373" s="137"/>
      <c r="H373" s="137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</row>
    <row r="374" spans="1:27" ht="12.75">
      <c r="A374" s="68"/>
      <c r="B374" s="68"/>
      <c r="C374" s="68"/>
      <c r="D374" s="68"/>
      <c r="E374" s="136"/>
      <c r="F374" s="68"/>
      <c r="G374" s="137"/>
      <c r="H374" s="137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</row>
    <row r="375" spans="1:27" ht="12.75">
      <c r="A375" s="68"/>
      <c r="B375" s="68"/>
      <c r="C375" s="68"/>
      <c r="D375" s="68"/>
      <c r="E375" s="136"/>
      <c r="F375" s="68"/>
      <c r="G375" s="137"/>
      <c r="H375" s="137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</row>
    <row r="376" spans="1:27" ht="12.75">
      <c r="A376" s="68"/>
      <c r="B376" s="68"/>
      <c r="C376" s="68"/>
      <c r="D376" s="68"/>
      <c r="E376" s="136"/>
      <c r="F376" s="68"/>
      <c r="G376" s="137"/>
      <c r="H376" s="137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</row>
    <row r="377" spans="1:27" ht="12.75">
      <c r="A377" s="68"/>
      <c r="B377" s="68"/>
      <c r="C377" s="68"/>
      <c r="D377" s="68"/>
      <c r="E377" s="136"/>
      <c r="F377" s="68"/>
      <c r="G377" s="137"/>
      <c r="H377" s="137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</row>
    <row r="378" spans="1:27" ht="12.75">
      <c r="A378" s="68"/>
      <c r="B378" s="68"/>
      <c r="C378" s="68"/>
      <c r="D378" s="68"/>
      <c r="E378" s="136"/>
      <c r="F378" s="68"/>
      <c r="G378" s="137"/>
      <c r="H378" s="137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</row>
    <row r="379" spans="1:27" ht="12.75">
      <c r="A379" s="68"/>
      <c r="B379" s="68"/>
      <c r="C379" s="68"/>
      <c r="D379" s="68"/>
      <c r="E379" s="136"/>
      <c r="F379" s="68"/>
      <c r="G379" s="137"/>
      <c r="H379" s="137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</row>
    <row r="380" spans="1:27" ht="12.75">
      <c r="A380" s="68"/>
      <c r="B380" s="68"/>
      <c r="C380" s="68"/>
      <c r="D380" s="68"/>
      <c r="E380" s="136"/>
      <c r="F380" s="68"/>
      <c r="G380" s="137"/>
      <c r="H380" s="137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</row>
    <row r="381" spans="1:27" ht="12.75">
      <c r="A381" s="68"/>
      <c r="B381" s="68"/>
      <c r="C381" s="68"/>
      <c r="D381" s="68"/>
      <c r="E381" s="136"/>
      <c r="F381" s="68"/>
      <c r="G381" s="137"/>
      <c r="H381" s="137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</row>
    <row r="382" spans="1:27" ht="12.75">
      <c r="A382" s="68"/>
      <c r="B382" s="68"/>
      <c r="C382" s="68"/>
      <c r="D382" s="68"/>
      <c r="E382" s="136"/>
      <c r="F382" s="68"/>
      <c r="G382" s="137"/>
      <c r="H382" s="137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</row>
    <row r="383" spans="1:27" ht="12.75">
      <c r="A383" s="68"/>
      <c r="B383" s="68"/>
      <c r="C383" s="68"/>
      <c r="D383" s="68"/>
      <c r="E383" s="136"/>
      <c r="F383" s="68"/>
      <c r="G383" s="137"/>
      <c r="H383" s="137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</row>
    <row r="384" spans="1:27" ht="12.75">
      <c r="A384" s="68"/>
      <c r="B384" s="68"/>
      <c r="C384" s="68"/>
      <c r="D384" s="68"/>
      <c r="E384" s="136"/>
      <c r="F384" s="68"/>
      <c r="G384" s="137"/>
      <c r="H384" s="137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</row>
    <row r="385" spans="1:27" ht="12.75">
      <c r="A385" s="68"/>
      <c r="B385" s="68"/>
      <c r="C385" s="68"/>
      <c r="D385" s="68"/>
      <c r="E385" s="136"/>
      <c r="F385" s="68"/>
      <c r="G385" s="137"/>
      <c r="H385" s="137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</row>
    <row r="386" spans="1:27" ht="12.75">
      <c r="A386" s="68"/>
      <c r="B386" s="68"/>
      <c r="C386" s="68"/>
      <c r="D386" s="68"/>
      <c r="E386" s="136"/>
      <c r="F386" s="68"/>
      <c r="G386" s="137"/>
      <c r="H386" s="137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</row>
    <row r="387" spans="1:27" ht="12.75">
      <c r="A387" s="68"/>
      <c r="B387" s="68"/>
      <c r="C387" s="68"/>
      <c r="D387" s="68"/>
      <c r="E387" s="136"/>
      <c r="F387" s="68"/>
      <c r="G387" s="137"/>
      <c r="H387" s="137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</row>
    <row r="388" spans="1:27" ht="12.75">
      <c r="A388" s="68"/>
      <c r="B388" s="68"/>
      <c r="C388" s="68"/>
      <c r="D388" s="68"/>
      <c r="E388" s="136"/>
      <c r="F388" s="68"/>
      <c r="G388" s="137"/>
      <c r="H388" s="137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</row>
    <row r="389" spans="1:27" ht="12.75">
      <c r="A389" s="68"/>
      <c r="B389" s="68"/>
      <c r="C389" s="68"/>
      <c r="D389" s="68"/>
      <c r="E389" s="136"/>
      <c r="F389" s="68"/>
      <c r="G389" s="137"/>
      <c r="H389" s="137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</row>
    <row r="390" spans="1:27" ht="12.75">
      <c r="A390" s="68"/>
      <c r="B390" s="68"/>
      <c r="C390" s="68"/>
      <c r="D390" s="68"/>
      <c r="E390" s="136"/>
      <c r="F390" s="68"/>
      <c r="G390" s="137"/>
      <c r="H390" s="137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</row>
    <row r="391" spans="1:27" ht="12.75">
      <c r="A391" s="68"/>
      <c r="B391" s="68"/>
      <c r="C391" s="68"/>
      <c r="D391" s="68"/>
      <c r="E391" s="136"/>
      <c r="F391" s="68"/>
      <c r="G391" s="137"/>
      <c r="H391" s="137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</row>
    <row r="392" spans="1:27" ht="12.75">
      <c r="A392" s="68"/>
      <c r="B392" s="68"/>
      <c r="C392" s="68"/>
      <c r="D392" s="68"/>
      <c r="E392" s="136"/>
      <c r="F392" s="68"/>
      <c r="G392" s="137"/>
      <c r="H392" s="137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</row>
    <row r="393" spans="1:27" ht="12.75">
      <c r="A393" s="68"/>
      <c r="B393" s="68"/>
      <c r="C393" s="68"/>
      <c r="D393" s="68"/>
      <c r="E393" s="136"/>
      <c r="F393" s="68"/>
      <c r="G393" s="137"/>
      <c r="H393" s="137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</row>
    <row r="394" spans="1:27" ht="12.75">
      <c r="A394" s="68"/>
      <c r="B394" s="68"/>
      <c r="C394" s="68"/>
      <c r="D394" s="68"/>
      <c r="E394" s="136"/>
      <c r="F394" s="68"/>
      <c r="G394" s="137"/>
      <c r="H394" s="137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</row>
    <row r="395" spans="1:27" ht="12.75">
      <c r="A395" s="68"/>
      <c r="B395" s="68"/>
      <c r="C395" s="68"/>
      <c r="D395" s="68"/>
      <c r="E395" s="136"/>
      <c r="F395" s="68"/>
      <c r="G395" s="137"/>
      <c r="H395" s="137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</row>
    <row r="396" spans="1:27" ht="12.75">
      <c r="A396" s="68"/>
      <c r="B396" s="68"/>
      <c r="C396" s="68"/>
      <c r="D396" s="68"/>
      <c r="E396" s="136"/>
      <c r="F396" s="68"/>
      <c r="G396" s="137"/>
      <c r="H396" s="137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</row>
    <row r="397" spans="1:27" ht="12.75">
      <c r="A397" s="68"/>
      <c r="B397" s="68"/>
      <c r="C397" s="68"/>
      <c r="D397" s="68"/>
      <c r="E397" s="136"/>
      <c r="F397" s="68"/>
      <c r="G397" s="137"/>
      <c r="H397" s="137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</row>
    <row r="398" spans="1:27" ht="12.75">
      <c r="A398" s="68"/>
      <c r="B398" s="68"/>
      <c r="C398" s="68"/>
      <c r="D398" s="68"/>
      <c r="E398" s="136"/>
      <c r="F398" s="68"/>
      <c r="G398" s="137"/>
      <c r="H398" s="137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</row>
    <row r="399" spans="1:27" ht="12.75">
      <c r="A399" s="68"/>
      <c r="B399" s="68"/>
      <c r="C399" s="68"/>
      <c r="D399" s="68"/>
      <c r="E399" s="136"/>
      <c r="F399" s="68"/>
      <c r="G399" s="137"/>
      <c r="H399" s="137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</row>
    <row r="400" spans="1:27" ht="12.75">
      <c r="A400" s="68"/>
      <c r="B400" s="68"/>
      <c r="C400" s="68"/>
      <c r="D400" s="68"/>
      <c r="E400" s="136"/>
      <c r="F400" s="68"/>
      <c r="G400" s="137"/>
      <c r="H400" s="137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</row>
    <row r="401" spans="1:27" ht="12.75">
      <c r="A401" s="68"/>
      <c r="B401" s="68"/>
      <c r="C401" s="68"/>
      <c r="D401" s="68"/>
      <c r="E401" s="136"/>
      <c r="F401" s="68"/>
      <c r="G401" s="137"/>
      <c r="H401" s="137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</row>
    <row r="402" spans="1:27" ht="12.75">
      <c r="A402" s="68"/>
      <c r="B402" s="68"/>
      <c r="C402" s="68"/>
      <c r="D402" s="68"/>
      <c r="E402" s="136"/>
      <c r="F402" s="68"/>
      <c r="G402" s="137"/>
      <c r="H402" s="137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</row>
    <row r="403" spans="1:27" ht="12.75">
      <c r="A403" s="68"/>
      <c r="B403" s="68"/>
      <c r="C403" s="68"/>
      <c r="D403" s="68"/>
      <c r="E403" s="136"/>
      <c r="F403" s="68"/>
      <c r="G403" s="137"/>
      <c r="H403" s="137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</row>
    <row r="404" spans="1:27" ht="12.75">
      <c r="A404" s="68"/>
      <c r="B404" s="68"/>
      <c r="C404" s="68"/>
      <c r="D404" s="68"/>
      <c r="E404" s="136"/>
      <c r="F404" s="68"/>
      <c r="G404" s="137"/>
      <c r="H404" s="137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</row>
    <row r="405" spans="1:27" ht="12.75">
      <c r="A405" s="68"/>
      <c r="B405" s="68"/>
      <c r="C405" s="68"/>
      <c r="D405" s="68"/>
      <c r="E405" s="136"/>
      <c r="F405" s="68"/>
      <c r="G405" s="137"/>
      <c r="H405" s="137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</row>
    <row r="406" spans="1:27" ht="12.75">
      <c r="A406" s="68"/>
      <c r="B406" s="68"/>
      <c r="C406" s="68"/>
      <c r="D406" s="68"/>
      <c r="E406" s="136"/>
      <c r="F406" s="68"/>
      <c r="G406" s="137"/>
      <c r="H406" s="137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</row>
    <row r="407" spans="1:27" ht="12.75">
      <c r="A407" s="68"/>
      <c r="B407" s="68"/>
      <c r="C407" s="68"/>
      <c r="D407" s="68"/>
      <c r="E407" s="136"/>
      <c r="F407" s="68"/>
      <c r="G407" s="137"/>
      <c r="H407" s="137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</row>
    <row r="408" spans="1:27" ht="12.75">
      <c r="A408" s="68"/>
      <c r="B408" s="68"/>
      <c r="C408" s="68"/>
      <c r="D408" s="68"/>
      <c r="E408" s="136"/>
      <c r="F408" s="68"/>
      <c r="G408" s="137"/>
      <c r="H408" s="137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</row>
    <row r="409" spans="1:27" ht="12.75">
      <c r="A409" s="68"/>
      <c r="B409" s="68"/>
      <c r="C409" s="68"/>
      <c r="D409" s="68"/>
      <c r="E409" s="136"/>
      <c r="F409" s="68"/>
      <c r="G409" s="137"/>
      <c r="H409" s="137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</row>
    <row r="410" spans="1:27" ht="12.75">
      <c r="A410" s="68"/>
      <c r="B410" s="68"/>
      <c r="C410" s="68"/>
      <c r="D410" s="68"/>
      <c r="E410" s="136"/>
      <c r="F410" s="68"/>
      <c r="G410" s="137"/>
      <c r="H410" s="137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</row>
    <row r="411" spans="1:27" ht="12.75">
      <c r="A411" s="68"/>
      <c r="B411" s="68"/>
      <c r="C411" s="68"/>
      <c r="D411" s="68"/>
      <c r="E411" s="136"/>
      <c r="F411" s="68"/>
      <c r="G411" s="137"/>
      <c r="H411" s="137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</row>
    <row r="412" spans="1:27" ht="12.75">
      <c r="A412" s="68"/>
      <c r="B412" s="68"/>
      <c r="C412" s="68"/>
      <c r="D412" s="68"/>
      <c r="E412" s="136"/>
      <c r="F412" s="68"/>
      <c r="G412" s="137"/>
      <c r="H412" s="137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</row>
    <row r="413" spans="1:27" ht="12.75">
      <c r="A413" s="68"/>
      <c r="B413" s="68"/>
      <c r="C413" s="68"/>
      <c r="D413" s="68"/>
      <c r="E413" s="136"/>
      <c r="F413" s="68"/>
      <c r="G413" s="137"/>
      <c r="H413" s="137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</row>
    <row r="414" spans="1:27" ht="12.75">
      <c r="A414" s="68"/>
      <c r="B414" s="68"/>
      <c r="C414" s="68"/>
      <c r="D414" s="68"/>
      <c r="E414" s="136"/>
      <c r="F414" s="68"/>
      <c r="G414" s="137"/>
      <c r="H414" s="137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</row>
    <row r="415" spans="1:27" ht="12.75">
      <c r="A415" s="68"/>
      <c r="B415" s="68"/>
      <c r="C415" s="68"/>
      <c r="D415" s="68"/>
      <c r="E415" s="136"/>
      <c r="F415" s="68"/>
      <c r="G415" s="137"/>
      <c r="H415" s="137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</row>
    <row r="416" spans="1:27" ht="12.75">
      <c r="A416" s="68"/>
      <c r="B416" s="68"/>
      <c r="C416" s="68"/>
      <c r="D416" s="68"/>
      <c r="E416" s="136"/>
      <c r="F416" s="68"/>
      <c r="G416" s="137"/>
      <c r="H416" s="137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</row>
    <row r="417" spans="1:27" ht="12.75">
      <c r="A417" s="68"/>
      <c r="B417" s="68"/>
      <c r="C417" s="68"/>
      <c r="D417" s="68"/>
      <c r="E417" s="136"/>
      <c r="F417" s="68"/>
      <c r="G417" s="137"/>
      <c r="H417" s="137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</row>
    <row r="418" spans="1:27" ht="12.75">
      <c r="A418" s="68"/>
      <c r="B418" s="68"/>
      <c r="C418" s="68"/>
      <c r="D418" s="68"/>
      <c r="E418" s="136"/>
      <c r="F418" s="68"/>
      <c r="G418" s="137"/>
      <c r="H418" s="137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</row>
    <row r="419" spans="1:27" ht="12.75">
      <c r="A419" s="68"/>
      <c r="B419" s="68"/>
      <c r="C419" s="68"/>
      <c r="D419" s="68"/>
      <c r="E419" s="136"/>
      <c r="F419" s="68"/>
      <c r="G419" s="137"/>
      <c r="H419" s="137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</row>
    <row r="420" spans="1:27" ht="12.75">
      <c r="A420" s="68"/>
      <c r="B420" s="68"/>
      <c r="C420" s="68"/>
      <c r="D420" s="68"/>
      <c r="E420" s="136"/>
      <c r="F420" s="68"/>
      <c r="G420" s="137"/>
      <c r="H420" s="137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</row>
    <row r="421" spans="1:27" ht="12.75">
      <c r="A421" s="68"/>
      <c r="B421" s="68"/>
      <c r="C421" s="68"/>
      <c r="D421" s="68"/>
      <c r="E421" s="136"/>
      <c r="F421" s="68"/>
      <c r="G421" s="137"/>
      <c r="H421" s="137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</row>
    <row r="422" spans="1:27" ht="12.75">
      <c r="A422" s="68"/>
      <c r="B422" s="68"/>
      <c r="C422" s="68"/>
      <c r="D422" s="68"/>
      <c r="E422" s="136"/>
      <c r="F422" s="68"/>
      <c r="G422" s="137"/>
      <c r="H422" s="137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</row>
    <row r="423" spans="1:27" ht="12.75">
      <c r="A423" s="68"/>
      <c r="B423" s="68"/>
      <c r="C423" s="68"/>
      <c r="D423" s="68"/>
      <c r="E423" s="136"/>
      <c r="F423" s="68"/>
      <c r="G423" s="137"/>
      <c r="H423" s="137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</row>
    <row r="424" spans="1:27" ht="12.75">
      <c r="A424" s="68"/>
      <c r="B424" s="68"/>
      <c r="C424" s="68"/>
      <c r="D424" s="68"/>
      <c r="E424" s="136"/>
      <c r="F424" s="68"/>
      <c r="G424" s="137"/>
      <c r="H424" s="137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</row>
    <row r="425" spans="1:27" ht="12.75">
      <c r="A425" s="68"/>
      <c r="B425" s="68"/>
      <c r="C425" s="68"/>
      <c r="D425" s="68"/>
      <c r="E425" s="136"/>
      <c r="F425" s="68"/>
      <c r="G425" s="137"/>
      <c r="H425" s="137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</row>
    <row r="426" spans="1:27" ht="12.75">
      <c r="A426" s="68"/>
      <c r="B426" s="68"/>
      <c r="C426" s="68"/>
      <c r="D426" s="68"/>
      <c r="E426" s="136"/>
      <c r="F426" s="68"/>
      <c r="G426" s="137"/>
      <c r="H426" s="137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</row>
    <row r="427" spans="1:27" ht="12.75">
      <c r="A427" s="68"/>
      <c r="B427" s="68"/>
      <c r="C427" s="68"/>
      <c r="D427" s="68"/>
      <c r="E427" s="136"/>
      <c r="F427" s="68"/>
      <c r="G427" s="137"/>
      <c r="H427" s="137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</row>
    <row r="428" spans="1:27" ht="12.75">
      <c r="A428" s="68"/>
      <c r="B428" s="68"/>
      <c r="C428" s="68"/>
      <c r="D428" s="68"/>
      <c r="E428" s="136"/>
      <c r="F428" s="68"/>
      <c r="G428" s="137"/>
      <c r="H428" s="137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</row>
    <row r="429" spans="1:27" ht="12.75">
      <c r="A429" s="68"/>
      <c r="B429" s="68"/>
      <c r="C429" s="68"/>
      <c r="D429" s="68"/>
      <c r="E429" s="136"/>
      <c r="F429" s="68"/>
      <c r="G429" s="137"/>
      <c r="H429" s="137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</row>
    <row r="430" spans="1:27" ht="12.75">
      <c r="A430" s="68"/>
      <c r="B430" s="68"/>
      <c r="C430" s="68"/>
      <c r="D430" s="68"/>
      <c r="E430" s="136"/>
      <c r="F430" s="68"/>
      <c r="G430" s="137"/>
      <c r="H430" s="137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</row>
    <row r="431" spans="1:27" ht="12.75">
      <c r="A431" s="68"/>
      <c r="B431" s="68"/>
      <c r="C431" s="68"/>
      <c r="D431" s="68"/>
      <c r="E431" s="136"/>
      <c r="F431" s="68"/>
      <c r="G431" s="137"/>
      <c r="H431" s="137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</row>
    <row r="432" spans="1:27" ht="12.75">
      <c r="A432" s="68"/>
      <c r="B432" s="68"/>
      <c r="C432" s="68"/>
      <c r="D432" s="68"/>
      <c r="E432" s="136"/>
      <c r="F432" s="68"/>
      <c r="G432" s="137"/>
      <c r="H432" s="137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</row>
    <row r="433" spans="1:27" ht="12.75">
      <c r="A433" s="68"/>
      <c r="B433" s="68"/>
      <c r="C433" s="68"/>
      <c r="D433" s="68"/>
      <c r="E433" s="136"/>
      <c r="F433" s="68"/>
      <c r="G433" s="137"/>
      <c r="H433" s="137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</row>
    <row r="434" spans="1:27" ht="12.75">
      <c r="A434" s="68"/>
      <c r="B434" s="68"/>
      <c r="C434" s="68"/>
      <c r="D434" s="68"/>
      <c r="E434" s="136"/>
      <c r="F434" s="68"/>
      <c r="G434" s="137"/>
      <c r="H434" s="137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</row>
    <row r="435" spans="1:27" ht="12.75">
      <c r="A435" s="68"/>
      <c r="B435" s="68"/>
      <c r="C435" s="68"/>
      <c r="D435" s="68"/>
      <c r="E435" s="136"/>
      <c r="F435" s="68"/>
      <c r="G435" s="137"/>
      <c r="H435" s="137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</row>
    <row r="436" spans="1:27" ht="12.75">
      <c r="A436" s="68"/>
      <c r="B436" s="68"/>
      <c r="C436" s="68"/>
      <c r="D436" s="68"/>
      <c r="E436" s="136"/>
      <c r="F436" s="68"/>
      <c r="G436" s="137"/>
      <c r="H436" s="137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</row>
    <row r="437" spans="1:27" ht="12.75">
      <c r="A437" s="68"/>
      <c r="B437" s="68"/>
      <c r="C437" s="68"/>
      <c r="D437" s="68"/>
      <c r="E437" s="136"/>
      <c r="F437" s="68"/>
      <c r="G437" s="137"/>
      <c r="H437" s="137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</row>
    <row r="438" spans="1:27" ht="12.75">
      <c r="A438" s="68"/>
      <c r="B438" s="68"/>
      <c r="C438" s="68"/>
      <c r="D438" s="68"/>
      <c r="E438" s="136"/>
      <c r="F438" s="68"/>
      <c r="G438" s="137"/>
      <c r="H438" s="137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</row>
    <row r="439" spans="1:27" ht="12.75">
      <c r="A439" s="68"/>
      <c r="B439" s="68"/>
      <c r="C439" s="68"/>
      <c r="D439" s="68"/>
      <c r="E439" s="136"/>
      <c r="F439" s="68"/>
      <c r="G439" s="137"/>
      <c r="H439" s="137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</row>
    <row r="440" spans="1:27" ht="12.75">
      <c r="A440" s="68"/>
      <c r="B440" s="68"/>
      <c r="C440" s="68"/>
      <c r="D440" s="68"/>
      <c r="E440" s="136"/>
      <c r="F440" s="68"/>
      <c r="G440" s="137"/>
      <c r="H440" s="137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</row>
    <row r="441" spans="1:27" ht="12.75">
      <c r="A441" s="68"/>
      <c r="B441" s="68"/>
      <c r="C441" s="68"/>
      <c r="D441" s="68"/>
      <c r="E441" s="136"/>
      <c r="F441" s="68"/>
      <c r="G441" s="137"/>
      <c r="H441" s="137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</row>
    <row r="442" spans="1:27" ht="12.75">
      <c r="A442" s="68"/>
      <c r="B442" s="68"/>
      <c r="C442" s="68"/>
      <c r="D442" s="68"/>
      <c r="E442" s="136"/>
      <c r="F442" s="68"/>
      <c r="G442" s="137"/>
      <c r="H442" s="137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</row>
    <row r="443" spans="1:27" ht="12.75">
      <c r="A443" s="68"/>
      <c r="B443" s="68"/>
      <c r="C443" s="68"/>
      <c r="D443" s="68"/>
      <c r="E443" s="136"/>
      <c r="F443" s="68"/>
      <c r="G443" s="137"/>
      <c r="H443" s="137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</row>
    <row r="444" spans="1:27" ht="12.75">
      <c r="A444" s="68"/>
      <c r="B444" s="68"/>
      <c r="C444" s="68"/>
      <c r="D444" s="68"/>
      <c r="E444" s="136"/>
      <c r="F444" s="68"/>
      <c r="G444" s="137"/>
      <c r="H444" s="137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</row>
    <row r="445" spans="1:27" ht="12.75">
      <c r="A445" s="68"/>
      <c r="B445" s="68"/>
      <c r="C445" s="68"/>
      <c r="D445" s="68"/>
      <c r="E445" s="136"/>
      <c r="F445" s="68"/>
      <c r="G445" s="137"/>
      <c r="H445" s="137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</row>
    <row r="446" spans="1:27" ht="12.75">
      <c r="A446" s="68"/>
      <c r="B446" s="68"/>
      <c r="C446" s="68"/>
      <c r="D446" s="68"/>
      <c r="E446" s="136"/>
      <c r="F446" s="68"/>
      <c r="G446" s="137"/>
      <c r="H446" s="137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</row>
    <row r="447" spans="1:27" ht="12.75">
      <c r="A447" s="68"/>
      <c r="B447" s="68"/>
      <c r="C447" s="68"/>
      <c r="D447" s="68"/>
      <c r="E447" s="136"/>
      <c r="F447" s="68"/>
      <c r="G447" s="137"/>
      <c r="H447" s="137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</row>
    <row r="448" spans="1:27" ht="12.75">
      <c r="A448" s="68"/>
      <c r="B448" s="68"/>
      <c r="C448" s="68"/>
      <c r="D448" s="68"/>
      <c r="E448" s="136"/>
      <c r="F448" s="68"/>
      <c r="G448" s="137"/>
      <c r="H448" s="137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</row>
    <row r="449" spans="1:27" ht="12.75">
      <c r="A449" s="68"/>
      <c r="B449" s="68"/>
      <c r="C449" s="68"/>
      <c r="D449" s="68"/>
      <c r="E449" s="136"/>
      <c r="F449" s="68"/>
      <c r="G449" s="137"/>
      <c r="H449" s="137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</row>
    <row r="450" spans="1:27" ht="12.75">
      <c r="A450" s="68"/>
      <c r="B450" s="68"/>
      <c r="C450" s="68"/>
      <c r="D450" s="68"/>
      <c r="E450" s="136"/>
      <c r="F450" s="68"/>
      <c r="G450" s="137"/>
      <c r="H450" s="137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</row>
    <row r="451" spans="1:27" ht="12.75">
      <c r="A451" s="68"/>
      <c r="B451" s="68"/>
      <c r="C451" s="68"/>
      <c r="D451" s="68"/>
      <c r="E451" s="136"/>
      <c r="F451" s="68"/>
      <c r="G451" s="137"/>
      <c r="H451" s="137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</row>
    <row r="452" spans="1:27" ht="12.75">
      <c r="A452" s="68"/>
      <c r="B452" s="68"/>
      <c r="C452" s="68"/>
      <c r="D452" s="68"/>
      <c r="E452" s="136"/>
      <c r="F452" s="68"/>
      <c r="G452" s="137"/>
      <c r="H452" s="137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</row>
    <row r="453" spans="1:27" ht="12.75">
      <c r="A453" s="68"/>
      <c r="B453" s="68"/>
      <c r="C453" s="68"/>
      <c r="D453" s="68"/>
      <c r="E453" s="136"/>
      <c r="F453" s="68"/>
      <c r="G453" s="137"/>
      <c r="H453" s="137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</row>
    <row r="454" spans="1:27" ht="12.75">
      <c r="A454" s="68"/>
      <c r="B454" s="68"/>
      <c r="C454" s="68"/>
      <c r="D454" s="68"/>
      <c r="E454" s="136"/>
      <c r="F454" s="68"/>
      <c r="G454" s="137"/>
      <c r="H454" s="137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</row>
    <row r="455" spans="1:27" ht="12.75">
      <c r="A455" s="68"/>
      <c r="B455" s="68"/>
      <c r="C455" s="68"/>
      <c r="D455" s="68"/>
      <c r="E455" s="136"/>
      <c r="F455" s="68"/>
      <c r="G455" s="137"/>
      <c r="H455" s="137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</row>
    <row r="456" spans="1:27" ht="12.75">
      <c r="A456" s="68"/>
      <c r="B456" s="68"/>
      <c r="C456" s="68"/>
      <c r="D456" s="68"/>
      <c r="E456" s="136"/>
      <c r="F456" s="68"/>
      <c r="G456" s="137"/>
      <c r="H456" s="137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</row>
    <row r="457" spans="1:27" ht="12.75">
      <c r="A457" s="68"/>
      <c r="B457" s="68"/>
      <c r="C457" s="68"/>
      <c r="D457" s="68"/>
      <c r="E457" s="136"/>
      <c r="F457" s="68"/>
      <c r="G457" s="137"/>
      <c r="H457" s="137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</row>
    <row r="458" spans="1:27" ht="12.75">
      <c r="A458" s="68"/>
      <c r="B458" s="68"/>
      <c r="C458" s="68"/>
      <c r="D458" s="68"/>
      <c r="E458" s="136"/>
      <c r="F458" s="68"/>
      <c r="G458" s="137"/>
      <c r="H458" s="137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</row>
    <row r="459" spans="1:27" ht="12.75">
      <c r="A459" s="68"/>
      <c r="B459" s="68"/>
      <c r="C459" s="68"/>
      <c r="D459" s="68"/>
      <c r="E459" s="136"/>
      <c r="F459" s="68"/>
      <c r="G459" s="137"/>
      <c r="H459" s="137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</row>
    <row r="460" spans="1:27" ht="12.75">
      <c r="A460" s="68"/>
      <c r="B460" s="68"/>
      <c r="C460" s="68"/>
      <c r="D460" s="68"/>
      <c r="E460" s="136"/>
      <c r="F460" s="68"/>
      <c r="G460" s="137"/>
      <c r="H460" s="137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</row>
    <row r="461" spans="1:27" ht="12.75">
      <c r="A461" s="68"/>
      <c r="B461" s="68"/>
      <c r="C461" s="68"/>
      <c r="D461" s="68"/>
      <c r="E461" s="136"/>
      <c r="F461" s="68"/>
      <c r="G461" s="137"/>
      <c r="H461" s="137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</row>
    <row r="462" spans="1:27" ht="12.75">
      <c r="A462" s="68"/>
      <c r="B462" s="68"/>
      <c r="C462" s="68"/>
      <c r="D462" s="68"/>
      <c r="E462" s="136"/>
      <c r="F462" s="68"/>
      <c r="G462" s="137"/>
      <c r="H462" s="137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</row>
    <row r="463" spans="1:27" ht="12.75">
      <c r="A463" s="68"/>
      <c r="B463" s="68"/>
      <c r="C463" s="68"/>
      <c r="D463" s="68"/>
      <c r="E463" s="136"/>
      <c r="F463" s="68"/>
      <c r="G463" s="137"/>
      <c r="H463" s="137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</row>
    <row r="464" spans="1:27" ht="12.75">
      <c r="A464" s="68"/>
      <c r="B464" s="68"/>
      <c r="C464" s="68"/>
      <c r="D464" s="68"/>
      <c r="E464" s="136"/>
      <c r="F464" s="68"/>
      <c r="G464" s="137"/>
      <c r="H464" s="137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</row>
    <row r="465" spans="1:27" ht="12.75">
      <c r="A465" s="68"/>
      <c r="B465" s="68"/>
      <c r="C465" s="68"/>
      <c r="D465" s="68"/>
      <c r="E465" s="136"/>
      <c r="F465" s="68"/>
      <c r="G465" s="137"/>
      <c r="H465" s="137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</row>
    <row r="466" spans="1:27" ht="12.75">
      <c r="A466" s="68"/>
      <c r="B466" s="68"/>
      <c r="C466" s="68"/>
      <c r="D466" s="68"/>
      <c r="E466" s="136"/>
      <c r="F466" s="68"/>
      <c r="G466" s="137"/>
      <c r="H466" s="137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</row>
    <row r="467" spans="1:27" ht="12.75">
      <c r="A467" s="68"/>
      <c r="B467" s="68"/>
      <c r="C467" s="68"/>
      <c r="D467" s="68"/>
      <c r="E467" s="136"/>
      <c r="F467" s="68"/>
      <c r="G467" s="137"/>
      <c r="H467" s="137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</row>
    <row r="468" spans="1:27" ht="12.75">
      <c r="A468" s="68"/>
      <c r="B468" s="68"/>
      <c r="C468" s="68"/>
      <c r="D468" s="68"/>
      <c r="E468" s="136"/>
      <c r="F468" s="68"/>
      <c r="G468" s="137"/>
      <c r="H468" s="137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</row>
    <row r="469" spans="1:27" ht="12.75">
      <c r="A469" s="68"/>
      <c r="B469" s="68"/>
      <c r="C469" s="68"/>
      <c r="D469" s="68"/>
      <c r="E469" s="136"/>
      <c r="F469" s="68"/>
      <c r="G469" s="137"/>
      <c r="H469" s="137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</row>
    <row r="470" spans="1:27" ht="12.75">
      <c r="A470" s="68"/>
      <c r="B470" s="68"/>
      <c r="C470" s="68"/>
      <c r="D470" s="68"/>
      <c r="E470" s="136"/>
      <c r="F470" s="68"/>
      <c r="G470" s="137"/>
      <c r="H470" s="137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</row>
    <row r="471" spans="1:27" ht="12.75">
      <c r="A471" s="68"/>
      <c r="B471" s="68"/>
      <c r="C471" s="68"/>
      <c r="D471" s="68"/>
      <c r="E471" s="136"/>
      <c r="F471" s="68"/>
      <c r="G471" s="137"/>
      <c r="H471" s="137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</row>
    <row r="472" spans="1:27" ht="12.75">
      <c r="A472" s="68"/>
      <c r="B472" s="68"/>
      <c r="C472" s="68"/>
      <c r="D472" s="68"/>
      <c r="E472" s="136"/>
      <c r="F472" s="68"/>
      <c r="G472" s="137"/>
      <c r="H472" s="137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</row>
    <row r="473" spans="1:27" ht="12.75">
      <c r="A473" s="68"/>
      <c r="B473" s="68"/>
      <c r="C473" s="68"/>
      <c r="D473" s="68"/>
      <c r="E473" s="136"/>
      <c r="F473" s="68"/>
      <c r="G473" s="137"/>
      <c r="H473" s="137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</row>
    <row r="474" spans="1:27" ht="12.75">
      <c r="A474" s="68"/>
      <c r="B474" s="68"/>
      <c r="C474" s="68"/>
      <c r="D474" s="68"/>
      <c r="E474" s="136"/>
      <c r="F474" s="68"/>
      <c r="G474" s="137"/>
      <c r="H474" s="137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</row>
    <row r="475" spans="1:27" ht="12.75">
      <c r="A475" s="68"/>
      <c r="B475" s="68"/>
      <c r="C475" s="68"/>
      <c r="D475" s="68"/>
      <c r="E475" s="136"/>
      <c r="F475" s="68"/>
      <c r="G475" s="137"/>
      <c r="H475" s="137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</row>
    <row r="476" spans="1:27" ht="12.75">
      <c r="A476" s="68"/>
      <c r="B476" s="68"/>
      <c r="C476" s="68"/>
      <c r="D476" s="68"/>
      <c r="E476" s="136"/>
      <c r="F476" s="68"/>
      <c r="G476" s="137"/>
      <c r="H476" s="137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</row>
    <row r="477" spans="1:27" ht="12.75">
      <c r="A477" s="68"/>
      <c r="B477" s="68"/>
      <c r="C477" s="68"/>
      <c r="D477" s="68"/>
      <c r="E477" s="136"/>
      <c r="F477" s="68"/>
      <c r="G477" s="137"/>
      <c r="H477" s="137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</row>
    <row r="478" spans="1:27" ht="12.75">
      <c r="A478" s="68"/>
      <c r="B478" s="68"/>
      <c r="C478" s="68"/>
      <c r="D478" s="68"/>
      <c r="E478" s="136"/>
      <c r="F478" s="68"/>
      <c r="G478" s="137"/>
      <c r="H478" s="137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</row>
    <row r="479" spans="1:27" ht="12.75">
      <c r="A479" s="68"/>
      <c r="B479" s="68"/>
      <c r="C479" s="68"/>
      <c r="D479" s="68"/>
      <c r="E479" s="136"/>
      <c r="F479" s="68"/>
      <c r="G479" s="137"/>
      <c r="H479" s="137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</row>
    <row r="480" spans="1:27" ht="12.75">
      <c r="A480" s="68"/>
      <c r="B480" s="68"/>
      <c r="C480" s="68"/>
      <c r="D480" s="68"/>
      <c r="E480" s="136"/>
      <c r="F480" s="68"/>
      <c r="G480" s="137"/>
      <c r="H480" s="137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</row>
    <row r="481" spans="1:27" ht="12.75">
      <c r="A481" s="68"/>
      <c r="B481" s="68"/>
      <c r="C481" s="68"/>
      <c r="D481" s="68"/>
      <c r="E481" s="136"/>
      <c r="F481" s="68"/>
      <c r="G481" s="137"/>
      <c r="H481" s="137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</row>
    <row r="482" spans="1:27" ht="12.75">
      <c r="A482" s="68"/>
      <c r="B482" s="68"/>
      <c r="C482" s="68"/>
      <c r="D482" s="68"/>
      <c r="E482" s="136"/>
      <c r="F482" s="68"/>
      <c r="G482" s="137"/>
      <c r="H482" s="137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</row>
    <row r="483" spans="1:27" ht="12.75">
      <c r="A483" s="68"/>
      <c r="B483" s="68"/>
      <c r="C483" s="68"/>
      <c r="D483" s="68"/>
      <c r="E483" s="136"/>
      <c r="F483" s="68"/>
      <c r="G483" s="137"/>
      <c r="H483" s="137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</row>
    <row r="484" spans="1:27" ht="12.75">
      <c r="A484" s="68"/>
      <c r="B484" s="68"/>
      <c r="C484" s="68"/>
      <c r="D484" s="68"/>
      <c r="E484" s="136"/>
      <c r="F484" s="68"/>
      <c r="G484" s="137"/>
      <c r="H484" s="137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</row>
    <row r="485" spans="1:27" ht="12.75">
      <c r="A485" s="68"/>
      <c r="B485" s="68"/>
      <c r="C485" s="68"/>
      <c r="D485" s="68"/>
      <c r="E485" s="136"/>
      <c r="F485" s="68"/>
      <c r="G485" s="137"/>
      <c r="H485" s="137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</row>
    <row r="486" spans="1:27" ht="12.75">
      <c r="A486" s="68"/>
      <c r="B486" s="68"/>
      <c r="C486" s="68"/>
      <c r="D486" s="68"/>
      <c r="E486" s="136"/>
      <c r="F486" s="68"/>
      <c r="G486" s="137"/>
      <c r="H486" s="137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</row>
    <row r="487" spans="1:27" ht="12.75">
      <c r="A487" s="68"/>
      <c r="B487" s="68"/>
      <c r="C487" s="68"/>
      <c r="D487" s="68"/>
      <c r="E487" s="136"/>
      <c r="F487" s="68"/>
      <c r="G487" s="137"/>
      <c r="H487" s="137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</row>
    <row r="488" spans="1:27" ht="12.75">
      <c r="A488" s="68"/>
      <c r="B488" s="68"/>
      <c r="C488" s="68"/>
      <c r="D488" s="68"/>
      <c r="E488" s="136"/>
      <c r="F488" s="68"/>
      <c r="G488" s="137"/>
      <c r="H488" s="137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</row>
    <row r="489" spans="1:27" ht="12.75">
      <c r="A489" s="68"/>
      <c r="B489" s="68"/>
      <c r="C489" s="68"/>
      <c r="D489" s="68"/>
      <c r="E489" s="136"/>
      <c r="F489" s="68"/>
      <c r="G489" s="137"/>
      <c r="H489" s="137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</row>
    <row r="490" spans="1:27" ht="12.75">
      <c r="A490" s="68"/>
      <c r="B490" s="68"/>
      <c r="C490" s="68"/>
      <c r="D490" s="68"/>
      <c r="E490" s="136"/>
      <c r="F490" s="68"/>
      <c r="G490" s="137"/>
      <c r="H490" s="137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</row>
    <row r="491" spans="1:27" ht="12.75">
      <c r="A491" s="68"/>
      <c r="B491" s="68"/>
      <c r="C491" s="68"/>
      <c r="D491" s="68"/>
      <c r="E491" s="136"/>
      <c r="F491" s="68"/>
      <c r="G491" s="137"/>
      <c r="H491" s="137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</row>
    <row r="492" spans="1:27" ht="12.75">
      <c r="A492" s="68"/>
      <c r="B492" s="68"/>
      <c r="C492" s="68"/>
      <c r="D492" s="68"/>
      <c r="E492" s="136"/>
      <c r="F492" s="68"/>
      <c r="G492" s="137"/>
      <c r="H492" s="137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</row>
    <row r="493" spans="1:27" ht="12.75">
      <c r="A493" s="68"/>
      <c r="B493" s="68"/>
      <c r="C493" s="68"/>
      <c r="D493" s="68"/>
      <c r="E493" s="136"/>
      <c r="F493" s="68"/>
      <c r="G493" s="137"/>
      <c r="H493" s="137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</row>
    <row r="494" spans="1:27" ht="12.75">
      <c r="A494" s="68"/>
      <c r="B494" s="68"/>
      <c r="C494" s="68"/>
      <c r="D494" s="68"/>
      <c r="E494" s="136"/>
      <c r="F494" s="68"/>
      <c r="G494" s="137"/>
      <c r="H494" s="137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</row>
    <row r="495" spans="1:27" ht="12.75">
      <c r="A495" s="68"/>
      <c r="B495" s="68"/>
      <c r="C495" s="68"/>
      <c r="D495" s="68"/>
      <c r="E495" s="136"/>
      <c r="F495" s="68"/>
      <c r="G495" s="137"/>
      <c r="H495" s="137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</row>
    <row r="496" spans="1:27" ht="12.75">
      <c r="A496" s="68"/>
      <c r="B496" s="68"/>
      <c r="C496" s="68"/>
      <c r="D496" s="68"/>
      <c r="E496" s="136"/>
      <c r="F496" s="68"/>
      <c r="G496" s="137"/>
      <c r="H496" s="137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</row>
    <row r="497" spans="1:27" ht="12.75">
      <c r="A497" s="68"/>
      <c r="B497" s="68"/>
      <c r="C497" s="68"/>
      <c r="D497" s="68"/>
      <c r="E497" s="136"/>
      <c r="F497" s="68"/>
      <c r="G497" s="137"/>
      <c r="H497" s="137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</row>
    <row r="498" spans="1:27" ht="12.75">
      <c r="A498" s="68"/>
      <c r="B498" s="68"/>
      <c r="C498" s="68"/>
      <c r="D498" s="68"/>
      <c r="E498" s="136"/>
      <c r="F498" s="68"/>
      <c r="G498" s="137"/>
      <c r="H498" s="137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</row>
    <row r="499" spans="1:27" ht="12.75">
      <c r="A499" s="68"/>
      <c r="B499" s="68"/>
      <c r="C499" s="68"/>
      <c r="D499" s="68"/>
      <c r="E499" s="136"/>
      <c r="F499" s="68"/>
      <c r="G499" s="137"/>
      <c r="H499" s="137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</row>
    <row r="500" spans="1:27" ht="12.75">
      <c r="A500" s="68"/>
      <c r="B500" s="68"/>
      <c r="C500" s="68"/>
      <c r="D500" s="68"/>
      <c r="E500" s="136"/>
      <c r="F500" s="68"/>
      <c r="G500" s="137"/>
      <c r="H500" s="137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</row>
    <row r="501" spans="1:27" ht="12.75">
      <c r="A501" s="68"/>
      <c r="B501" s="68"/>
      <c r="C501" s="68"/>
      <c r="D501" s="68"/>
      <c r="E501" s="136"/>
      <c r="F501" s="68"/>
      <c r="G501" s="137"/>
      <c r="H501" s="137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</row>
    <row r="502" spans="1:27" ht="12.75">
      <c r="A502" s="68"/>
      <c r="B502" s="68"/>
      <c r="C502" s="68"/>
      <c r="D502" s="68"/>
      <c r="E502" s="136"/>
      <c r="F502" s="68"/>
      <c r="G502" s="137"/>
      <c r="H502" s="137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</row>
    <row r="503" spans="1:27" ht="12.75">
      <c r="A503" s="68"/>
      <c r="B503" s="68"/>
      <c r="C503" s="68"/>
      <c r="D503" s="68"/>
      <c r="E503" s="136"/>
      <c r="F503" s="68"/>
      <c r="G503" s="137"/>
      <c r="H503" s="137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</row>
    <row r="504" spans="1:27" ht="12.75">
      <c r="A504" s="68"/>
      <c r="B504" s="68"/>
      <c r="C504" s="68"/>
      <c r="D504" s="68"/>
      <c r="E504" s="136"/>
      <c r="F504" s="68"/>
      <c r="G504" s="137"/>
      <c r="H504" s="137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</row>
    <row r="505" spans="1:27" ht="12.75">
      <c r="A505" s="68"/>
      <c r="B505" s="68"/>
      <c r="C505" s="68"/>
      <c r="D505" s="68"/>
      <c r="E505" s="136"/>
      <c r="F505" s="68"/>
      <c r="G505" s="137"/>
      <c r="H505" s="137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</row>
    <row r="506" spans="1:27" ht="12.75">
      <c r="A506" s="68"/>
      <c r="B506" s="68"/>
      <c r="C506" s="68"/>
      <c r="D506" s="68"/>
      <c r="E506" s="136"/>
      <c r="F506" s="68"/>
      <c r="G506" s="137"/>
      <c r="H506" s="137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</row>
    <row r="507" spans="1:27" ht="12.75">
      <c r="A507" s="68"/>
      <c r="B507" s="68"/>
      <c r="C507" s="68"/>
      <c r="D507" s="68"/>
      <c r="E507" s="136"/>
      <c r="F507" s="68"/>
      <c r="G507" s="137"/>
      <c r="H507" s="137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</row>
    <row r="508" spans="1:27" ht="12.75">
      <c r="A508" s="68"/>
      <c r="B508" s="68"/>
      <c r="C508" s="68"/>
      <c r="D508" s="68"/>
      <c r="E508" s="136"/>
      <c r="F508" s="68"/>
      <c r="G508" s="137"/>
      <c r="H508" s="137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</row>
    <row r="509" spans="1:27" ht="12.75">
      <c r="A509" s="68"/>
      <c r="B509" s="68"/>
      <c r="C509" s="68"/>
      <c r="D509" s="68"/>
      <c r="E509" s="136"/>
      <c r="F509" s="68"/>
      <c r="G509" s="137"/>
      <c r="H509" s="137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</row>
    <row r="510" spans="1:27" ht="12.75">
      <c r="A510" s="68"/>
      <c r="B510" s="68"/>
      <c r="C510" s="68"/>
      <c r="D510" s="68"/>
      <c r="E510" s="136"/>
      <c r="F510" s="68"/>
      <c r="G510" s="137"/>
      <c r="H510" s="137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</row>
    <row r="511" spans="1:27" ht="12.75">
      <c r="A511" s="68"/>
      <c r="B511" s="68"/>
      <c r="C511" s="68"/>
      <c r="D511" s="68"/>
      <c r="E511" s="136"/>
      <c r="F511" s="68"/>
      <c r="G511" s="137"/>
      <c r="H511" s="137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</row>
    <row r="512" spans="1:27" ht="12.75">
      <c r="A512" s="68"/>
      <c r="B512" s="68"/>
      <c r="C512" s="68"/>
      <c r="D512" s="68"/>
      <c r="E512" s="136"/>
      <c r="F512" s="68"/>
      <c r="G512" s="137"/>
      <c r="H512" s="137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</row>
    <row r="513" spans="1:27" ht="12.75">
      <c r="A513" s="68"/>
      <c r="B513" s="68"/>
      <c r="C513" s="68"/>
      <c r="D513" s="68"/>
      <c r="E513" s="136"/>
      <c r="F513" s="68"/>
      <c r="G513" s="137"/>
      <c r="H513" s="137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</row>
    <row r="514" spans="1:27" ht="12.75">
      <c r="A514" s="68"/>
      <c r="B514" s="68"/>
      <c r="C514" s="68"/>
      <c r="D514" s="68"/>
      <c r="E514" s="136"/>
      <c r="F514" s="68"/>
      <c r="G514" s="137"/>
      <c r="H514" s="137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</row>
    <row r="515" spans="1:27" ht="12.75">
      <c r="A515" s="68"/>
      <c r="B515" s="68"/>
      <c r="C515" s="68"/>
      <c r="D515" s="68"/>
      <c r="E515" s="136"/>
      <c r="F515" s="68"/>
      <c r="G515" s="137"/>
      <c r="H515" s="137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</row>
    <row r="516" spans="1:27" ht="12.75">
      <c r="A516" s="68"/>
      <c r="B516" s="68"/>
      <c r="C516" s="68"/>
      <c r="D516" s="68"/>
      <c r="E516" s="136"/>
      <c r="F516" s="68"/>
      <c r="G516" s="137"/>
      <c r="H516" s="137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</row>
    <row r="517" spans="1:27" ht="12.75">
      <c r="A517" s="68"/>
      <c r="B517" s="68"/>
      <c r="C517" s="68"/>
      <c r="D517" s="68"/>
      <c r="E517" s="136"/>
      <c r="F517" s="68"/>
      <c r="G517" s="137"/>
      <c r="H517" s="137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</row>
    <row r="518" spans="1:27" ht="12.75">
      <c r="A518" s="68"/>
      <c r="B518" s="68"/>
      <c r="C518" s="68"/>
      <c r="D518" s="68"/>
      <c r="E518" s="136"/>
      <c r="F518" s="68"/>
      <c r="G518" s="137"/>
      <c r="H518" s="137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</row>
    <row r="519" spans="1:27" ht="12.75">
      <c r="A519" s="68"/>
      <c r="B519" s="68"/>
      <c r="C519" s="68"/>
      <c r="D519" s="68"/>
      <c r="E519" s="136"/>
      <c r="F519" s="68"/>
      <c r="G519" s="137"/>
      <c r="H519" s="137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</row>
    <row r="520" spans="1:27" ht="12.75">
      <c r="A520" s="68"/>
      <c r="B520" s="68"/>
      <c r="C520" s="68"/>
      <c r="D520" s="68"/>
      <c r="E520" s="136"/>
      <c r="F520" s="68"/>
      <c r="G520" s="137"/>
      <c r="H520" s="137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</row>
    <row r="521" spans="1:27" ht="12.75">
      <c r="A521" s="68"/>
      <c r="B521" s="68"/>
      <c r="C521" s="68"/>
      <c r="D521" s="68"/>
      <c r="E521" s="136"/>
      <c r="F521" s="68"/>
      <c r="G521" s="137"/>
      <c r="H521" s="137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</row>
    <row r="522" spans="1:27" ht="12.75">
      <c r="A522" s="68"/>
      <c r="B522" s="68"/>
      <c r="C522" s="68"/>
      <c r="D522" s="68"/>
      <c r="E522" s="136"/>
      <c r="F522" s="68"/>
      <c r="G522" s="137"/>
      <c r="H522" s="137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</row>
    <row r="523" spans="1:27" ht="12.75">
      <c r="A523" s="68"/>
      <c r="B523" s="68"/>
      <c r="C523" s="68"/>
      <c r="D523" s="68"/>
      <c r="E523" s="136"/>
      <c r="F523" s="68"/>
      <c r="G523" s="137"/>
      <c r="H523" s="137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</row>
    <row r="524" spans="1:27" ht="12.75">
      <c r="A524" s="68"/>
      <c r="B524" s="68"/>
      <c r="C524" s="68"/>
      <c r="D524" s="68"/>
      <c r="E524" s="136"/>
      <c r="F524" s="68"/>
      <c r="G524" s="137"/>
      <c r="H524" s="137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</row>
    <row r="525" spans="1:27" ht="12.75">
      <c r="A525" s="68"/>
      <c r="B525" s="68"/>
      <c r="C525" s="68"/>
      <c r="D525" s="68"/>
      <c r="E525" s="136"/>
      <c r="F525" s="68"/>
      <c r="G525" s="137"/>
      <c r="H525" s="137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</row>
    <row r="526" spans="1:27" ht="12.75">
      <c r="A526" s="68"/>
      <c r="B526" s="68"/>
      <c r="C526" s="68"/>
      <c r="D526" s="68"/>
      <c r="E526" s="136"/>
      <c r="F526" s="68"/>
      <c r="G526" s="137"/>
      <c r="H526" s="137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</row>
    <row r="527" spans="1:27" ht="12.75">
      <c r="A527" s="68"/>
      <c r="B527" s="68"/>
      <c r="C527" s="68"/>
      <c r="D527" s="68"/>
      <c r="E527" s="136"/>
      <c r="F527" s="68"/>
      <c r="G527" s="137"/>
      <c r="H527" s="137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</row>
    <row r="528" spans="1:27" ht="12.75">
      <c r="A528" s="68"/>
      <c r="B528" s="68"/>
      <c r="C528" s="68"/>
      <c r="D528" s="68"/>
      <c r="E528" s="136"/>
      <c r="F528" s="68"/>
      <c r="G528" s="137"/>
      <c r="H528" s="137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</row>
    <row r="529" spans="1:27" ht="12.75">
      <c r="A529" s="68"/>
      <c r="B529" s="68"/>
      <c r="C529" s="68"/>
      <c r="D529" s="68"/>
      <c r="E529" s="136"/>
      <c r="F529" s="68"/>
      <c r="G529" s="137"/>
      <c r="H529" s="137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</row>
    <row r="530" spans="1:27" ht="12.75">
      <c r="A530" s="68"/>
      <c r="B530" s="68"/>
      <c r="C530" s="68"/>
      <c r="D530" s="68"/>
      <c r="E530" s="136"/>
      <c r="F530" s="68"/>
      <c r="G530" s="137"/>
      <c r="H530" s="137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</row>
    <row r="531" spans="1:27" ht="12.75">
      <c r="A531" s="68"/>
      <c r="B531" s="68"/>
      <c r="C531" s="68"/>
      <c r="D531" s="68"/>
      <c r="E531" s="136"/>
      <c r="F531" s="68"/>
      <c r="G531" s="137"/>
      <c r="H531" s="137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</row>
    <row r="532" spans="1:27" ht="12.75">
      <c r="A532" s="68"/>
      <c r="B532" s="68"/>
      <c r="C532" s="68"/>
      <c r="D532" s="68"/>
      <c r="E532" s="136"/>
      <c r="F532" s="68"/>
      <c r="G532" s="137"/>
      <c r="H532" s="137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</row>
    <row r="533" spans="1:27" ht="12.75">
      <c r="A533" s="68"/>
      <c r="B533" s="68"/>
      <c r="C533" s="68"/>
      <c r="D533" s="68"/>
      <c r="E533" s="136"/>
      <c r="F533" s="68"/>
      <c r="G533" s="137"/>
      <c r="H533" s="137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</row>
    <row r="534" spans="1:27" ht="12.75">
      <c r="A534" s="68"/>
      <c r="B534" s="68"/>
      <c r="C534" s="68"/>
      <c r="D534" s="68"/>
      <c r="E534" s="136"/>
      <c r="F534" s="68"/>
      <c r="G534" s="137"/>
      <c r="H534" s="137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</row>
    <row r="535" spans="1:27" ht="12.75">
      <c r="A535" s="68"/>
      <c r="B535" s="68"/>
      <c r="C535" s="68"/>
      <c r="D535" s="68"/>
      <c r="E535" s="136"/>
      <c r="F535" s="68"/>
      <c r="G535" s="137"/>
      <c r="H535" s="137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</row>
    <row r="536" spans="1:27" ht="12.75">
      <c r="A536" s="68"/>
      <c r="B536" s="68"/>
      <c r="C536" s="68"/>
      <c r="D536" s="68"/>
      <c r="E536" s="136"/>
      <c r="F536" s="68"/>
      <c r="G536" s="137"/>
      <c r="H536" s="137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</row>
    <row r="537" spans="1:27" ht="12.75">
      <c r="A537" s="68"/>
      <c r="B537" s="68"/>
      <c r="C537" s="68"/>
      <c r="D537" s="68"/>
      <c r="E537" s="136"/>
      <c r="F537" s="68"/>
      <c r="G537" s="137"/>
      <c r="H537" s="137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</row>
    <row r="538" spans="1:27" ht="12.75">
      <c r="A538" s="68"/>
      <c r="B538" s="68"/>
      <c r="C538" s="68"/>
      <c r="D538" s="68"/>
      <c r="E538" s="136"/>
      <c r="F538" s="68"/>
      <c r="G538" s="137"/>
      <c r="H538" s="137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</row>
    <row r="539" spans="1:27" ht="12.75">
      <c r="A539" s="68"/>
      <c r="B539" s="68"/>
      <c r="C539" s="68"/>
      <c r="D539" s="68"/>
      <c r="E539" s="136"/>
      <c r="F539" s="68"/>
      <c r="G539" s="137"/>
      <c r="H539" s="137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</row>
    <row r="540" spans="1:27" ht="12.75">
      <c r="A540" s="68"/>
      <c r="B540" s="68"/>
      <c r="C540" s="68"/>
      <c r="D540" s="68"/>
      <c r="E540" s="136"/>
      <c r="F540" s="68"/>
      <c r="G540" s="137"/>
      <c r="H540" s="137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</row>
    <row r="541" spans="1:27" ht="12.75">
      <c r="A541" s="68"/>
      <c r="B541" s="68"/>
      <c r="C541" s="68"/>
      <c r="D541" s="68"/>
      <c r="E541" s="136"/>
      <c r="F541" s="68"/>
      <c r="G541" s="137"/>
      <c r="H541" s="137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</row>
    <row r="542" spans="1:27" ht="12.75">
      <c r="A542" s="68"/>
      <c r="B542" s="68"/>
      <c r="C542" s="68"/>
      <c r="D542" s="68"/>
      <c r="E542" s="136"/>
      <c r="F542" s="68"/>
      <c r="G542" s="137"/>
      <c r="H542" s="137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</row>
    <row r="543" spans="1:27" ht="12.75">
      <c r="A543" s="68"/>
      <c r="B543" s="68"/>
      <c r="C543" s="68"/>
      <c r="D543" s="68"/>
      <c r="E543" s="136"/>
      <c r="F543" s="68"/>
      <c r="G543" s="137"/>
      <c r="H543" s="137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</row>
    <row r="544" spans="1:27" ht="12.75">
      <c r="A544" s="68"/>
      <c r="B544" s="68"/>
      <c r="C544" s="68"/>
      <c r="D544" s="68"/>
      <c r="E544" s="136"/>
      <c r="F544" s="68"/>
      <c r="G544" s="137"/>
      <c r="H544" s="137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</row>
    <row r="545" spans="1:27" ht="12.75">
      <c r="A545" s="68"/>
      <c r="B545" s="68"/>
      <c r="C545" s="68"/>
      <c r="D545" s="68"/>
      <c r="E545" s="136"/>
      <c r="F545" s="68"/>
      <c r="G545" s="137"/>
      <c r="H545" s="137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</row>
    <row r="546" spans="1:27" ht="12.75">
      <c r="A546" s="68"/>
      <c r="B546" s="68"/>
      <c r="C546" s="68"/>
      <c r="D546" s="68"/>
      <c r="E546" s="136"/>
      <c r="F546" s="68"/>
      <c r="G546" s="137"/>
      <c r="H546" s="137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</row>
    <row r="547" spans="1:27" ht="12.75">
      <c r="A547" s="68"/>
      <c r="B547" s="68"/>
      <c r="C547" s="68"/>
      <c r="D547" s="68"/>
      <c r="E547" s="136"/>
      <c r="F547" s="68"/>
      <c r="G547" s="137"/>
      <c r="H547" s="137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</row>
    <row r="548" spans="1:27" ht="12.75">
      <c r="A548" s="68"/>
      <c r="B548" s="68"/>
      <c r="C548" s="68"/>
      <c r="D548" s="68"/>
      <c r="E548" s="136"/>
      <c r="F548" s="68"/>
      <c r="G548" s="137"/>
      <c r="H548" s="137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</row>
    <row r="549" spans="1:27" ht="12.75">
      <c r="A549" s="68"/>
      <c r="B549" s="68"/>
      <c r="C549" s="68"/>
      <c r="D549" s="68"/>
      <c r="E549" s="136"/>
      <c r="F549" s="68"/>
      <c r="G549" s="137"/>
      <c r="H549" s="137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</row>
    <row r="550" spans="1:27" ht="12.75">
      <c r="A550" s="68"/>
      <c r="B550" s="68"/>
      <c r="C550" s="68"/>
      <c r="D550" s="68"/>
      <c r="E550" s="136"/>
      <c r="F550" s="68"/>
      <c r="G550" s="137"/>
      <c r="H550" s="137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</row>
    <row r="551" spans="1:27" ht="12.75">
      <c r="A551" s="68"/>
      <c r="B551" s="68"/>
      <c r="C551" s="68"/>
      <c r="D551" s="68"/>
      <c r="E551" s="136"/>
      <c r="F551" s="68"/>
      <c r="G551" s="137"/>
      <c r="H551" s="137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</row>
    <row r="552" spans="1:27" ht="12.75">
      <c r="A552" s="68"/>
      <c r="B552" s="68"/>
      <c r="C552" s="68"/>
      <c r="D552" s="68"/>
      <c r="E552" s="136"/>
      <c r="F552" s="68"/>
      <c r="G552" s="137"/>
      <c r="H552" s="137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</row>
    <row r="553" spans="1:27" ht="12.75">
      <c r="A553" s="68"/>
      <c r="B553" s="68"/>
      <c r="C553" s="68"/>
      <c r="D553" s="68"/>
      <c r="E553" s="136"/>
      <c r="F553" s="68"/>
      <c r="G553" s="137"/>
      <c r="H553" s="137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</row>
    <row r="554" spans="1:27" ht="12.75">
      <c r="A554" s="68"/>
      <c r="B554" s="68"/>
      <c r="C554" s="68"/>
      <c r="D554" s="68"/>
      <c r="E554" s="136"/>
      <c r="F554" s="68"/>
      <c r="G554" s="137"/>
      <c r="H554" s="137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</row>
    <row r="555" spans="1:27" ht="12.75">
      <c r="A555" s="68"/>
      <c r="B555" s="68"/>
      <c r="C555" s="68"/>
      <c r="D555" s="68"/>
      <c r="E555" s="136"/>
      <c r="F555" s="68"/>
      <c r="G555" s="137"/>
      <c r="H555" s="137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</row>
    <row r="556" spans="1:27" ht="12.75">
      <c r="A556" s="68"/>
      <c r="B556" s="68"/>
      <c r="C556" s="68"/>
      <c r="D556" s="68"/>
      <c r="E556" s="136"/>
      <c r="F556" s="68"/>
      <c r="G556" s="137"/>
      <c r="H556" s="137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</row>
    <row r="557" spans="1:27" ht="12.75">
      <c r="A557" s="68"/>
      <c r="B557" s="68"/>
      <c r="C557" s="68"/>
      <c r="D557" s="68"/>
      <c r="E557" s="136"/>
      <c r="F557" s="68"/>
      <c r="G557" s="137"/>
      <c r="H557" s="137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</row>
    <row r="558" spans="1:27" ht="12.75">
      <c r="A558" s="68"/>
      <c r="B558" s="68"/>
      <c r="C558" s="68"/>
      <c r="D558" s="68"/>
      <c r="E558" s="136"/>
      <c r="F558" s="68"/>
      <c r="G558" s="137"/>
      <c r="H558" s="137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</row>
    <row r="559" spans="1:27" ht="12.75">
      <c r="A559" s="68"/>
      <c r="B559" s="68"/>
      <c r="C559" s="68"/>
      <c r="D559" s="68"/>
      <c r="E559" s="136"/>
      <c r="F559" s="68"/>
      <c r="G559" s="137"/>
      <c r="H559" s="137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</row>
    <row r="560" spans="1:27" ht="12.75">
      <c r="A560" s="68"/>
      <c r="B560" s="68"/>
      <c r="C560" s="68"/>
      <c r="D560" s="68"/>
      <c r="E560" s="136"/>
      <c r="F560" s="68"/>
      <c r="G560" s="137"/>
      <c r="H560" s="137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</row>
    <row r="561" spans="1:27" ht="12.75">
      <c r="A561" s="68"/>
      <c r="B561" s="68"/>
      <c r="C561" s="68"/>
      <c r="D561" s="68"/>
      <c r="E561" s="136"/>
      <c r="F561" s="68"/>
      <c r="G561" s="137"/>
      <c r="H561" s="137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</row>
    <row r="562" spans="1:27" ht="12.75">
      <c r="A562" s="68"/>
      <c r="B562" s="68"/>
      <c r="C562" s="68"/>
      <c r="D562" s="68"/>
      <c r="E562" s="136"/>
      <c r="F562" s="68"/>
      <c r="G562" s="137"/>
      <c r="H562" s="137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</row>
    <row r="563" spans="1:27" ht="12.75">
      <c r="A563" s="68"/>
      <c r="B563" s="68"/>
      <c r="C563" s="68"/>
      <c r="D563" s="68"/>
      <c r="E563" s="136"/>
      <c r="F563" s="68"/>
      <c r="G563" s="137"/>
      <c r="H563" s="137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</row>
    <row r="564" spans="1:27" ht="12.75">
      <c r="A564" s="68"/>
      <c r="B564" s="68"/>
      <c r="C564" s="68"/>
      <c r="D564" s="68"/>
      <c r="E564" s="136"/>
      <c r="F564" s="68"/>
      <c r="G564" s="137"/>
      <c r="H564" s="137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</row>
    <row r="565" spans="1:27" ht="12.75">
      <c r="A565" s="68"/>
      <c r="B565" s="68"/>
      <c r="C565" s="68"/>
      <c r="D565" s="68"/>
      <c r="E565" s="136"/>
      <c r="F565" s="68"/>
      <c r="G565" s="137"/>
      <c r="H565" s="137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</row>
    <row r="566" spans="1:27" ht="12.75">
      <c r="A566" s="68"/>
      <c r="B566" s="68"/>
      <c r="C566" s="68"/>
      <c r="D566" s="68"/>
      <c r="E566" s="136"/>
      <c r="F566" s="68"/>
      <c r="G566" s="137"/>
      <c r="H566" s="137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</row>
    <row r="567" spans="1:27" ht="12.75">
      <c r="A567" s="68"/>
      <c r="B567" s="68"/>
      <c r="C567" s="68"/>
      <c r="D567" s="68"/>
      <c r="E567" s="136"/>
      <c r="F567" s="68"/>
      <c r="G567" s="137"/>
      <c r="H567" s="137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</row>
    <row r="568" spans="1:27" ht="12.75">
      <c r="A568" s="68"/>
      <c r="B568" s="68"/>
      <c r="C568" s="68"/>
      <c r="D568" s="68"/>
      <c r="E568" s="136"/>
      <c r="F568" s="68"/>
      <c r="G568" s="137"/>
      <c r="H568" s="137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</row>
    <row r="569" spans="1:27" ht="12.75">
      <c r="A569" s="68"/>
      <c r="B569" s="68"/>
      <c r="C569" s="68"/>
      <c r="D569" s="68"/>
      <c r="E569" s="136"/>
      <c r="F569" s="68"/>
      <c r="G569" s="137"/>
      <c r="H569" s="137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</row>
    <row r="570" spans="1:27" ht="12.75">
      <c r="A570" s="68"/>
      <c r="B570" s="68"/>
      <c r="C570" s="68"/>
      <c r="D570" s="68"/>
      <c r="E570" s="136"/>
      <c r="F570" s="68"/>
      <c r="G570" s="137"/>
      <c r="H570" s="137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</row>
    <row r="571" spans="1:27" ht="12.75">
      <c r="A571" s="68"/>
      <c r="B571" s="68"/>
      <c r="C571" s="68"/>
      <c r="D571" s="68"/>
      <c r="E571" s="136"/>
      <c r="F571" s="68"/>
      <c r="G571" s="137"/>
      <c r="H571" s="137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</row>
    <row r="572" spans="1:27" ht="12.75">
      <c r="A572" s="68"/>
      <c r="B572" s="68"/>
      <c r="C572" s="68"/>
      <c r="D572" s="68"/>
      <c r="E572" s="136"/>
      <c r="F572" s="68"/>
      <c r="G572" s="137"/>
      <c r="H572" s="137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</row>
    <row r="573" spans="1:27" ht="12.75">
      <c r="A573" s="68"/>
      <c r="B573" s="68"/>
      <c r="C573" s="68"/>
      <c r="D573" s="68"/>
      <c r="E573" s="136"/>
      <c r="F573" s="68"/>
      <c r="G573" s="137"/>
      <c r="H573" s="137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</row>
    <row r="574" spans="1:27" ht="12.75">
      <c r="A574" s="68"/>
      <c r="B574" s="68"/>
      <c r="C574" s="68"/>
      <c r="D574" s="68"/>
      <c r="E574" s="136"/>
      <c r="F574" s="68"/>
      <c r="G574" s="137"/>
      <c r="H574" s="137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</row>
    <row r="575" spans="1:27" ht="12.75">
      <c r="A575" s="68"/>
      <c r="B575" s="68"/>
      <c r="C575" s="68"/>
      <c r="D575" s="68"/>
      <c r="E575" s="136"/>
      <c r="F575" s="68"/>
      <c r="G575" s="137"/>
      <c r="H575" s="137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</row>
    <row r="576" spans="1:27" ht="12.75">
      <c r="A576" s="68"/>
      <c r="B576" s="68"/>
      <c r="C576" s="68"/>
      <c r="D576" s="68"/>
      <c r="E576" s="136"/>
      <c r="F576" s="68"/>
      <c r="G576" s="137"/>
      <c r="H576" s="137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</row>
    <row r="577" spans="1:27" ht="12.75">
      <c r="A577" s="68"/>
      <c r="B577" s="68"/>
      <c r="C577" s="68"/>
      <c r="D577" s="68"/>
      <c r="E577" s="136"/>
      <c r="F577" s="68"/>
      <c r="G577" s="137"/>
      <c r="H577" s="137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</row>
    <row r="578" spans="1:27" ht="12.75">
      <c r="A578" s="68"/>
      <c r="B578" s="68"/>
      <c r="C578" s="68"/>
      <c r="D578" s="68"/>
      <c r="E578" s="136"/>
      <c r="F578" s="68"/>
      <c r="G578" s="137"/>
      <c r="H578" s="137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</row>
    <row r="579" spans="1:27" ht="12.75">
      <c r="A579" s="68"/>
      <c r="B579" s="68"/>
      <c r="C579" s="68"/>
      <c r="D579" s="68"/>
      <c r="E579" s="136"/>
      <c r="F579" s="68"/>
      <c r="G579" s="137"/>
      <c r="H579" s="137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</row>
    <row r="580" spans="1:27" ht="12.75">
      <c r="A580" s="68"/>
      <c r="B580" s="68"/>
      <c r="C580" s="68"/>
      <c r="D580" s="68"/>
      <c r="E580" s="136"/>
      <c r="F580" s="68"/>
      <c r="G580" s="137"/>
      <c r="H580" s="137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</row>
    <row r="581" spans="1:27" ht="12.75">
      <c r="A581" s="68"/>
      <c r="B581" s="68"/>
      <c r="C581" s="68"/>
      <c r="D581" s="68"/>
      <c r="E581" s="136"/>
      <c r="F581" s="68"/>
      <c r="G581" s="137"/>
      <c r="H581" s="137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</row>
    <row r="582" spans="1:27" ht="12.75">
      <c r="A582" s="68"/>
      <c r="B582" s="68"/>
      <c r="C582" s="68"/>
      <c r="D582" s="68"/>
      <c r="E582" s="136"/>
      <c r="F582" s="68"/>
      <c r="G582" s="137"/>
      <c r="H582" s="137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</row>
    <row r="583" spans="1:27" ht="12.75">
      <c r="A583" s="68"/>
      <c r="B583" s="68"/>
      <c r="C583" s="68"/>
      <c r="D583" s="68"/>
      <c r="E583" s="136"/>
      <c r="F583" s="68"/>
      <c r="G583" s="137"/>
      <c r="H583" s="137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</row>
    <row r="584" spans="1:27" ht="12.75">
      <c r="A584" s="68"/>
      <c r="B584" s="68"/>
      <c r="C584" s="68"/>
      <c r="D584" s="68"/>
      <c r="E584" s="136"/>
      <c r="F584" s="68"/>
      <c r="G584" s="137"/>
      <c r="H584" s="137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</row>
    <row r="585" spans="1:27" ht="12.75">
      <c r="A585" s="68"/>
      <c r="B585" s="68"/>
      <c r="C585" s="68"/>
      <c r="D585" s="68"/>
      <c r="E585" s="136"/>
      <c r="F585" s="68"/>
      <c r="G585" s="137"/>
      <c r="H585" s="137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</row>
    <row r="586" spans="1:27" ht="12.75">
      <c r="A586" s="68"/>
      <c r="B586" s="68"/>
      <c r="C586" s="68"/>
      <c r="D586" s="68"/>
      <c r="E586" s="136"/>
      <c r="F586" s="68"/>
      <c r="G586" s="137"/>
      <c r="H586" s="137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</row>
    <row r="587" spans="1:27" ht="12.75">
      <c r="A587" s="68"/>
      <c r="B587" s="68"/>
      <c r="C587" s="68"/>
      <c r="D587" s="68"/>
      <c r="E587" s="136"/>
      <c r="F587" s="68"/>
      <c r="G587" s="137"/>
      <c r="H587" s="137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</row>
    <row r="588" spans="1:27" ht="12.75">
      <c r="A588" s="68"/>
      <c r="B588" s="68"/>
      <c r="C588" s="68"/>
      <c r="D588" s="68"/>
      <c r="E588" s="136"/>
      <c r="F588" s="68"/>
      <c r="G588" s="137"/>
      <c r="H588" s="137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</row>
    <row r="589" spans="1:27" ht="12.75">
      <c r="A589" s="68"/>
      <c r="B589" s="68"/>
      <c r="C589" s="68"/>
      <c r="D589" s="68"/>
      <c r="E589" s="136"/>
      <c r="F589" s="68"/>
      <c r="G589" s="137"/>
      <c r="H589" s="137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</row>
    <row r="590" spans="1:27" ht="12.75">
      <c r="A590" s="68"/>
      <c r="B590" s="68"/>
      <c r="C590" s="68"/>
      <c r="D590" s="68"/>
      <c r="E590" s="136"/>
      <c r="F590" s="68"/>
      <c r="G590" s="137"/>
      <c r="H590" s="137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</row>
    <row r="591" spans="1:27" ht="12.75">
      <c r="A591" s="68"/>
      <c r="B591" s="68"/>
      <c r="C591" s="68"/>
      <c r="D591" s="68"/>
      <c r="E591" s="136"/>
      <c r="F591" s="68"/>
      <c r="G591" s="137"/>
      <c r="H591" s="137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</row>
    <row r="592" spans="1:27" ht="12.75">
      <c r="A592" s="68"/>
      <c r="B592" s="68"/>
      <c r="C592" s="68"/>
      <c r="D592" s="68"/>
      <c r="E592" s="136"/>
      <c r="F592" s="68"/>
      <c r="G592" s="137"/>
      <c r="H592" s="137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</row>
    <row r="593" spans="1:27" ht="12.75">
      <c r="A593" s="68"/>
      <c r="B593" s="68"/>
      <c r="C593" s="68"/>
      <c r="D593" s="68"/>
      <c r="E593" s="136"/>
      <c r="F593" s="68"/>
      <c r="G593" s="137"/>
      <c r="H593" s="137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</row>
    <row r="594" spans="1:27" ht="12.75">
      <c r="A594" s="68"/>
      <c r="B594" s="68"/>
      <c r="C594" s="68"/>
      <c r="D594" s="68"/>
      <c r="E594" s="136"/>
      <c r="F594" s="68"/>
      <c r="G594" s="137"/>
      <c r="H594" s="137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</row>
    <row r="595" spans="1:27" ht="12.75">
      <c r="A595" s="68"/>
      <c r="B595" s="68"/>
      <c r="C595" s="68"/>
      <c r="D595" s="68"/>
      <c r="E595" s="136"/>
      <c r="F595" s="68"/>
      <c r="G595" s="137"/>
      <c r="H595" s="137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</row>
    <row r="596" spans="1:27" ht="12.75">
      <c r="A596" s="68"/>
      <c r="B596" s="68"/>
      <c r="C596" s="68"/>
      <c r="D596" s="68"/>
      <c r="E596" s="136"/>
      <c r="F596" s="68"/>
      <c r="G596" s="137"/>
      <c r="H596" s="137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</row>
    <row r="597" spans="1:27" ht="12.75">
      <c r="A597" s="68"/>
      <c r="B597" s="68"/>
      <c r="C597" s="68"/>
      <c r="D597" s="68"/>
      <c r="E597" s="136"/>
      <c r="F597" s="68"/>
      <c r="G597" s="137"/>
      <c r="H597" s="137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</row>
    <row r="598" spans="1:27" ht="12.75">
      <c r="A598" s="68"/>
      <c r="B598" s="68"/>
      <c r="C598" s="68"/>
      <c r="D598" s="68"/>
      <c r="E598" s="136"/>
      <c r="F598" s="68"/>
      <c r="G598" s="137"/>
      <c r="H598" s="137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</row>
    <row r="599" spans="1:27" ht="12.75">
      <c r="A599" s="68"/>
      <c r="B599" s="68"/>
      <c r="C599" s="68"/>
      <c r="D599" s="68"/>
      <c r="E599" s="136"/>
      <c r="F599" s="68"/>
      <c r="G599" s="137"/>
      <c r="H599" s="137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</row>
    <row r="600" spans="1:27" ht="12.75">
      <c r="A600" s="68"/>
      <c r="B600" s="68"/>
      <c r="C600" s="68"/>
      <c r="D600" s="68"/>
      <c r="E600" s="136"/>
      <c r="F600" s="68"/>
      <c r="G600" s="137"/>
      <c r="H600" s="137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</row>
    <row r="601" spans="1:27" ht="12.75">
      <c r="A601" s="68"/>
      <c r="B601" s="68"/>
      <c r="C601" s="68"/>
      <c r="D601" s="68"/>
      <c r="E601" s="136"/>
      <c r="F601" s="68"/>
      <c r="G601" s="137"/>
      <c r="H601" s="137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</row>
    <row r="602" spans="1:27" ht="12.75">
      <c r="A602" s="68"/>
      <c r="B602" s="68"/>
      <c r="C602" s="68"/>
      <c r="D602" s="68"/>
      <c r="E602" s="136"/>
      <c r="F602" s="68"/>
      <c r="G602" s="137"/>
      <c r="H602" s="137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</row>
    <row r="603" spans="1:27" ht="12.75">
      <c r="A603" s="68"/>
      <c r="B603" s="68"/>
      <c r="C603" s="68"/>
      <c r="D603" s="68"/>
      <c r="E603" s="136"/>
      <c r="F603" s="68"/>
      <c r="G603" s="137"/>
      <c r="H603" s="137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</row>
    <row r="604" spans="1:27" ht="12.75">
      <c r="A604" s="68"/>
      <c r="B604" s="68"/>
      <c r="C604" s="68"/>
      <c r="D604" s="68"/>
      <c r="E604" s="136"/>
      <c r="F604" s="68"/>
      <c r="G604" s="137"/>
      <c r="H604" s="137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</row>
    <row r="605" spans="1:27" ht="12.75">
      <c r="A605" s="68"/>
      <c r="B605" s="68"/>
      <c r="C605" s="68"/>
      <c r="D605" s="68"/>
      <c r="E605" s="136"/>
      <c r="F605" s="68"/>
      <c r="G605" s="137"/>
      <c r="H605" s="137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</row>
    <row r="606" spans="1:27" ht="12.75">
      <c r="A606" s="68"/>
      <c r="B606" s="68"/>
      <c r="C606" s="68"/>
      <c r="D606" s="68"/>
      <c r="E606" s="136"/>
      <c r="F606" s="68"/>
      <c r="G606" s="137"/>
      <c r="H606" s="137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</row>
    <row r="607" spans="1:27" ht="12.75">
      <c r="A607" s="68"/>
      <c r="B607" s="68"/>
      <c r="C607" s="68"/>
      <c r="D607" s="68"/>
      <c r="E607" s="136"/>
      <c r="F607" s="68"/>
      <c r="G607" s="137"/>
      <c r="H607" s="137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</row>
    <row r="608" spans="1:27" ht="12.75">
      <c r="A608" s="68"/>
      <c r="B608" s="68"/>
      <c r="C608" s="68"/>
      <c r="D608" s="68"/>
      <c r="E608" s="136"/>
      <c r="F608" s="68"/>
      <c r="G608" s="137"/>
      <c r="H608" s="137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</row>
    <row r="609" spans="1:27" ht="12.75">
      <c r="A609" s="68"/>
      <c r="B609" s="68"/>
      <c r="C609" s="68"/>
      <c r="D609" s="68"/>
      <c r="E609" s="136"/>
      <c r="F609" s="68"/>
      <c r="G609" s="137"/>
      <c r="H609" s="137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</row>
    <row r="610" spans="1:27" ht="12.75">
      <c r="A610" s="68"/>
      <c r="B610" s="68"/>
      <c r="C610" s="68"/>
      <c r="D610" s="68"/>
      <c r="E610" s="136"/>
      <c r="F610" s="68"/>
      <c r="G610" s="137"/>
      <c r="H610" s="137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</row>
    <row r="611" spans="1:27" ht="12.75">
      <c r="A611" s="68"/>
      <c r="B611" s="68"/>
      <c r="C611" s="68"/>
      <c r="D611" s="68"/>
      <c r="E611" s="136"/>
      <c r="F611" s="68"/>
      <c r="G611" s="137"/>
      <c r="H611" s="137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</row>
    <row r="612" spans="1:27" ht="12.75">
      <c r="A612" s="68"/>
      <c r="B612" s="68"/>
      <c r="C612" s="68"/>
      <c r="D612" s="68"/>
      <c r="E612" s="136"/>
      <c r="F612" s="68"/>
      <c r="G612" s="137"/>
      <c r="H612" s="137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</row>
    <row r="613" spans="1:27" ht="12.75">
      <c r="A613" s="68"/>
      <c r="B613" s="68"/>
      <c r="C613" s="68"/>
      <c r="D613" s="68"/>
      <c r="E613" s="136"/>
      <c r="F613" s="68"/>
      <c r="G613" s="137"/>
      <c r="H613" s="137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</row>
    <row r="614" spans="1:27" ht="12.75">
      <c r="A614" s="68"/>
      <c r="B614" s="68"/>
      <c r="C614" s="68"/>
      <c r="D614" s="68"/>
      <c r="E614" s="136"/>
      <c r="F614" s="68"/>
      <c r="G614" s="137"/>
      <c r="H614" s="137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</row>
    <row r="615" spans="1:27" ht="12.75">
      <c r="A615" s="68"/>
      <c r="B615" s="68"/>
      <c r="C615" s="68"/>
      <c r="D615" s="68"/>
      <c r="E615" s="136"/>
      <c r="F615" s="68"/>
      <c r="G615" s="137"/>
      <c r="H615" s="137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</row>
    <row r="616" spans="1:27" ht="12.75">
      <c r="A616" s="68"/>
      <c r="B616" s="68"/>
      <c r="C616" s="68"/>
      <c r="D616" s="68"/>
      <c r="E616" s="136"/>
      <c r="F616" s="68"/>
      <c r="G616" s="137"/>
      <c r="H616" s="137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</row>
    <row r="617" spans="1:27" ht="12.75">
      <c r="A617" s="68"/>
      <c r="B617" s="68"/>
      <c r="C617" s="68"/>
      <c r="D617" s="68"/>
      <c r="E617" s="136"/>
      <c r="F617" s="68"/>
      <c r="G617" s="137"/>
      <c r="H617" s="137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</row>
    <row r="618" spans="1:27" ht="12.75">
      <c r="A618" s="68"/>
      <c r="B618" s="68"/>
      <c r="C618" s="68"/>
      <c r="D618" s="68"/>
      <c r="E618" s="136"/>
      <c r="F618" s="68"/>
      <c r="G618" s="137"/>
      <c r="H618" s="137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</row>
    <row r="619" spans="1:27" ht="12.75">
      <c r="A619" s="68"/>
      <c r="B619" s="68"/>
      <c r="C619" s="68"/>
      <c r="D619" s="68"/>
      <c r="E619" s="136"/>
      <c r="F619" s="68"/>
      <c r="G619" s="137"/>
      <c r="H619" s="137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</row>
    <row r="620" spans="1:27" ht="12.75">
      <c r="A620" s="68"/>
      <c r="B620" s="68"/>
      <c r="C620" s="68"/>
      <c r="D620" s="68"/>
      <c r="E620" s="136"/>
      <c r="F620" s="68"/>
      <c r="G620" s="137"/>
      <c r="H620" s="137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</row>
    <row r="621" spans="1:27" ht="12.75">
      <c r="A621" s="68"/>
      <c r="B621" s="68"/>
      <c r="C621" s="68"/>
      <c r="D621" s="68"/>
      <c r="E621" s="136"/>
      <c r="F621" s="68"/>
      <c r="G621" s="137"/>
      <c r="H621" s="137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</row>
    <row r="622" spans="1:27" ht="12.75">
      <c r="A622" s="68"/>
      <c r="B622" s="68"/>
      <c r="C622" s="68"/>
      <c r="D622" s="68"/>
      <c r="E622" s="136"/>
      <c r="F622" s="68"/>
      <c r="G622" s="137"/>
      <c r="H622" s="137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</row>
    <row r="623" spans="1:27" ht="12.75">
      <c r="A623" s="68"/>
      <c r="B623" s="68"/>
      <c r="C623" s="68"/>
      <c r="D623" s="68"/>
      <c r="E623" s="136"/>
      <c r="F623" s="68"/>
      <c r="G623" s="137"/>
      <c r="H623" s="137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</row>
    <row r="624" spans="1:27" ht="12.75">
      <c r="A624" s="68"/>
      <c r="B624" s="68"/>
      <c r="C624" s="68"/>
      <c r="D624" s="68"/>
      <c r="E624" s="136"/>
      <c r="F624" s="68"/>
      <c r="G624" s="137"/>
      <c r="H624" s="137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</row>
    <row r="625" spans="1:27" ht="12.75">
      <c r="A625" s="68"/>
      <c r="B625" s="68"/>
      <c r="C625" s="68"/>
      <c r="D625" s="68"/>
      <c r="E625" s="136"/>
      <c r="F625" s="68"/>
      <c r="G625" s="137"/>
      <c r="H625" s="137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</row>
    <row r="626" spans="1:27" ht="12.75">
      <c r="A626" s="68"/>
      <c r="B626" s="68"/>
      <c r="C626" s="68"/>
      <c r="D626" s="68"/>
      <c r="E626" s="136"/>
      <c r="F626" s="68"/>
      <c r="G626" s="137"/>
      <c r="H626" s="137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</row>
    <row r="627" spans="1:27" ht="12.75">
      <c r="A627" s="68"/>
      <c r="B627" s="68"/>
      <c r="C627" s="68"/>
      <c r="D627" s="68"/>
      <c r="E627" s="136"/>
      <c r="F627" s="68"/>
      <c r="G627" s="137"/>
      <c r="H627" s="137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</row>
    <row r="628" spans="1:27" ht="12.75">
      <c r="A628" s="68"/>
      <c r="B628" s="68"/>
      <c r="C628" s="68"/>
      <c r="D628" s="68"/>
      <c r="E628" s="136"/>
      <c r="F628" s="68"/>
      <c r="G628" s="137"/>
      <c r="H628" s="137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</row>
    <row r="629" spans="1:27" ht="12.75">
      <c r="A629" s="68"/>
      <c r="B629" s="68"/>
      <c r="C629" s="68"/>
      <c r="D629" s="68"/>
      <c r="E629" s="136"/>
      <c r="F629" s="68"/>
      <c r="G629" s="137"/>
      <c r="H629" s="137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</row>
    <row r="630" spans="1:27" ht="12.75">
      <c r="A630" s="68"/>
      <c r="B630" s="68"/>
      <c r="C630" s="68"/>
      <c r="D630" s="68"/>
      <c r="E630" s="136"/>
      <c r="F630" s="68"/>
      <c r="G630" s="137"/>
      <c r="H630" s="137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</row>
    <row r="631" spans="1:27" ht="12.75">
      <c r="A631" s="68"/>
      <c r="B631" s="68"/>
      <c r="C631" s="68"/>
      <c r="D631" s="68"/>
      <c r="E631" s="136"/>
      <c r="F631" s="68"/>
      <c r="G631" s="137"/>
      <c r="H631" s="137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</row>
    <row r="632" spans="1:27" ht="12.75">
      <c r="A632" s="68"/>
      <c r="B632" s="68"/>
      <c r="C632" s="68"/>
      <c r="D632" s="68"/>
      <c r="E632" s="136"/>
      <c r="F632" s="68"/>
      <c r="G632" s="137"/>
      <c r="H632" s="137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</row>
    <row r="633" spans="1:27" ht="12.75">
      <c r="A633" s="68"/>
      <c r="B633" s="68"/>
      <c r="C633" s="68"/>
      <c r="D633" s="68"/>
      <c r="E633" s="136"/>
      <c r="F633" s="68"/>
      <c r="G633" s="137"/>
      <c r="H633" s="137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</row>
    <row r="634" spans="1:27" ht="12.75">
      <c r="A634" s="68"/>
      <c r="B634" s="68"/>
      <c r="C634" s="68"/>
      <c r="D634" s="68"/>
      <c r="E634" s="136"/>
      <c r="F634" s="68"/>
      <c r="G634" s="137"/>
      <c r="H634" s="137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</row>
    <row r="635" spans="1:27" ht="12.75">
      <c r="A635" s="68"/>
      <c r="B635" s="68"/>
      <c r="C635" s="68"/>
      <c r="D635" s="68"/>
      <c r="E635" s="136"/>
      <c r="F635" s="68"/>
      <c r="G635" s="137"/>
      <c r="H635" s="137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</row>
    <row r="636" spans="1:27" ht="12.75">
      <c r="A636" s="68"/>
      <c r="B636" s="68"/>
      <c r="C636" s="68"/>
      <c r="D636" s="68"/>
      <c r="E636" s="136"/>
      <c r="F636" s="68"/>
      <c r="G636" s="137"/>
      <c r="H636" s="137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</row>
    <row r="637" spans="1:27" ht="12.75">
      <c r="A637" s="68"/>
      <c r="B637" s="68"/>
      <c r="C637" s="68"/>
      <c r="D637" s="68"/>
      <c r="E637" s="136"/>
      <c r="F637" s="68"/>
      <c r="G637" s="137"/>
      <c r="H637" s="137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</row>
    <row r="638" spans="1:27" ht="12.75">
      <c r="A638" s="68"/>
      <c r="B638" s="68"/>
      <c r="C638" s="68"/>
      <c r="D638" s="68"/>
      <c r="E638" s="136"/>
      <c r="F638" s="68"/>
      <c r="G638" s="137"/>
      <c r="H638" s="137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</row>
    <row r="639" spans="1:27" ht="12.75">
      <c r="A639" s="68"/>
      <c r="B639" s="68"/>
      <c r="C639" s="68"/>
      <c r="D639" s="68"/>
      <c r="E639" s="136"/>
      <c r="F639" s="68"/>
      <c r="G639" s="137"/>
      <c r="H639" s="137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</row>
    <row r="640" spans="1:27" ht="12.75">
      <c r="A640" s="68"/>
      <c r="B640" s="68"/>
      <c r="C640" s="68"/>
      <c r="D640" s="68"/>
      <c r="E640" s="136"/>
      <c r="F640" s="68"/>
      <c r="G640" s="137"/>
      <c r="H640" s="137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</row>
    <row r="641" spans="1:27" ht="12.75">
      <c r="A641" s="68"/>
      <c r="B641" s="68"/>
      <c r="C641" s="68"/>
      <c r="D641" s="68"/>
      <c r="E641" s="136"/>
      <c r="F641" s="68"/>
      <c r="G641" s="137"/>
      <c r="H641" s="137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</row>
    <row r="642" spans="1:27" ht="12.75">
      <c r="A642" s="68"/>
      <c r="B642" s="68"/>
      <c r="C642" s="68"/>
      <c r="D642" s="68"/>
      <c r="E642" s="136"/>
      <c r="F642" s="68"/>
      <c r="G642" s="137"/>
      <c r="H642" s="137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</row>
    <row r="643" spans="1:27" ht="12.75">
      <c r="A643" s="68"/>
      <c r="B643" s="68"/>
      <c r="C643" s="68"/>
      <c r="D643" s="68"/>
      <c r="E643" s="136"/>
      <c r="F643" s="68"/>
      <c r="G643" s="137"/>
      <c r="H643" s="137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</row>
    <row r="644" spans="1:27" ht="12.75">
      <c r="A644" s="68"/>
      <c r="B644" s="68"/>
      <c r="C644" s="68"/>
      <c r="D644" s="68"/>
      <c r="E644" s="136"/>
      <c r="F644" s="68"/>
      <c r="G644" s="137"/>
      <c r="H644" s="137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</row>
    <row r="645" spans="1:27" ht="12.75">
      <c r="A645" s="68"/>
      <c r="B645" s="68"/>
      <c r="C645" s="68"/>
      <c r="D645" s="68"/>
      <c r="E645" s="136"/>
      <c r="F645" s="68"/>
      <c r="G645" s="137"/>
      <c r="H645" s="137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</row>
    <row r="646" spans="1:27" ht="12.75">
      <c r="A646" s="68"/>
      <c r="B646" s="68"/>
      <c r="C646" s="68"/>
      <c r="D646" s="68"/>
      <c r="E646" s="136"/>
      <c r="F646" s="68"/>
      <c r="G646" s="137"/>
      <c r="H646" s="137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</row>
    <row r="647" spans="1:27" ht="12.75">
      <c r="A647" s="68"/>
      <c r="B647" s="68"/>
      <c r="C647" s="68"/>
      <c r="D647" s="68"/>
      <c r="E647" s="136"/>
      <c r="F647" s="68"/>
      <c r="G647" s="137"/>
      <c r="H647" s="137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</row>
    <row r="648" spans="1:27" ht="12.75">
      <c r="A648" s="68"/>
      <c r="B648" s="68"/>
      <c r="C648" s="68"/>
      <c r="D648" s="68"/>
      <c r="E648" s="136"/>
      <c r="F648" s="68"/>
      <c r="G648" s="137"/>
      <c r="H648" s="137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</row>
    <row r="649" spans="1:27" ht="12.75">
      <c r="A649" s="68"/>
      <c r="B649" s="68"/>
      <c r="C649" s="68"/>
      <c r="D649" s="68"/>
      <c r="E649" s="136"/>
      <c r="F649" s="68"/>
      <c r="G649" s="137"/>
      <c r="H649" s="137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</row>
    <row r="650" spans="1:27" ht="12.75">
      <c r="A650" s="68"/>
      <c r="B650" s="68"/>
      <c r="C650" s="68"/>
      <c r="D650" s="68"/>
      <c r="E650" s="136"/>
      <c r="F650" s="68"/>
      <c r="G650" s="137"/>
      <c r="H650" s="137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</row>
    <row r="651" spans="1:27" ht="12.75">
      <c r="A651" s="68"/>
      <c r="B651" s="68"/>
      <c r="C651" s="68"/>
      <c r="D651" s="68"/>
      <c r="E651" s="136"/>
      <c r="F651" s="68"/>
      <c r="G651" s="137"/>
      <c r="H651" s="137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</row>
    <row r="652" spans="1:27" ht="12.75">
      <c r="A652" s="68"/>
      <c r="B652" s="68"/>
      <c r="C652" s="68"/>
      <c r="D652" s="68"/>
      <c r="E652" s="136"/>
      <c r="F652" s="68"/>
      <c r="G652" s="137"/>
      <c r="H652" s="137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</row>
    <row r="653" spans="1:27" ht="12.75">
      <c r="A653" s="68"/>
      <c r="B653" s="68"/>
      <c r="C653" s="68"/>
      <c r="D653" s="68"/>
      <c r="E653" s="136"/>
      <c r="F653" s="68"/>
      <c r="G653" s="137"/>
      <c r="H653" s="137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</row>
    <row r="654" spans="1:27" ht="12.75">
      <c r="A654" s="68"/>
      <c r="B654" s="68"/>
      <c r="C654" s="68"/>
      <c r="D654" s="68"/>
      <c r="E654" s="136"/>
      <c r="F654" s="68"/>
      <c r="G654" s="137"/>
      <c r="H654" s="137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</row>
    <row r="655" spans="1:27" ht="12.75">
      <c r="A655" s="68"/>
      <c r="B655" s="68"/>
      <c r="C655" s="68"/>
      <c r="D655" s="68"/>
      <c r="E655" s="136"/>
      <c r="F655" s="68"/>
      <c r="G655" s="137"/>
      <c r="H655" s="137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</row>
    <row r="656" spans="1:27" ht="12.75">
      <c r="A656" s="68"/>
      <c r="B656" s="68"/>
      <c r="C656" s="68"/>
      <c r="D656" s="68"/>
      <c r="E656" s="136"/>
      <c r="F656" s="68"/>
      <c r="G656" s="137"/>
      <c r="H656" s="137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</row>
    <row r="657" spans="1:27" ht="12.75">
      <c r="A657" s="68"/>
      <c r="B657" s="68"/>
      <c r="C657" s="68"/>
      <c r="D657" s="68"/>
      <c r="E657" s="136"/>
      <c r="F657" s="68"/>
      <c r="G657" s="137"/>
      <c r="H657" s="137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</row>
    <row r="658" spans="1:27" ht="12.75">
      <c r="A658" s="68"/>
      <c r="B658" s="68"/>
      <c r="C658" s="68"/>
      <c r="D658" s="68"/>
      <c r="E658" s="136"/>
      <c r="F658" s="68"/>
      <c r="G658" s="137"/>
      <c r="H658" s="137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</row>
    <row r="659" spans="1:27" ht="12.75">
      <c r="A659" s="68"/>
      <c r="B659" s="68"/>
      <c r="C659" s="68"/>
      <c r="D659" s="68"/>
      <c r="E659" s="136"/>
      <c r="F659" s="68"/>
      <c r="G659" s="137"/>
      <c r="H659" s="137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</row>
    <row r="660" spans="1:27" ht="12.75">
      <c r="A660" s="68"/>
      <c r="B660" s="68"/>
      <c r="C660" s="68"/>
      <c r="D660" s="68"/>
      <c r="E660" s="136"/>
      <c r="F660" s="68"/>
      <c r="G660" s="137"/>
      <c r="H660" s="137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</row>
    <row r="661" spans="1:27" ht="12.75">
      <c r="A661" s="68"/>
      <c r="B661" s="68"/>
      <c r="C661" s="68"/>
      <c r="D661" s="68"/>
      <c r="E661" s="136"/>
      <c r="F661" s="68"/>
      <c r="G661" s="137"/>
      <c r="H661" s="137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</row>
    <row r="662" spans="1:27" ht="12.75">
      <c r="A662" s="68"/>
      <c r="B662" s="68"/>
      <c r="C662" s="68"/>
      <c r="D662" s="68"/>
      <c r="E662" s="136"/>
      <c r="F662" s="68"/>
      <c r="G662" s="137"/>
      <c r="H662" s="137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</row>
    <row r="663" spans="1:27" ht="12.75">
      <c r="A663" s="68"/>
      <c r="B663" s="68"/>
      <c r="C663" s="68"/>
      <c r="D663" s="68"/>
      <c r="E663" s="136"/>
      <c r="F663" s="68"/>
      <c r="G663" s="137"/>
      <c r="H663" s="137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</row>
    <row r="664" spans="1:27" ht="12.75">
      <c r="A664" s="68"/>
      <c r="B664" s="68"/>
      <c r="C664" s="68"/>
      <c r="D664" s="68"/>
      <c r="E664" s="136"/>
      <c r="F664" s="68"/>
      <c r="G664" s="137"/>
      <c r="H664" s="137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</row>
    <row r="665" spans="1:27" ht="12.75">
      <c r="A665" s="68"/>
      <c r="B665" s="68"/>
      <c r="C665" s="68"/>
      <c r="D665" s="68"/>
      <c r="E665" s="136"/>
      <c r="F665" s="68"/>
      <c r="G665" s="137"/>
      <c r="H665" s="137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</row>
    <row r="666" spans="1:27" ht="12.75">
      <c r="A666" s="68"/>
      <c r="B666" s="68"/>
      <c r="C666" s="68"/>
      <c r="D666" s="68"/>
      <c r="E666" s="136"/>
      <c r="F666" s="68"/>
      <c r="G666" s="137"/>
      <c r="H666" s="137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</row>
    <row r="667" spans="1:27" ht="12.75">
      <c r="A667" s="68"/>
      <c r="B667" s="68"/>
      <c r="C667" s="68"/>
      <c r="D667" s="68"/>
      <c r="E667" s="136"/>
      <c r="F667" s="68"/>
      <c r="G667" s="137"/>
      <c r="H667" s="137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</row>
    <row r="668" spans="1:27" ht="12.75">
      <c r="A668" s="68"/>
      <c r="B668" s="68"/>
      <c r="C668" s="68"/>
      <c r="D668" s="68"/>
      <c r="E668" s="136"/>
      <c r="F668" s="68"/>
      <c r="G668" s="137"/>
      <c r="H668" s="137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</row>
    <row r="669" spans="1:27" ht="12.75">
      <c r="A669" s="68"/>
      <c r="B669" s="68"/>
      <c r="C669" s="68"/>
      <c r="D669" s="68"/>
      <c r="E669" s="136"/>
      <c r="F669" s="68"/>
      <c r="G669" s="137"/>
      <c r="H669" s="137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</row>
    <row r="670" spans="1:27" ht="12.75">
      <c r="A670" s="68"/>
      <c r="B670" s="68"/>
      <c r="C670" s="68"/>
      <c r="D670" s="68"/>
      <c r="E670" s="136"/>
      <c r="F670" s="68"/>
      <c r="G670" s="137"/>
      <c r="H670" s="137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</row>
    <row r="671" spans="1:27" ht="12.75">
      <c r="A671" s="68"/>
      <c r="B671" s="68"/>
      <c r="C671" s="68"/>
      <c r="D671" s="68"/>
      <c r="E671" s="136"/>
      <c r="F671" s="68"/>
      <c r="G671" s="137"/>
      <c r="H671" s="137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</row>
    <row r="672" spans="1:27" ht="12.75">
      <c r="A672" s="68"/>
      <c r="B672" s="68"/>
      <c r="C672" s="68"/>
      <c r="D672" s="68"/>
      <c r="E672" s="136"/>
      <c r="F672" s="68"/>
      <c r="G672" s="137"/>
      <c r="H672" s="137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</row>
    <row r="673" spans="1:27" ht="12.75">
      <c r="A673" s="68"/>
      <c r="B673" s="68"/>
      <c r="C673" s="68"/>
      <c r="D673" s="68"/>
      <c r="E673" s="136"/>
      <c r="F673" s="68"/>
      <c r="G673" s="137"/>
      <c r="H673" s="137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</row>
    <row r="674" spans="1:27" ht="12.75">
      <c r="A674" s="68"/>
      <c r="B674" s="68"/>
      <c r="C674" s="68"/>
      <c r="D674" s="68"/>
      <c r="E674" s="136"/>
      <c r="F674" s="68"/>
      <c r="G674" s="137"/>
      <c r="H674" s="137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</row>
    <row r="675" spans="1:27" ht="12.75">
      <c r="A675" s="68"/>
      <c r="B675" s="68"/>
      <c r="C675" s="68"/>
      <c r="D675" s="68"/>
      <c r="E675" s="136"/>
      <c r="F675" s="68"/>
      <c r="G675" s="137"/>
      <c r="H675" s="137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</row>
    <row r="676" spans="1:27" ht="12.75">
      <c r="A676" s="68"/>
      <c r="B676" s="68"/>
      <c r="C676" s="68"/>
      <c r="D676" s="68"/>
      <c r="E676" s="136"/>
      <c r="F676" s="68"/>
      <c r="G676" s="137"/>
      <c r="H676" s="137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</row>
    <row r="677" spans="1:27" ht="12.75">
      <c r="A677" s="68"/>
      <c r="B677" s="68"/>
      <c r="C677" s="68"/>
      <c r="D677" s="68"/>
      <c r="E677" s="136"/>
      <c r="F677" s="68"/>
      <c r="G677" s="137"/>
      <c r="H677" s="137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</row>
    <row r="678" spans="1:27" ht="12.75">
      <c r="A678" s="68"/>
      <c r="B678" s="68"/>
      <c r="C678" s="68"/>
      <c r="D678" s="68"/>
      <c r="E678" s="136"/>
      <c r="F678" s="68"/>
      <c r="G678" s="137"/>
      <c r="H678" s="137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</row>
    <row r="679" spans="1:27" ht="12.75">
      <c r="A679" s="68"/>
      <c r="B679" s="68"/>
      <c r="C679" s="68"/>
      <c r="D679" s="68"/>
      <c r="E679" s="136"/>
      <c r="F679" s="68"/>
      <c r="G679" s="137"/>
      <c r="H679" s="137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</row>
    <row r="680" spans="1:27" ht="12.75">
      <c r="A680" s="68"/>
      <c r="B680" s="68"/>
      <c r="C680" s="68"/>
      <c r="D680" s="68"/>
      <c r="E680" s="136"/>
      <c r="F680" s="68"/>
      <c r="G680" s="137"/>
      <c r="H680" s="137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</row>
    <row r="681" spans="1:27" ht="12.75">
      <c r="A681" s="68"/>
      <c r="B681" s="68"/>
      <c r="C681" s="68"/>
      <c r="D681" s="68"/>
      <c r="E681" s="136"/>
      <c r="F681" s="68"/>
      <c r="G681" s="137"/>
      <c r="H681" s="137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</row>
    <row r="682" spans="1:27" ht="12.75">
      <c r="A682" s="68"/>
      <c r="B682" s="68"/>
      <c r="C682" s="68"/>
      <c r="D682" s="68"/>
      <c r="E682" s="136"/>
      <c r="F682" s="68"/>
      <c r="G682" s="137"/>
      <c r="H682" s="137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</row>
    <row r="683" spans="1:27" ht="12.75">
      <c r="A683" s="68"/>
      <c r="B683" s="68"/>
      <c r="C683" s="68"/>
      <c r="D683" s="68"/>
      <c r="E683" s="136"/>
      <c r="F683" s="68"/>
      <c r="G683" s="137"/>
      <c r="H683" s="137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</row>
    <row r="684" spans="1:27" ht="12.75">
      <c r="A684" s="68"/>
      <c r="B684" s="68"/>
      <c r="C684" s="68"/>
      <c r="D684" s="68"/>
      <c r="E684" s="136"/>
      <c r="F684" s="68"/>
      <c r="G684" s="137"/>
      <c r="H684" s="137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</row>
    <row r="685" spans="1:27" ht="12.75">
      <c r="A685" s="68"/>
      <c r="B685" s="68"/>
      <c r="C685" s="68"/>
      <c r="D685" s="68"/>
      <c r="E685" s="136"/>
      <c r="F685" s="68"/>
      <c r="G685" s="137"/>
      <c r="H685" s="137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</row>
    <row r="686" spans="1:27" ht="12.75">
      <c r="A686" s="68"/>
      <c r="B686" s="68"/>
      <c r="C686" s="68"/>
      <c r="D686" s="68"/>
      <c r="E686" s="136"/>
      <c r="F686" s="68"/>
      <c r="G686" s="137"/>
      <c r="H686" s="137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</row>
    <row r="687" spans="1:27" ht="12.75">
      <c r="A687" s="68"/>
      <c r="B687" s="68"/>
      <c r="C687" s="68"/>
      <c r="D687" s="68"/>
      <c r="E687" s="136"/>
      <c r="F687" s="68"/>
      <c r="G687" s="137"/>
      <c r="H687" s="137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</row>
    <row r="688" spans="1:27" ht="12.75">
      <c r="A688" s="68"/>
      <c r="B688" s="68"/>
      <c r="C688" s="68"/>
      <c r="D688" s="68"/>
      <c r="E688" s="136"/>
      <c r="F688" s="68"/>
      <c r="G688" s="137"/>
      <c r="H688" s="137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</row>
    <row r="689" spans="1:27" ht="12.75">
      <c r="A689" s="68"/>
      <c r="B689" s="68"/>
      <c r="C689" s="68"/>
      <c r="D689" s="68"/>
      <c r="E689" s="136"/>
      <c r="F689" s="68"/>
      <c r="G689" s="137"/>
      <c r="H689" s="137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</row>
    <row r="690" spans="1:27" ht="12.75">
      <c r="A690" s="68"/>
      <c r="B690" s="68"/>
      <c r="C690" s="68"/>
      <c r="D690" s="68"/>
      <c r="E690" s="136"/>
      <c r="F690" s="68"/>
      <c r="G690" s="137"/>
      <c r="H690" s="137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</row>
    <row r="691" spans="1:27" ht="12.75">
      <c r="A691" s="68"/>
      <c r="B691" s="68"/>
      <c r="C691" s="68"/>
      <c r="D691" s="68"/>
      <c r="E691" s="136"/>
      <c r="F691" s="68"/>
      <c r="G691" s="137"/>
      <c r="H691" s="137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</row>
    <row r="692" spans="1:27" ht="12.75">
      <c r="A692" s="68"/>
      <c r="B692" s="68"/>
      <c r="C692" s="68"/>
      <c r="D692" s="68"/>
      <c r="E692" s="136"/>
      <c r="F692" s="68"/>
      <c r="G692" s="137"/>
      <c r="H692" s="137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</row>
    <row r="693" spans="1:27" ht="12.75">
      <c r="A693" s="68"/>
      <c r="B693" s="68"/>
      <c r="C693" s="68"/>
      <c r="D693" s="68"/>
      <c r="E693" s="136"/>
      <c r="F693" s="68"/>
      <c r="G693" s="137"/>
      <c r="H693" s="137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</row>
    <row r="694" spans="1:27" ht="12.75">
      <c r="A694" s="68"/>
      <c r="B694" s="68"/>
      <c r="C694" s="68"/>
      <c r="D694" s="68"/>
      <c r="E694" s="136"/>
      <c r="F694" s="68"/>
      <c r="G694" s="137"/>
      <c r="H694" s="137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</row>
    <row r="695" spans="1:27" ht="12.75">
      <c r="A695" s="68"/>
      <c r="B695" s="68"/>
      <c r="C695" s="68"/>
      <c r="D695" s="68"/>
      <c r="E695" s="136"/>
      <c r="F695" s="68"/>
      <c r="G695" s="137"/>
      <c r="H695" s="137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</row>
    <row r="696" spans="1:27" ht="12.75">
      <c r="A696" s="68"/>
      <c r="B696" s="68"/>
      <c r="C696" s="68"/>
      <c r="D696" s="68"/>
      <c r="E696" s="136"/>
      <c r="F696" s="68"/>
      <c r="G696" s="137"/>
      <c r="H696" s="137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</row>
    <row r="697" spans="1:27" ht="12.75">
      <c r="A697" s="68"/>
      <c r="B697" s="68"/>
      <c r="C697" s="68"/>
      <c r="D697" s="68"/>
      <c r="E697" s="136"/>
      <c r="F697" s="68"/>
      <c r="G697" s="137"/>
      <c r="H697" s="137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</row>
    <row r="698" spans="1:27" ht="12.75">
      <c r="A698" s="68"/>
      <c r="B698" s="68"/>
      <c r="C698" s="68"/>
      <c r="D698" s="68"/>
      <c r="E698" s="136"/>
      <c r="F698" s="68"/>
      <c r="G698" s="137"/>
      <c r="H698" s="137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</row>
    <row r="699" spans="1:27" ht="12.75">
      <c r="A699" s="68"/>
      <c r="B699" s="68"/>
      <c r="C699" s="68"/>
      <c r="D699" s="68"/>
      <c r="E699" s="136"/>
      <c r="F699" s="68"/>
      <c r="G699" s="137"/>
      <c r="H699" s="137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</row>
    <row r="700" spans="1:27" ht="12.75">
      <c r="A700" s="68"/>
      <c r="B700" s="68"/>
      <c r="C700" s="68"/>
      <c r="D700" s="68"/>
      <c r="E700" s="136"/>
      <c r="F700" s="68"/>
      <c r="G700" s="137"/>
      <c r="H700" s="137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</row>
    <row r="701" spans="1:27" ht="12.75">
      <c r="A701" s="68"/>
      <c r="B701" s="68"/>
      <c r="C701" s="68"/>
      <c r="D701" s="68"/>
      <c r="E701" s="136"/>
      <c r="F701" s="68"/>
      <c r="G701" s="137"/>
      <c r="H701" s="137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</row>
    <row r="702" spans="1:27" ht="12.75">
      <c r="A702" s="68"/>
      <c r="B702" s="68"/>
      <c r="C702" s="68"/>
      <c r="D702" s="68"/>
      <c r="E702" s="136"/>
      <c r="F702" s="68"/>
      <c r="G702" s="137"/>
      <c r="H702" s="137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</row>
    <row r="703" spans="1:27" ht="12.75">
      <c r="A703" s="68"/>
      <c r="B703" s="68"/>
      <c r="C703" s="68"/>
      <c r="D703" s="68"/>
      <c r="E703" s="136"/>
      <c r="F703" s="68"/>
      <c r="G703" s="137"/>
      <c r="H703" s="137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</row>
    <row r="704" spans="1:27" ht="12.75">
      <c r="A704" s="68"/>
      <c r="B704" s="68"/>
      <c r="C704" s="68"/>
      <c r="D704" s="68"/>
      <c r="E704" s="136"/>
      <c r="F704" s="68"/>
      <c r="G704" s="137"/>
      <c r="H704" s="137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</row>
    <row r="705" spans="1:27" ht="12.75">
      <c r="A705" s="68"/>
      <c r="B705" s="68"/>
      <c r="C705" s="68"/>
      <c r="D705" s="68"/>
      <c r="E705" s="136"/>
      <c r="F705" s="68"/>
      <c r="G705" s="137"/>
      <c r="H705" s="137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</row>
    <row r="706" spans="1:27" ht="12.75">
      <c r="A706" s="68"/>
      <c r="B706" s="68"/>
      <c r="C706" s="68"/>
      <c r="D706" s="68"/>
      <c r="E706" s="136"/>
      <c r="F706" s="68"/>
      <c r="G706" s="137"/>
      <c r="H706" s="137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</row>
    <row r="707" spans="1:27" ht="12.75">
      <c r="A707" s="68"/>
      <c r="B707" s="68"/>
      <c r="C707" s="68"/>
      <c r="D707" s="68"/>
      <c r="E707" s="136"/>
      <c r="F707" s="68"/>
      <c r="G707" s="137"/>
      <c r="H707" s="137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</row>
    <row r="708" spans="1:27" ht="12.75">
      <c r="A708" s="68"/>
      <c r="B708" s="68"/>
      <c r="C708" s="68"/>
      <c r="D708" s="68"/>
      <c r="E708" s="136"/>
      <c r="F708" s="68"/>
      <c r="G708" s="137"/>
      <c r="H708" s="137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</row>
    <row r="709" spans="1:27" ht="12.75">
      <c r="A709" s="68"/>
      <c r="B709" s="68"/>
      <c r="C709" s="68"/>
      <c r="D709" s="68"/>
      <c r="E709" s="136"/>
      <c r="F709" s="68"/>
      <c r="G709" s="137"/>
      <c r="H709" s="137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</row>
    <row r="710" spans="1:27" ht="12.75">
      <c r="A710" s="68"/>
      <c r="B710" s="68"/>
      <c r="C710" s="68"/>
      <c r="D710" s="68"/>
      <c r="E710" s="136"/>
      <c r="F710" s="68"/>
      <c r="G710" s="137"/>
      <c r="H710" s="137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</row>
    <row r="711" spans="1:27" ht="12.75">
      <c r="A711" s="68"/>
      <c r="B711" s="68"/>
      <c r="C711" s="68"/>
      <c r="D711" s="68"/>
      <c r="E711" s="136"/>
      <c r="F711" s="68"/>
      <c r="G711" s="137"/>
      <c r="H711" s="137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</row>
    <row r="712" spans="1:27" ht="12.75">
      <c r="A712" s="68"/>
      <c r="B712" s="68"/>
      <c r="C712" s="68"/>
      <c r="D712" s="68"/>
      <c r="E712" s="136"/>
      <c r="F712" s="68"/>
      <c r="G712" s="137"/>
      <c r="H712" s="137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</row>
    <row r="713" spans="1:27" ht="12.75">
      <c r="A713" s="68"/>
      <c r="B713" s="68"/>
      <c r="C713" s="68"/>
      <c r="D713" s="68"/>
      <c r="E713" s="136"/>
      <c r="F713" s="68"/>
      <c r="G713" s="137"/>
      <c r="H713" s="137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</row>
    <row r="714" spans="1:27" ht="12.75">
      <c r="A714" s="68"/>
      <c r="B714" s="68"/>
      <c r="C714" s="68"/>
      <c r="D714" s="68"/>
      <c r="E714" s="136"/>
      <c r="F714" s="68"/>
      <c r="G714" s="137"/>
      <c r="H714" s="137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</row>
    <row r="715" spans="1:27" ht="12.75">
      <c r="A715" s="68"/>
      <c r="B715" s="68"/>
      <c r="C715" s="68"/>
      <c r="D715" s="68"/>
      <c r="E715" s="136"/>
      <c r="F715" s="68"/>
      <c r="G715" s="137"/>
      <c r="H715" s="137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</row>
    <row r="716" spans="1:27" ht="12.75">
      <c r="A716" s="68"/>
      <c r="B716" s="68"/>
      <c r="C716" s="68"/>
      <c r="D716" s="68"/>
      <c r="E716" s="136"/>
      <c r="F716" s="68"/>
      <c r="G716" s="137"/>
      <c r="H716" s="137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</row>
    <row r="717" spans="1:27" ht="12.75">
      <c r="A717" s="68"/>
      <c r="B717" s="68"/>
      <c r="C717" s="68"/>
      <c r="D717" s="68"/>
      <c r="E717" s="136"/>
      <c r="F717" s="68"/>
      <c r="G717" s="137"/>
      <c r="H717" s="137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</row>
    <row r="718" spans="1:27" ht="12.75">
      <c r="A718" s="68"/>
      <c r="B718" s="68"/>
      <c r="C718" s="68"/>
      <c r="D718" s="68"/>
      <c r="E718" s="136"/>
      <c r="F718" s="68"/>
      <c r="G718" s="137"/>
      <c r="H718" s="137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</row>
    <row r="719" spans="1:27" ht="12.75">
      <c r="A719" s="68"/>
      <c r="B719" s="68"/>
      <c r="C719" s="68"/>
      <c r="D719" s="68"/>
      <c r="E719" s="136"/>
      <c r="F719" s="68"/>
      <c r="G719" s="137"/>
      <c r="H719" s="137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</row>
    <row r="720" spans="1:27" ht="12.75">
      <c r="A720" s="68"/>
      <c r="B720" s="68"/>
      <c r="C720" s="68"/>
      <c r="D720" s="68"/>
      <c r="E720" s="136"/>
      <c r="F720" s="68"/>
      <c r="G720" s="137"/>
      <c r="H720" s="137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</row>
    <row r="721" spans="1:27" ht="12.75">
      <c r="A721" s="68"/>
      <c r="B721" s="68"/>
      <c r="C721" s="68"/>
      <c r="D721" s="68"/>
      <c r="E721" s="136"/>
      <c r="F721" s="68"/>
      <c r="G721" s="137"/>
      <c r="H721" s="137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</row>
    <row r="722" spans="1:27" ht="12.75">
      <c r="A722" s="68"/>
      <c r="B722" s="68"/>
      <c r="C722" s="68"/>
      <c r="D722" s="68"/>
      <c r="E722" s="136"/>
      <c r="F722" s="68"/>
      <c r="G722" s="137"/>
      <c r="H722" s="137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</row>
    <row r="723" spans="1:27" ht="12.75">
      <c r="A723" s="68"/>
      <c r="B723" s="68"/>
      <c r="C723" s="68"/>
      <c r="D723" s="68"/>
      <c r="E723" s="136"/>
      <c r="F723" s="68"/>
      <c r="G723" s="137"/>
      <c r="H723" s="137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</row>
    <row r="724" spans="1:27" ht="12.75">
      <c r="A724" s="68"/>
      <c r="B724" s="68"/>
      <c r="C724" s="68"/>
      <c r="D724" s="68"/>
      <c r="E724" s="136"/>
      <c r="F724" s="68"/>
      <c r="G724" s="137"/>
      <c r="H724" s="137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</row>
    <row r="725" spans="1:27" ht="12.75">
      <c r="A725" s="68"/>
      <c r="B725" s="68"/>
      <c r="C725" s="68"/>
      <c r="D725" s="68"/>
      <c r="E725" s="136"/>
      <c r="F725" s="68"/>
      <c r="G725" s="137"/>
      <c r="H725" s="137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</row>
    <row r="726" spans="1:27" ht="12.75">
      <c r="A726" s="68"/>
      <c r="B726" s="68"/>
      <c r="C726" s="68"/>
      <c r="D726" s="68"/>
      <c r="E726" s="136"/>
      <c r="F726" s="68"/>
      <c r="G726" s="137"/>
      <c r="H726" s="137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</row>
    <row r="727" spans="1:27" ht="12.75">
      <c r="A727" s="68"/>
      <c r="B727" s="68"/>
      <c r="C727" s="68"/>
      <c r="D727" s="68"/>
      <c r="E727" s="136"/>
      <c r="F727" s="68"/>
      <c r="G727" s="137"/>
      <c r="H727" s="137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</row>
    <row r="728" spans="1:27" ht="12.75">
      <c r="A728" s="68"/>
      <c r="B728" s="68"/>
      <c r="C728" s="68"/>
      <c r="D728" s="68"/>
      <c r="E728" s="136"/>
      <c r="F728" s="68"/>
      <c r="G728" s="137"/>
      <c r="H728" s="137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</row>
    <row r="729" spans="1:27" ht="12.75">
      <c r="A729" s="68"/>
      <c r="B729" s="68"/>
      <c r="C729" s="68"/>
      <c r="D729" s="68"/>
      <c r="E729" s="136"/>
      <c r="F729" s="68"/>
      <c r="G729" s="137"/>
      <c r="H729" s="137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</row>
    <row r="730" spans="1:27" ht="12.75">
      <c r="A730" s="68"/>
      <c r="B730" s="68"/>
      <c r="C730" s="68"/>
      <c r="D730" s="68"/>
      <c r="E730" s="136"/>
      <c r="F730" s="68"/>
      <c r="G730" s="137"/>
      <c r="H730" s="137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</row>
    <row r="731" spans="1:27" ht="12.75">
      <c r="A731" s="68"/>
      <c r="B731" s="68"/>
      <c r="C731" s="68"/>
      <c r="D731" s="68"/>
      <c r="E731" s="136"/>
      <c r="F731" s="68"/>
      <c r="G731" s="137"/>
      <c r="H731" s="137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</row>
    <row r="732" spans="1:27" ht="12.75">
      <c r="A732" s="68"/>
      <c r="B732" s="68"/>
      <c r="C732" s="68"/>
      <c r="D732" s="68"/>
      <c r="E732" s="136"/>
      <c r="F732" s="68"/>
      <c r="G732" s="137"/>
      <c r="H732" s="137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</row>
    <row r="733" spans="1:27" ht="12.75">
      <c r="A733" s="68"/>
      <c r="B733" s="68"/>
      <c r="C733" s="68"/>
      <c r="D733" s="68"/>
      <c r="E733" s="136"/>
      <c r="F733" s="68"/>
      <c r="G733" s="137"/>
      <c r="H733" s="137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</row>
    <row r="734" spans="1:27" ht="12.75">
      <c r="A734" s="68"/>
      <c r="B734" s="68"/>
      <c r="C734" s="68"/>
      <c r="D734" s="68"/>
      <c r="E734" s="136"/>
      <c r="F734" s="68"/>
      <c r="G734" s="137"/>
      <c r="H734" s="137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</row>
    <row r="735" spans="1:27" ht="12.75">
      <c r="A735" s="68"/>
      <c r="B735" s="68"/>
      <c r="C735" s="68"/>
      <c r="D735" s="68"/>
      <c r="E735" s="136"/>
      <c r="F735" s="68"/>
      <c r="G735" s="137"/>
      <c r="H735" s="137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</row>
    <row r="736" spans="1:27" ht="12.75">
      <c r="A736" s="68"/>
      <c r="B736" s="68"/>
      <c r="C736" s="68"/>
      <c r="D736" s="68"/>
      <c r="E736" s="136"/>
      <c r="F736" s="68"/>
      <c r="G736" s="137"/>
      <c r="H736" s="137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</row>
    <row r="737" spans="1:27" ht="12.75">
      <c r="A737" s="68"/>
      <c r="B737" s="68"/>
      <c r="C737" s="68"/>
      <c r="D737" s="68"/>
      <c r="E737" s="136"/>
      <c r="F737" s="68"/>
      <c r="G737" s="137"/>
      <c r="H737" s="137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</row>
    <row r="738" spans="1:27" ht="12.75">
      <c r="A738" s="68"/>
      <c r="B738" s="68"/>
      <c r="C738" s="68"/>
      <c r="D738" s="68"/>
      <c r="E738" s="136"/>
      <c r="F738" s="68"/>
      <c r="G738" s="137"/>
      <c r="H738" s="137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</row>
    <row r="739" spans="1:27" ht="12.75">
      <c r="A739" s="68"/>
      <c r="B739" s="68"/>
      <c r="C739" s="68"/>
      <c r="D739" s="68"/>
      <c r="E739" s="136"/>
      <c r="F739" s="68"/>
      <c r="G739" s="137"/>
      <c r="H739" s="137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</row>
    <row r="740" spans="1:27" ht="12.75">
      <c r="A740" s="68"/>
      <c r="B740" s="68"/>
      <c r="C740" s="68"/>
      <c r="D740" s="68"/>
      <c r="E740" s="136"/>
      <c r="F740" s="68"/>
      <c r="G740" s="137"/>
      <c r="H740" s="137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</row>
    <row r="741" spans="1:27" ht="12.75">
      <c r="A741" s="68"/>
      <c r="B741" s="68"/>
      <c r="C741" s="68"/>
      <c r="D741" s="68"/>
      <c r="E741" s="136"/>
      <c r="F741" s="68"/>
      <c r="G741" s="137"/>
      <c r="H741" s="137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</row>
    <row r="742" spans="1:27" ht="12.75">
      <c r="A742" s="68"/>
      <c r="B742" s="68"/>
      <c r="C742" s="68"/>
      <c r="D742" s="68"/>
      <c r="E742" s="136"/>
      <c r="F742" s="68"/>
      <c r="G742" s="137"/>
      <c r="H742" s="137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</row>
    <row r="743" spans="1:27" ht="12.75">
      <c r="A743" s="68"/>
      <c r="B743" s="68"/>
      <c r="C743" s="68"/>
      <c r="D743" s="68"/>
      <c r="E743" s="136"/>
      <c r="F743" s="68"/>
      <c r="G743" s="137"/>
      <c r="H743" s="137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</row>
    <row r="744" spans="1:27" ht="12.75">
      <c r="A744" s="68"/>
      <c r="B744" s="68"/>
      <c r="C744" s="68"/>
      <c r="D744" s="68"/>
      <c r="E744" s="136"/>
      <c r="F744" s="68"/>
      <c r="G744" s="137"/>
      <c r="H744" s="137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</row>
    <row r="745" spans="1:27" ht="12.75">
      <c r="A745" s="68"/>
      <c r="B745" s="68"/>
      <c r="C745" s="68"/>
      <c r="D745" s="68"/>
      <c r="E745" s="136"/>
      <c r="F745" s="68"/>
      <c r="G745" s="137"/>
      <c r="H745" s="137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</row>
    <row r="746" spans="1:27" ht="12.75">
      <c r="A746" s="68"/>
      <c r="B746" s="68"/>
      <c r="C746" s="68"/>
      <c r="D746" s="68"/>
      <c r="E746" s="136"/>
      <c r="F746" s="68"/>
      <c r="G746" s="137"/>
      <c r="H746" s="137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</row>
    <row r="747" spans="1:27" ht="12.75">
      <c r="A747" s="68"/>
      <c r="B747" s="68"/>
      <c r="C747" s="68"/>
      <c r="D747" s="68"/>
      <c r="E747" s="136"/>
      <c r="F747" s="68"/>
      <c r="G747" s="137"/>
      <c r="H747" s="137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</row>
    <row r="748" spans="1:27" ht="12.75">
      <c r="A748" s="68"/>
      <c r="B748" s="68"/>
      <c r="C748" s="68"/>
      <c r="D748" s="68"/>
      <c r="E748" s="136"/>
      <c r="F748" s="68"/>
      <c r="G748" s="137"/>
      <c r="H748" s="137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</row>
    <row r="749" spans="1:27" ht="12.75">
      <c r="A749" s="68"/>
      <c r="B749" s="68"/>
      <c r="C749" s="68"/>
      <c r="D749" s="68"/>
      <c r="E749" s="136"/>
      <c r="F749" s="68"/>
      <c r="G749" s="137"/>
      <c r="H749" s="137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</row>
    <row r="750" spans="1:27" ht="12.75">
      <c r="A750" s="68"/>
      <c r="B750" s="68"/>
      <c r="C750" s="68"/>
      <c r="D750" s="68"/>
      <c r="E750" s="136"/>
      <c r="F750" s="68"/>
      <c r="G750" s="137"/>
      <c r="H750" s="137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</row>
    <row r="751" spans="1:27" ht="12.75">
      <c r="A751" s="68"/>
      <c r="B751" s="68"/>
      <c r="C751" s="68"/>
      <c r="D751" s="68"/>
      <c r="E751" s="136"/>
      <c r="F751" s="68"/>
      <c r="G751" s="137"/>
      <c r="H751" s="137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</row>
    <row r="752" spans="1:27" ht="12.75">
      <c r="A752" s="68"/>
      <c r="B752" s="68"/>
      <c r="C752" s="68"/>
      <c r="D752" s="68"/>
      <c r="E752" s="136"/>
      <c r="F752" s="68"/>
      <c r="G752" s="137"/>
      <c r="H752" s="137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</row>
    <row r="753" spans="1:27" ht="12.75">
      <c r="A753" s="68"/>
      <c r="B753" s="68"/>
      <c r="C753" s="68"/>
      <c r="D753" s="68"/>
      <c r="E753" s="136"/>
      <c r="F753" s="68"/>
      <c r="G753" s="137"/>
      <c r="H753" s="137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</row>
    <row r="754" spans="1:27" ht="12.75">
      <c r="A754" s="68"/>
      <c r="B754" s="68"/>
      <c r="C754" s="68"/>
      <c r="D754" s="68"/>
      <c r="E754" s="136"/>
      <c r="F754" s="68"/>
      <c r="G754" s="137"/>
      <c r="H754" s="137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</row>
    <row r="755" spans="1:27" ht="12.75">
      <c r="A755" s="68"/>
      <c r="B755" s="68"/>
      <c r="C755" s="68"/>
      <c r="D755" s="68"/>
      <c r="E755" s="136"/>
      <c r="F755" s="68"/>
      <c r="G755" s="137"/>
      <c r="H755" s="137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</row>
    <row r="756" spans="1:27" ht="12.75">
      <c r="A756" s="68"/>
      <c r="B756" s="68"/>
      <c r="C756" s="68"/>
      <c r="D756" s="68"/>
      <c r="E756" s="136"/>
      <c r="F756" s="68"/>
      <c r="G756" s="137"/>
      <c r="H756" s="137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</row>
    <row r="757" spans="1:27" ht="12.75">
      <c r="A757" s="68"/>
      <c r="B757" s="68"/>
      <c r="C757" s="68"/>
      <c r="D757" s="68"/>
      <c r="E757" s="136"/>
      <c r="F757" s="68"/>
      <c r="G757" s="137"/>
      <c r="H757" s="137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</row>
    <row r="758" spans="1:27" ht="12.75">
      <c r="A758" s="68"/>
      <c r="B758" s="68"/>
      <c r="C758" s="68"/>
      <c r="D758" s="68"/>
      <c r="E758" s="136"/>
      <c r="F758" s="68"/>
      <c r="G758" s="137"/>
      <c r="H758" s="137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</row>
    <row r="759" spans="1:27" ht="12.75">
      <c r="A759" s="68"/>
      <c r="B759" s="68"/>
      <c r="C759" s="68"/>
      <c r="D759" s="68"/>
      <c r="E759" s="136"/>
      <c r="F759" s="68"/>
      <c r="G759" s="137"/>
      <c r="H759" s="137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</row>
    <row r="760" spans="1:27" ht="12.75">
      <c r="A760" s="68"/>
      <c r="B760" s="68"/>
      <c r="C760" s="68"/>
      <c r="D760" s="68"/>
      <c r="E760" s="136"/>
      <c r="F760" s="68"/>
      <c r="G760" s="137"/>
      <c r="H760" s="137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</row>
    <row r="761" spans="1:27" ht="12.75">
      <c r="A761" s="68"/>
      <c r="B761" s="68"/>
      <c r="C761" s="68"/>
      <c r="D761" s="68"/>
      <c r="E761" s="136"/>
      <c r="F761" s="68"/>
      <c r="G761" s="137"/>
      <c r="H761" s="137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</row>
    <row r="762" spans="1:27" ht="12.75">
      <c r="A762" s="68"/>
      <c r="B762" s="68"/>
      <c r="C762" s="68"/>
      <c r="D762" s="68"/>
      <c r="E762" s="136"/>
      <c r="F762" s="68"/>
      <c r="G762" s="137"/>
      <c r="H762" s="137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</row>
    <row r="763" spans="1:27" ht="12.75">
      <c r="A763" s="68"/>
      <c r="B763" s="68"/>
      <c r="C763" s="68"/>
      <c r="D763" s="68"/>
      <c r="E763" s="136"/>
      <c r="F763" s="68"/>
      <c r="G763" s="137"/>
      <c r="H763" s="137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</row>
    <row r="764" spans="1:27" ht="12.75">
      <c r="A764" s="68"/>
      <c r="B764" s="68"/>
      <c r="C764" s="68"/>
      <c r="D764" s="68"/>
      <c r="E764" s="136"/>
      <c r="F764" s="68"/>
      <c r="G764" s="137"/>
      <c r="H764" s="137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</row>
    <row r="765" spans="1:27" ht="12.75">
      <c r="A765" s="68"/>
      <c r="B765" s="68"/>
      <c r="C765" s="68"/>
      <c r="D765" s="68"/>
      <c r="E765" s="136"/>
      <c r="F765" s="68"/>
      <c r="G765" s="137"/>
      <c r="H765" s="137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</row>
    <row r="766" spans="1:27" ht="12.75">
      <c r="A766" s="68"/>
      <c r="B766" s="68"/>
      <c r="C766" s="68"/>
      <c r="D766" s="68"/>
      <c r="E766" s="136"/>
      <c r="F766" s="68"/>
      <c r="G766" s="137"/>
      <c r="H766" s="137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</row>
    <row r="767" spans="1:27" ht="12.75">
      <c r="A767" s="68"/>
      <c r="B767" s="68"/>
      <c r="C767" s="68"/>
      <c r="D767" s="68"/>
      <c r="E767" s="136"/>
      <c r="F767" s="68"/>
      <c r="G767" s="137"/>
      <c r="H767" s="137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</row>
    <row r="768" spans="1:27" ht="12.75">
      <c r="A768" s="68"/>
      <c r="B768" s="68"/>
      <c r="C768" s="68"/>
      <c r="D768" s="68"/>
      <c r="E768" s="136"/>
      <c r="F768" s="68"/>
      <c r="G768" s="137"/>
      <c r="H768" s="137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</row>
    <row r="769" spans="1:27" ht="12.75">
      <c r="A769" s="68"/>
      <c r="B769" s="68"/>
      <c r="C769" s="68"/>
      <c r="D769" s="68"/>
      <c r="E769" s="136"/>
      <c r="F769" s="68"/>
      <c r="G769" s="137"/>
      <c r="H769" s="137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</row>
    <row r="770" spans="1:27" ht="12.75">
      <c r="A770" s="68"/>
      <c r="B770" s="68"/>
      <c r="C770" s="68"/>
      <c r="D770" s="68"/>
      <c r="E770" s="136"/>
      <c r="F770" s="68"/>
      <c r="G770" s="137"/>
      <c r="H770" s="137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</row>
    <row r="771" spans="1:27" ht="12.75">
      <c r="A771" s="68"/>
      <c r="B771" s="68"/>
      <c r="C771" s="68"/>
      <c r="D771" s="68"/>
      <c r="E771" s="136"/>
      <c r="F771" s="68"/>
      <c r="G771" s="137"/>
      <c r="H771" s="137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</row>
    <row r="772" spans="1:27" ht="12.75">
      <c r="A772" s="68"/>
      <c r="B772" s="68"/>
      <c r="C772" s="68"/>
      <c r="D772" s="68"/>
      <c r="E772" s="136"/>
      <c r="F772" s="68"/>
      <c r="G772" s="137"/>
      <c r="H772" s="137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</row>
    <row r="773" spans="1:27" ht="12.75">
      <c r="A773" s="68"/>
      <c r="B773" s="68"/>
      <c r="C773" s="68"/>
      <c r="D773" s="68"/>
      <c r="E773" s="136"/>
      <c r="F773" s="68"/>
      <c r="G773" s="137"/>
      <c r="H773" s="137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</row>
    <row r="774" spans="1:27" ht="12.75">
      <c r="A774" s="68"/>
      <c r="B774" s="68"/>
      <c r="C774" s="68"/>
      <c r="D774" s="68"/>
      <c r="E774" s="136"/>
      <c r="F774" s="68"/>
      <c r="G774" s="137"/>
      <c r="H774" s="137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</row>
    <row r="775" spans="1:27" ht="12.75">
      <c r="A775" s="68"/>
      <c r="B775" s="68"/>
      <c r="C775" s="68"/>
      <c r="D775" s="68"/>
      <c r="E775" s="136"/>
      <c r="F775" s="68"/>
      <c r="G775" s="137"/>
      <c r="H775" s="137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</row>
    <row r="776" spans="1:27" ht="12.75">
      <c r="A776" s="68"/>
      <c r="B776" s="68"/>
      <c r="C776" s="68"/>
      <c r="D776" s="68"/>
      <c r="E776" s="136"/>
      <c r="F776" s="68"/>
      <c r="G776" s="137"/>
      <c r="H776" s="137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</row>
    <row r="777" spans="1:27" ht="12.75">
      <c r="A777" s="68"/>
      <c r="B777" s="68"/>
      <c r="C777" s="68"/>
      <c r="D777" s="68"/>
      <c r="E777" s="136"/>
      <c r="F777" s="68"/>
      <c r="G777" s="137"/>
      <c r="H777" s="137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</row>
    <row r="778" spans="1:27" ht="12.75">
      <c r="A778" s="68"/>
      <c r="B778" s="68"/>
      <c r="C778" s="68"/>
      <c r="D778" s="68"/>
      <c r="E778" s="136"/>
      <c r="F778" s="68"/>
      <c r="G778" s="137"/>
      <c r="H778" s="137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</row>
    <row r="779" spans="1:27" ht="12.75">
      <c r="A779" s="68"/>
      <c r="B779" s="68"/>
      <c r="C779" s="68"/>
      <c r="D779" s="68"/>
      <c r="E779" s="136"/>
      <c r="F779" s="68"/>
      <c r="G779" s="137"/>
      <c r="H779" s="137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</row>
    <row r="780" spans="1:27" ht="12.75">
      <c r="A780" s="68"/>
      <c r="B780" s="68"/>
      <c r="C780" s="68"/>
      <c r="D780" s="68"/>
      <c r="E780" s="136"/>
      <c r="F780" s="68"/>
      <c r="G780" s="137"/>
      <c r="H780" s="137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</row>
    <row r="781" spans="1:27" ht="12.75">
      <c r="A781" s="68"/>
      <c r="B781" s="68"/>
      <c r="C781" s="68"/>
      <c r="D781" s="68"/>
      <c r="E781" s="136"/>
      <c r="F781" s="68"/>
      <c r="G781" s="137"/>
      <c r="H781" s="137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</row>
    <row r="782" spans="1:27" ht="12.75">
      <c r="A782" s="68"/>
      <c r="B782" s="68"/>
      <c r="C782" s="68"/>
      <c r="D782" s="68"/>
      <c r="E782" s="136"/>
      <c r="F782" s="68"/>
      <c r="G782" s="137"/>
      <c r="H782" s="137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</row>
    <row r="783" spans="1:27" ht="12.75">
      <c r="A783" s="68"/>
      <c r="B783" s="68"/>
      <c r="C783" s="68"/>
      <c r="D783" s="68"/>
      <c r="E783" s="136"/>
      <c r="F783" s="68"/>
      <c r="G783" s="137"/>
      <c r="H783" s="137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</row>
    <row r="784" spans="1:27" ht="12.75">
      <c r="A784" s="68"/>
      <c r="B784" s="68"/>
      <c r="C784" s="68"/>
      <c r="D784" s="68"/>
      <c r="E784" s="136"/>
      <c r="F784" s="68"/>
      <c r="G784" s="137"/>
      <c r="H784" s="137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</row>
    <row r="785" spans="1:27" ht="12.75">
      <c r="A785" s="68"/>
      <c r="B785" s="68"/>
      <c r="C785" s="68"/>
      <c r="D785" s="68"/>
      <c r="E785" s="136"/>
      <c r="F785" s="68"/>
      <c r="G785" s="137"/>
      <c r="H785" s="137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</row>
    <row r="786" spans="1:27" ht="12.75">
      <c r="A786" s="68"/>
      <c r="B786" s="68"/>
      <c r="C786" s="68"/>
      <c r="D786" s="68"/>
      <c r="E786" s="136"/>
      <c r="F786" s="68"/>
      <c r="G786" s="137"/>
      <c r="H786" s="137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</row>
    <row r="787" spans="1:27" ht="12.75">
      <c r="A787" s="68"/>
      <c r="B787" s="68"/>
      <c r="C787" s="68"/>
      <c r="D787" s="68"/>
      <c r="E787" s="136"/>
      <c r="F787" s="68"/>
      <c r="G787" s="137"/>
      <c r="H787" s="137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</row>
    <row r="788" spans="1:27" ht="12.75">
      <c r="A788" s="68"/>
      <c r="B788" s="68"/>
      <c r="C788" s="68"/>
      <c r="D788" s="68"/>
      <c r="E788" s="136"/>
      <c r="F788" s="68"/>
      <c r="G788" s="137"/>
      <c r="H788" s="137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</row>
    <row r="789" spans="1:27" ht="12.75">
      <c r="A789" s="68"/>
      <c r="B789" s="68"/>
      <c r="C789" s="68"/>
      <c r="D789" s="68"/>
      <c r="E789" s="136"/>
      <c r="F789" s="68"/>
      <c r="G789" s="137"/>
      <c r="H789" s="137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</row>
    <row r="790" spans="1:27" ht="12.75">
      <c r="A790" s="68"/>
      <c r="B790" s="68"/>
      <c r="C790" s="68"/>
      <c r="D790" s="68"/>
      <c r="E790" s="136"/>
      <c r="F790" s="68"/>
      <c r="G790" s="137"/>
      <c r="H790" s="137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</row>
    <row r="791" spans="1:27" ht="12.75">
      <c r="A791" s="68"/>
      <c r="B791" s="68"/>
      <c r="C791" s="68"/>
      <c r="D791" s="68"/>
      <c r="E791" s="136"/>
      <c r="F791" s="68"/>
      <c r="G791" s="137"/>
      <c r="H791" s="137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</row>
    <row r="792" spans="1:27" ht="12.75">
      <c r="A792" s="68"/>
      <c r="B792" s="68"/>
      <c r="C792" s="68"/>
      <c r="D792" s="68"/>
      <c r="E792" s="136"/>
      <c r="F792" s="68"/>
      <c r="G792" s="137"/>
      <c r="H792" s="137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</row>
    <row r="793" spans="1:27" ht="12.75">
      <c r="A793" s="68"/>
      <c r="B793" s="68"/>
      <c r="C793" s="68"/>
      <c r="D793" s="68"/>
      <c r="E793" s="136"/>
      <c r="F793" s="68"/>
      <c r="G793" s="137"/>
      <c r="H793" s="137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</row>
    <row r="794" spans="1:27" ht="12.75">
      <c r="A794" s="68"/>
      <c r="B794" s="68"/>
      <c r="C794" s="68"/>
      <c r="D794" s="68"/>
      <c r="E794" s="136"/>
      <c r="F794" s="68"/>
      <c r="G794" s="137"/>
      <c r="H794" s="137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</row>
    <row r="795" spans="1:27" ht="12.75">
      <c r="A795" s="68"/>
      <c r="B795" s="68"/>
      <c r="C795" s="68"/>
      <c r="D795" s="68"/>
      <c r="E795" s="136"/>
      <c r="F795" s="68"/>
      <c r="G795" s="137"/>
      <c r="H795" s="137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</row>
    <row r="796" spans="1:27" ht="12.75">
      <c r="A796" s="68"/>
      <c r="B796" s="68"/>
      <c r="C796" s="68"/>
      <c r="D796" s="68"/>
      <c r="E796" s="136"/>
      <c r="F796" s="68"/>
      <c r="G796" s="137"/>
      <c r="H796" s="137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</row>
    <row r="797" spans="1:27" ht="12.75">
      <c r="A797" s="68"/>
      <c r="B797" s="68"/>
      <c r="C797" s="68"/>
      <c r="D797" s="68"/>
      <c r="E797" s="136"/>
      <c r="F797" s="68"/>
      <c r="G797" s="137"/>
      <c r="H797" s="137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</row>
    <row r="798" spans="1:27" ht="12.75">
      <c r="A798" s="68"/>
      <c r="B798" s="68"/>
      <c r="C798" s="68"/>
      <c r="D798" s="68"/>
      <c r="E798" s="136"/>
      <c r="F798" s="68"/>
      <c r="G798" s="137"/>
      <c r="H798" s="137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</row>
    <row r="799" spans="1:27" ht="12.75">
      <c r="A799" s="68"/>
      <c r="B799" s="68"/>
      <c r="C799" s="68"/>
      <c r="D799" s="68"/>
      <c r="E799" s="136"/>
      <c r="F799" s="68"/>
      <c r="G799" s="137"/>
      <c r="H799" s="137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</row>
    <row r="800" spans="1:27" ht="12.75">
      <c r="A800" s="68"/>
      <c r="B800" s="68"/>
      <c r="C800" s="68"/>
      <c r="D800" s="68"/>
      <c r="E800" s="136"/>
      <c r="F800" s="68"/>
      <c r="G800" s="137"/>
      <c r="H800" s="137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</row>
    <row r="801" spans="1:27" ht="12.75">
      <c r="A801" s="68"/>
      <c r="B801" s="68"/>
      <c r="C801" s="68"/>
      <c r="D801" s="68"/>
      <c r="E801" s="136"/>
      <c r="F801" s="68"/>
      <c r="G801" s="137"/>
      <c r="H801" s="137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</row>
    <row r="802" spans="1:27" ht="12.75">
      <c r="A802" s="68"/>
      <c r="B802" s="68"/>
      <c r="C802" s="68"/>
      <c r="D802" s="68"/>
      <c r="E802" s="136"/>
      <c r="F802" s="68"/>
      <c r="G802" s="137"/>
      <c r="H802" s="137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</row>
    <row r="803" spans="1:27" ht="12.75">
      <c r="A803" s="68"/>
      <c r="B803" s="68"/>
      <c r="C803" s="68"/>
      <c r="D803" s="68"/>
      <c r="E803" s="136"/>
      <c r="F803" s="68"/>
      <c r="G803" s="137"/>
      <c r="H803" s="137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</row>
    <row r="804" spans="1:27" ht="12.75">
      <c r="A804" s="68"/>
      <c r="B804" s="68"/>
      <c r="C804" s="68"/>
      <c r="D804" s="68"/>
      <c r="E804" s="136"/>
      <c r="F804" s="68"/>
      <c r="G804" s="137"/>
      <c r="H804" s="137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</row>
    <row r="805" spans="1:27" ht="12.75">
      <c r="A805" s="68"/>
      <c r="B805" s="68"/>
      <c r="C805" s="68"/>
      <c r="D805" s="68"/>
      <c r="E805" s="136"/>
      <c r="F805" s="68"/>
      <c r="G805" s="137"/>
      <c r="H805" s="137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</row>
    <row r="806" spans="1:27" ht="12.75">
      <c r="A806" s="68"/>
      <c r="B806" s="68"/>
      <c r="C806" s="68"/>
      <c r="D806" s="68"/>
      <c r="E806" s="136"/>
      <c r="F806" s="68"/>
      <c r="G806" s="137"/>
      <c r="H806" s="137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</row>
    <row r="807" spans="1:27" ht="12.75">
      <c r="A807" s="68"/>
      <c r="B807" s="68"/>
      <c r="C807" s="68"/>
      <c r="D807" s="68"/>
      <c r="E807" s="136"/>
      <c r="F807" s="68"/>
      <c r="G807" s="137"/>
      <c r="H807" s="137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</row>
    <row r="808" spans="1:27" ht="12.75">
      <c r="A808" s="68"/>
      <c r="B808" s="68"/>
      <c r="C808" s="68"/>
      <c r="D808" s="68"/>
      <c r="E808" s="136"/>
      <c r="F808" s="68"/>
      <c r="G808" s="137"/>
      <c r="H808" s="137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</row>
    <row r="809" spans="1:27" ht="12.75">
      <c r="A809" s="68"/>
      <c r="B809" s="68"/>
      <c r="C809" s="68"/>
      <c r="D809" s="68"/>
      <c r="E809" s="136"/>
      <c r="F809" s="68"/>
      <c r="G809" s="137"/>
      <c r="H809" s="137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</row>
    <row r="810" spans="1:27" ht="12.75">
      <c r="A810" s="68"/>
      <c r="B810" s="68"/>
      <c r="C810" s="68"/>
      <c r="D810" s="68"/>
      <c r="E810" s="136"/>
      <c r="F810" s="68"/>
      <c r="G810" s="137"/>
      <c r="H810" s="137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</row>
    <row r="811" spans="1:27" ht="12.75">
      <c r="A811" s="68"/>
      <c r="B811" s="68"/>
      <c r="C811" s="68"/>
      <c r="D811" s="68"/>
      <c r="E811" s="136"/>
      <c r="F811" s="68"/>
      <c r="G811" s="137"/>
      <c r="H811" s="137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</row>
    <row r="812" spans="1:27" ht="12.75">
      <c r="A812" s="68"/>
      <c r="B812" s="68"/>
      <c r="C812" s="68"/>
      <c r="D812" s="68"/>
      <c r="E812" s="136"/>
      <c r="F812" s="68"/>
      <c r="G812" s="137"/>
      <c r="H812" s="137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</row>
    <row r="813" spans="1:27" ht="12.75">
      <c r="A813" s="68"/>
      <c r="B813" s="68"/>
      <c r="C813" s="68"/>
      <c r="D813" s="68"/>
      <c r="E813" s="136"/>
      <c r="F813" s="68"/>
      <c r="G813" s="137"/>
      <c r="H813" s="137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</row>
    <row r="814" spans="1:27" ht="12.75">
      <c r="A814" s="68"/>
      <c r="B814" s="68"/>
      <c r="C814" s="68"/>
      <c r="D814" s="68"/>
      <c r="E814" s="136"/>
      <c r="F814" s="68"/>
      <c r="G814" s="137"/>
      <c r="H814" s="137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</row>
    <row r="815" spans="1:27" ht="12.75">
      <c r="A815" s="68"/>
      <c r="B815" s="68"/>
      <c r="C815" s="68"/>
      <c r="D815" s="68"/>
      <c r="E815" s="136"/>
      <c r="F815" s="68"/>
      <c r="G815" s="137"/>
      <c r="H815" s="137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</row>
    <row r="816" spans="1:27" ht="12.75">
      <c r="A816" s="68"/>
      <c r="B816" s="68"/>
      <c r="C816" s="68"/>
      <c r="D816" s="68"/>
      <c r="E816" s="136"/>
      <c r="F816" s="68"/>
      <c r="G816" s="137"/>
      <c r="H816" s="137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</row>
    <row r="817" spans="1:27" ht="12.75">
      <c r="A817" s="68"/>
      <c r="B817" s="68"/>
      <c r="C817" s="68"/>
      <c r="D817" s="68"/>
      <c r="E817" s="136"/>
      <c r="F817" s="68"/>
      <c r="G817" s="137"/>
      <c r="H817" s="137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</row>
    <row r="818" spans="1:27" ht="12.75">
      <c r="A818" s="68"/>
      <c r="B818" s="68"/>
      <c r="C818" s="68"/>
      <c r="D818" s="68"/>
      <c r="E818" s="136"/>
      <c r="F818" s="68"/>
      <c r="G818" s="137"/>
      <c r="H818" s="137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</row>
    <row r="819" spans="1:27" ht="12.75">
      <c r="A819" s="68"/>
      <c r="B819" s="68"/>
      <c r="C819" s="68"/>
      <c r="D819" s="68"/>
      <c r="E819" s="136"/>
      <c r="F819" s="68"/>
      <c r="G819" s="137"/>
      <c r="H819" s="137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</row>
    <row r="820" spans="1:27" ht="12.75">
      <c r="A820" s="68"/>
      <c r="B820" s="68"/>
      <c r="C820" s="68"/>
      <c r="D820" s="68"/>
      <c r="E820" s="136"/>
      <c r="F820" s="68"/>
      <c r="G820" s="137"/>
      <c r="H820" s="137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</row>
    <row r="821" spans="1:27" ht="12.75">
      <c r="A821" s="68"/>
      <c r="B821" s="68"/>
      <c r="C821" s="68"/>
      <c r="D821" s="68"/>
      <c r="E821" s="136"/>
      <c r="F821" s="68"/>
      <c r="G821" s="137"/>
      <c r="H821" s="137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</row>
    <row r="822" spans="1:27" ht="12.75">
      <c r="A822" s="68"/>
      <c r="B822" s="68"/>
      <c r="C822" s="68"/>
      <c r="D822" s="68"/>
      <c r="E822" s="136"/>
      <c r="F822" s="68"/>
      <c r="G822" s="137"/>
      <c r="H822" s="137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</row>
    <row r="823" spans="1:27" ht="12.75">
      <c r="A823" s="68"/>
      <c r="B823" s="68"/>
      <c r="C823" s="68"/>
      <c r="D823" s="68"/>
      <c r="E823" s="136"/>
      <c r="F823" s="68"/>
      <c r="G823" s="137"/>
      <c r="H823" s="137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</row>
    <row r="824" spans="1:27" ht="12.75">
      <c r="A824" s="68"/>
      <c r="B824" s="68"/>
      <c r="C824" s="68"/>
      <c r="D824" s="68"/>
      <c r="E824" s="136"/>
      <c r="F824" s="68"/>
      <c r="G824" s="137"/>
      <c r="H824" s="137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</row>
    <row r="825" spans="1:27" ht="12.75">
      <c r="A825" s="68"/>
      <c r="B825" s="68"/>
      <c r="C825" s="68"/>
      <c r="D825" s="68"/>
      <c r="E825" s="136"/>
      <c r="F825" s="68"/>
      <c r="G825" s="137"/>
      <c r="H825" s="137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</row>
    <row r="826" spans="1:27" ht="12.75">
      <c r="A826" s="68"/>
      <c r="B826" s="68"/>
      <c r="C826" s="68"/>
      <c r="D826" s="68"/>
      <c r="E826" s="136"/>
      <c r="F826" s="68"/>
      <c r="G826" s="137"/>
      <c r="H826" s="137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</row>
    <row r="827" spans="1:27" ht="12.75">
      <c r="A827" s="68"/>
      <c r="B827" s="68"/>
      <c r="C827" s="68"/>
      <c r="D827" s="68"/>
      <c r="E827" s="136"/>
      <c r="F827" s="68"/>
      <c r="G827" s="137"/>
      <c r="H827" s="137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</row>
    <row r="828" spans="1:27" ht="12.75">
      <c r="A828" s="68"/>
      <c r="B828" s="68"/>
      <c r="C828" s="68"/>
      <c r="D828" s="68"/>
      <c r="E828" s="136"/>
      <c r="F828" s="68"/>
      <c r="G828" s="137"/>
      <c r="H828" s="137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</row>
    <row r="829" spans="1:27" ht="12.75">
      <c r="A829" s="68"/>
      <c r="B829" s="68"/>
      <c r="C829" s="68"/>
      <c r="D829" s="68"/>
      <c r="E829" s="136"/>
      <c r="F829" s="68"/>
      <c r="G829" s="137"/>
      <c r="H829" s="137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</row>
    <row r="830" spans="1:27" ht="12.75">
      <c r="A830" s="68"/>
      <c r="B830" s="68"/>
      <c r="C830" s="68"/>
      <c r="D830" s="68"/>
      <c r="E830" s="136"/>
      <c r="F830" s="68"/>
      <c r="G830" s="137"/>
      <c r="H830" s="137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</row>
    <row r="831" spans="1:27" ht="12.75">
      <c r="A831" s="68"/>
      <c r="B831" s="68"/>
      <c r="C831" s="68"/>
      <c r="D831" s="68"/>
      <c r="E831" s="136"/>
      <c r="F831" s="68"/>
      <c r="G831" s="137"/>
      <c r="H831" s="137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</row>
    <row r="832" spans="1:27" ht="12.75">
      <c r="A832" s="68"/>
      <c r="B832" s="68"/>
      <c r="C832" s="68"/>
      <c r="D832" s="68"/>
      <c r="E832" s="136"/>
      <c r="F832" s="68"/>
      <c r="G832" s="137"/>
      <c r="H832" s="137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</row>
    <row r="833" spans="1:27" ht="12.75">
      <c r="A833" s="68"/>
      <c r="B833" s="68"/>
      <c r="C833" s="68"/>
      <c r="D833" s="68"/>
      <c r="E833" s="136"/>
      <c r="F833" s="68"/>
      <c r="G833" s="137"/>
      <c r="H833" s="137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</row>
    <row r="834" spans="1:27" ht="12.75">
      <c r="A834" s="68"/>
      <c r="B834" s="68"/>
      <c r="C834" s="68"/>
      <c r="D834" s="68"/>
      <c r="E834" s="136"/>
      <c r="F834" s="68"/>
      <c r="G834" s="137"/>
      <c r="H834" s="137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</row>
    <row r="835" spans="1:27" ht="12.75">
      <c r="A835" s="68"/>
      <c r="B835" s="68"/>
      <c r="C835" s="68"/>
      <c r="D835" s="68"/>
      <c r="E835" s="136"/>
      <c r="F835" s="68"/>
      <c r="G835" s="137"/>
      <c r="H835" s="137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</row>
    <row r="836" spans="1:27" ht="12.75">
      <c r="A836" s="68"/>
      <c r="B836" s="68"/>
      <c r="C836" s="68"/>
      <c r="D836" s="68"/>
      <c r="E836" s="136"/>
      <c r="F836" s="68"/>
      <c r="G836" s="137"/>
      <c r="H836" s="137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</row>
    <row r="837" spans="1:27" ht="12.75">
      <c r="A837" s="68"/>
      <c r="B837" s="68"/>
      <c r="C837" s="68"/>
      <c r="D837" s="68"/>
      <c r="E837" s="136"/>
      <c r="F837" s="68"/>
      <c r="G837" s="137"/>
      <c r="H837" s="137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</row>
    <row r="838" spans="1:27" ht="12.75">
      <c r="A838" s="68"/>
      <c r="B838" s="68"/>
      <c r="C838" s="68"/>
      <c r="D838" s="68"/>
      <c r="E838" s="136"/>
      <c r="F838" s="68"/>
      <c r="G838" s="137"/>
      <c r="H838" s="137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</row>
    <row r="839" spans="1:27" ht="12.75">
      <c r="A839" s="68"/>
      <c r="B839" s="68"/>
      <c r="C839" s="68"/>
      <c r="D839" s="68"/>
      <c r="E839" s="136"/>
      <c r="F839" s="68"/>
      <c r="G839" s="137"/>
      <c r="H839" s="137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</row>
    <row r="840" spans="1:27" ht="12.75">
      <c r="A840" s="68"/>
      <c r="B840" s="68"/>
      <c r="C840" s="68"/>
      <c r="D840" s="68"/>
      <c r="E840" s="136"/>
      <c r="F840" s="68"/>
      <c r="G840" s="137"/>
      <c r="H840" s="137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</row>
    <row r="841" spans="1:27" ht="12.75">
      <c r="A841" s="68"/>
      <c r="B841" s="68"/>
      <c r="C841" s="68"/>
      <c r="D841" s="68"/>
      <c r="E841" s="136"/>
      <c r="F841" s="68"/>
      <c r="G841" s="137"/>
      <c r="H841" s="137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</row>
    <row r="842" spans="1:27" ht="12.75">
      <c r="A842" s="68"/>
      <c r="B842" s="68"/>
      <c r="C842" s="68"/>
      <c r="D842" s="68"/>
      <c r="E842" s="136"/>
      <c r="F842" s="68"/>
      <c r="G842" s="137"/>
      <c r="H842" s="137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</row>
    <row r="843" spans="1:27" ht="12.75">
      <c r="A843" s="68"/>
      <c r="B843" s="68"/>
      <c r="C843" s="68"/>
      <c r="D843" s="68"/>
      <c r="E843" s="136"/>
      <c r="F843" s="68"/>
      <c r="G843" s="137"/>
      <c r="H843" s="137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</row>
    <row r="844" spans="1:27" ht="12.75">
      <c r="A844" s="68"/>
      <c r="B844" s="68"/>
      <c r="C844" s="68"/>
      <c r="D844" s="68"/>
      <c r="E844" s="136"/>
      <c r="F844" s="68"/>
      <c r="G844" s="137"/>
      <c r="H844" s="137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</row>
    <row r="845" spans="1:27" ht="12.75">
      <c r="A845" s="68"/>
      <c r="B845" s="68"/>
      <c r="C845" s="68"/>
      <c r="D845" s="68"/>
      <c r="E845" s="136"/>
      <c r="F845" s="68"/>
      <c r="G845" s="137"/>
      <c r="H845" s="137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</row>
    <row r="846" spans="1:27" ht="12.75">
      <c r="A846" s="68"/>
      <c r="B846" s="68"/>
      <c r="C846" s="68"/>
      <c r="D846" s="68"/>
      <c r="E846" s="136"/>
      <c r="F846" s="68"/>
      <c r="G846" s="137"/>
      <c r="H846" s="137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</row>
    <row r="847" spans="1:27" ht="12.75">
      <c r="A847" s="68"/>
      <c r="B847" s="68"/>
      <c r="C847" s="68"/>
      <c r="D847" s="68"/>
      <c r="E847" s="136"/>
      <c r="F847" s="68"/>
      <c r="G847" s="137"/>
      <c r="H847" s="137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</row>
    <row r="848" spans="1:27" ht="12.75">
      <c r="A848" s="68"/>
      <c r="B848" s="68"/>
      <c r="C848" s="68"/>
      <c r="D848" s="68"/>
      <c r="E848" s="136"/>
      <c r="F848" s="68"/>
      <c r="G848" s="137"/>
      <c r="H848" s="137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</row>
    <row r="849" spans="1:27" ht="12.75">
      <c r="A849" s="68"/>
      <c r="B849" s="68"/>
      <c r="C849" s="68"/>
      <c r="D849" s="68"/>
      <c r="E849" s="136"/>
      <c r="F849" s="68"/>
      <c r="G849" s="137"/>
      <c r="H849" s="137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</row>
    <row r="850" spans="1:27" ht="12.75">
      <c r="A850" s="68"/>
      <c r="B850" s="68"/>
      <c r="C850" s="68"/>
      <c r="D850" s="68"/>
      <c r="E850" s="136"/>
      <c r="F850" s="68"/>
      <c r="G850" s="137"/>
      <c r="H850" s="137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</row>
    <row r="851" spans="1:27" ht="12.75">
      <c r="A851" s="68"/>
      <c r="B851" s="68"/>
      <c r="C851" s="68"/>
      <c r="D851" s="68"/>
      <c r="E851" s="136"/>
      <c r="F851" s="68"/>
      <c r="G851" s="137"/>
      <c r="H851" s="137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</row>
    <row r="852" spans="1:27" ht="12.75">
      <c r="A852" s="68"/>
      <c r="B852" s="68"/>
      <c r="C852" s="68"/>
      <c r="D852" s="68"/>
      <c r="E852" s="136"/>
      <c r="F852" s="68"/>
      <c r="G852" s="137"/>
      <c r="H852" s="137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</row>
    <row r="853" spans="1:27" ht="12.75">
      <c r="A853" s="68"/>
      <c r="B853" s="68"/>
      <c r="C853" s="68"/>
      <c r="D853" s="68"/>
      <c r="E853" s="136"/>
      <c r="F853" s="68"/>
      <c r="G853" s="137"/>
      <c r="H853" s="137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</row>
    <row r="854" spans="1:27" ht="12.75">
      <c r="A854" s="68"/>
      <c r="B854" s="68"/>
      <c r="C854" s="68"/>
      <c r="D854" s="68"/>
      <c r="E854" s="136"/>
      <c r="F854" s="68"/>
      <c r="G854" s="137"/>
      <c r="H854" s="137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</row>
    <row r="855" spans="1:27" ht="12.75">
      <c r="A855" s="68"/>
      <c r="B855" s="68"/>
      <c r="C855" s="68"/>
      <c r="D855" s="68"/>
      <c r="E855" s="136"/>
      <c r="F855" s="68"/>
      <c r="G855" s="137"/>
      <c r="H855" s="137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</row>
    <row r="856" spans="1:27" ht="12.75">
      <c r="A856" s="68"/>
      <c r="B856" s="68"/>
      <c r="C856" s="68"/>
      <c r="D856" s="68"/>
      <c r="E856" s="136"/>
      <c r="F856" s="68"/>
      <c r="G856" s="137"/>
      <c r="H856" s="137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</row>
    <row r="857" spans="1:27" ht="12.75">
      <c r="A857" s="68"/>
      <c r="B857" s="68"/>
      <c r="C857" s="68"/>
      <c r="D857" s="68"/>
      <c r="E857" s="136"/>
      <c r="F857" s="68"/>
      <c r="G857" s="137"/>
      <c r="H857" s="137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</row>
    <row r="858" spans="1:27" ht="12.75">
      <c r="A858" s="68"/>
      <c r="B858" s="68"/>
      <c r="C858" s="68"/>
      <c r="D858" s="68"/>
      <c r="E858" s="136"/>
      <c r="F858" s="68"/>
      <c r="G858" s="137"/>
      <c r="H858" s="137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</row>
    <row r="859" spans="1:27" ht="12.75">
      <c r="A859" s="68"/>
      <c r="B859" s="68"/>
      <c r="C859" s="68"/>
      <c r="D859" s="68"/>
      <c r="E859" s="136"/>
      <c r="F859" s="68"/>
      <c r="G859" s="137"/>
      <c r="H859" s="137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</row>
    <row r="860" spans="1:27" ht="12.75">
      <c r="A860" s="68"/>
      <c r="B860" s="68"/>
      <c r="C860" s="68"/>
      <c r="D860" s="68"/>
      <c r="E860" s="136"/>
      <c r="F860" s="68"/>
      <c r="G860" s="137"/>
      <c r="H860" s="137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</row>
    <row r="861" spans="1:27" ht="12.75">
      <c r="A861" s="68"/>
      <c r="B861" s="68"/>
      <c r="C861" s="68"/>
      <c r="D861" s="68"/>
      <c r="E861" s="136"/>
      <c r="F861" s="68"/>
      <c r="G861" s="137"/>
      <c r="H861" s="137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</row>
    <row r="862" spans="1:27" ht="12.75">
      <c r="A862" s="68"/>
      <c r="B862" s="68"/>
      <c r="C862" s="68"/>
      <c r="D862" s="68"/>
      <c r="E862" s="136"/>
      <c r="F862" s="68"/>
      <c r="G862" s="137"/>
      <c r="H862" s="137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</row>
    <row r="863" spans="1:27" ht="12.75">
      <c r="A863" s="68"/>
      <c r="B863" s="68"/>
      <c r="C863" s="68"/>
      <c r="D863" s="68"/>
      <c r="E863" s="136"/>
      <c r="F863" s="68"/>
      <c r="G863" s="137"/>
      <c r="H863" s="137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</row>
    <row r="864" spans="1:27" ht="12.75">
      <c r="A864" s="68"/>
      <c r="B864" s="68"/>
      <c r="C864" s="68"/>
      <c r="D864" s="68"/>
      <c r="E864" s="136"/>
      <c r="F864" s="68"/>
      <c r="G864" s="137"/>
      <c r="H864" s="137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</row>
    <row r="865" spans="1:27" ht="12.75">
      <c r="A865" s="68"/>
      <c r="B865" s="68"/>
      <c r="C865" s="68"/>
      <c r="D865" s="68"/>
      <c r="E865" s="136"/>
      <c r="F865" s="68"/>
      <c r="G865" s="137"/>
      <c r="H865" s="137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</row>
    <row r="866" spans="1:27" ht="12.75">
      <c r="A866" s="68"/>
      <c r="B866" s="68"/>
      <c r="C866" s="68"/>
      <c r="D866" s="68"/>
      <c r="E866" s="136"/>
      <c r="F866" s="68"/>
      <c r="G866" s="137"/>
      <c r="H866" s="137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</row>
    <row r="867" spans="1:27" ht="12.75">
      <c r="A867" s="68"/>
      <c r="B867" s="68"/>
      <c r="C867" s="68"/>
      <c r="D867" s="68"/>
      <c r="E867" s="136"/>
      <c r="F867" s="68"/>
      <c r="G867" s="137"/>
      <c r="H867" s="137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</row>
    <row r="868" spans="1:27" ht="12.75">
      <c r="A868" s="68"/>
      <c r="B868" s="68"/>
      <c r="C868" s="68"/>
      <c r="D868" s="68"/>
      <c r="E868" s="136"/>
      <c r="F868" s="68"/>
      <c r="G868" s="137"/>
      <c r="H868" s="137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</row>
    <row r="869" spans="1:27" ht="12.75">
      <c r="A869" s="68"/>
      <c r="B869" s="68"/>
      <c r="C869" s="68"/>
      <c r="D869" s="68"/>
      <c r="E869" s="136"/>
      <c r="F869" s="68"/>
      <c r="G869" s="137"/>
      <c r="H869" s="137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</row>
    <row r="870" spans="1:27" ht="12.75">
      <c r="A870" s="68"/>
      <c r="B870" s="68"/>
      <c r="C870" s="68"/>
      <c r="D870" s="68"/>
      <c r="E870" s="136"/>
      <c r="F870" s="68"/>
      <c r="G870" s="137"/>
      <c r="H870" s="137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</row>
    <row r="871" spans="1:27" ht="12.75">
      <c r="A871" s="68"/>
      <c r="B871" s="68"/>
      <c r="C871" s="68"/>
      <c r="D871" s="68"/>
      <c r="E871" s="136"/>
      <c r="F871" s="68"/>
      <c r="G871" s="137"/>
      <c r="H871" s="137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</row>
    <row r="872" spans="1:27" ht="12.75">
      <c r="A872" s="68"/>
      <c r="B872" s="68"/>
      <c r="C872" s="68"/>
      <c r="D872" s="68"/>
      <c r="E872" s="136"/>
      <c r="F872" s="68"/>
      <c r="G872" s="137"/>
      <c r="H872" s="137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</row>
    <row r="873" spans="1:27" ht="12.75">
      <c r="A873" s="68"/>
      <c r="B873" s="68"/>
      <c r="C873" s="68"/>
      <c r="D873" s="68"/>
      <c r="E873" s="136"/>
      <c r="F873" s="68"/>
      <c r="G873" s="137"/>
      <c r="H873" s="137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</row>
    <row r="874" spans="1:27" ht="12.75">
      <c r="A874" s="68"/>
      <c r="B874" s="68"/>
      <c r="C874" s="68"/>
      <c r="D874" s="68"/>
      <c r="E874" s="136"/>
      <c r="F874" s="68"/>
      <c r="G874" s="137"/>
      <c r="H874" s="137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</row>
    <row r="875" spans="1:27" ht="12.75">
      <c r="A875" s="68"/>
      <c r="B875" s="68"/>
      <c r="C875" s="68"/>
      <c r="D875" s="68"/>
      <c r="E875" s="136"/>
      <c r="F875" s="68"/>
      <c r="G875" s="137"/>
      <c r="H875" s="137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</row>
    <row r="876" spans="1:27" ht="12.75">
      <c r="A876" s="68"/>
      <c r="B876" s="68"/>
      <c r="C876" s="68"/>
      <c r="D876" s="68"/>
      <c r="E876" s="136"/>
      <c r="F876" s="68"/>
      <c r="G876" s="137"/>
      <c r="H876" s="137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</row>
    <row r="877" spans="1:27" ht="12.75">
      <c r="A877" s="68"/>
      <c r="B877" s="68"/>
      <c r="C877" s="68"/>
      <c r="D877" s="68"/>
      <c r="E877" s="136"/>
      <c r="F877" s="68"/>
      <c r="G877" s="137"/>
      <c r="H877" s="137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</row>
    <row r="878" spans="1:27" ht="12.75">
      <c r="A878" s="68"/>
      <c r="B878" s="68"/>
      <c r="C878" s="68"/>
      <c r="D878" s="68"/>
      <c r="E878" s="136"/>
      <c r="F878" s="68"/>
      <c r="G878" s="137"/>
      <c r="H878" s="137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</row>
    <row r="879" spans="1:27" ht="12.75">
      <c r="A879" s="68"/>
      <c r="B879" s="68"/>
      <c r="C879" s="68"/>
      <c r="D879" s="68"/>
      <c r="E879" s="136"/>
      <c r="F879" s="68"/>
      <c r="G879" s="137"/>
      <c r="H879" s="137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</row>
    <row r="880" spans="1:27" ht="12.75">
      <c r="A880" s="68"/>
      <c r="B880" s="68"/>
      <c r="C880" s="68"/>
      <c r="D880" s="68"/>
      <c r="E880" s="136"/>
      <c r="F880" s="68"/>
      <c r="G880" s="137"/>
      <c r="H880" s="137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</row>
    <row r="881" spans="1:27" ht="12.75">
      <c r="A881" s="68"/>
      <c r="B881" s="68"/>
      <c r="C881" s="68"/>
      <c r="D881" s="68"/>
      <c r="E881" s="136"/>
      <c r="F881" s="68"/>
      <c r="G881" s="137"/>
      <c r="H881" s="137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</row>
    <row r="882" spans="1:27" ht="12.75">
      <c r="A882" s="68"/>
      <c r="B882" s="68"/>
      <c r="C882" s="68"/>
      <c r="D882" s="68"/>
      <c r="E882" s="136"/>
      <c r="F882" s="68"/>
      <c r="G882" s="137"/>
      <c r="H882" s="137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</row>
    <row r="883" spans="1:27" ht="12.75">
      <c r="A883" s="68"/>
      <c r="B883" s="68"/>
      <c r="C883" s="68"/>
      <c r="D883" s="68"/>
      <c r="E883" s="136"/>
      <c r="F883" s="68"/>
      <c r="G883" s="137"/>
      <c r="H883" s="137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</row>
    <row r="884" spans="1:27" ht="12.75">
      <c r="A884" s="68"/>
      <c r="B884" s="68"/>
      <c r="C884" s="68"/>
      <c r="D884" s="68"/>
      <c r="E884" s="136"/>
      <c r="F884" s="68"/>
      <c r="G884" s="137"/>
      <c r="H884" s="137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</row>
    <row r="885" spans="1:27" ht="12.75">
      <c r="A885" s="68"/>
      <c r="B885" s="68"/>
      <c r="C885" s="68"/>
      <c r="D885" s="68"/>
      <c r="E885" s="136"/>
      <c r="F885" s="68"/>
      <c r="G885" s="137"/>
      <c r="H885" s="137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</row>
    <row r="886" spans="1:27" ht="12.75">
      <c r="A886" s="68"/>
      <c r="B886" s="68"/>
      <c r="C886" s="68"/>
      <c r="D886" s="68"/>
      <c r="E886" s="136"/>
      <c r="F886" s="68"/>
      <c r="G886" s="137"/>
      <c r="H886" s="137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</row>
    <row r="887" spans="1:27" ht="12.75">
      <c r="A887" s="68"/>
      <c r="B887" s="68"/>
      <c r="C887" s="68"/>
      <c r="D887" s="68"/>
      <c r="E887" s="136"/>
      <c r="F887" s="68"/>
      <c r="G887" s="137"/>
      <c r="H887" s="137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</row>
    <row r="888" spans="1:27" ht="12.75">
      <c r="A888" s="68"/>
      <c r="B888" s="68"/>
      <c r="C888" s="68"/>
      <c r="D888" s="68"/>
      <c r="E888" s="136"/>
      <c r="F888" s="68"/>
      <c r="G888" s="137"/>
      <c r="H888" s="137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</row>
    <row r="889" spans="1:27" ht="12.75">
      <c r="A889" s="68"/>
      <c r="B889" s="68"/>
      <c r="C889" s="68"/>
      <c r="D889" s="68"/>
      <c r="E889" s="136"/>
      <c r="F889" s="68"/>
      <c r="G889" s="137"/>
      <c r="H889" s="137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</row>
    <row r="890" spans="1:27" ht="12.75">
      <c r="A890" s="68"/>
      <c r="B890" s="68"/>
      <c r="C890" s="68"/>
      <c r="D890" s="68"/>
      <c r="E890" s="136"/>
      <c r="F890" s="68"/>
      <c r="G890" s="137"/>
      <c r="H890" s="137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</row>
    <row r="891" spans="1:27" ht="12.75">
      <c r="A891" s="68"/>
      <c r="B891" s="68"/>
      <c r="C891" s="68"/>
      <c r="D891" s="68"/>
      <c r="E891" s="136"/>
      <c r="F891" s="68"/>
      <c r="G891" s="137"/>
      <c r="H891" s="137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</row>
    <row r="892" spans="1:27" ht="12.75">
      <c r="A892" s="68"/>
      <c r="B892" s="68"/>
      <c r="C892" s="68"/>
      <c r="D892" s="68"/>
      <c r="E892" s="136"/>
      <c r="F892" s="68"/>
      <c r="G892" s="137"/>
      <c r="H892" s="137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</row>
    <row r="893" spans="1:27" ht="12.75">
      <c r="A893" s="68"/>
      <c r="B893" s="68"/>
      <c r="C893" s="68"/>
      <c r="D893" s="68"/>
      <c r="E893" s="136"/>
      <c r="F893" s="68"/>
      <c r="G893" s="137"/>
      <c r="H893" s="137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</row>
    <row r="894" spans="1:27" ht="12.75">
      <c r="A894" s="68"/>
      <c r="B894" s="68"/>
      <c r="C894" s="68"/>
      <c r="D894" s="68"/>
      <c r="E894" s="136"/>
      <c r="F894" s="68"/>
      <c r="G894" s="137"/>
      <c r="H894" s="137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</row>
    <row r="895" spans="1:27" ht="12.75">
      <c r="A895" s="68"/>
      <c r="B895" s="68"/>
      <c r="C895" s="68"/>
      <c r="D895" s="68"/>
      <c r="E895" s="136"/>
      <c r="F895" s="68"/>
      <c r="G895" s="137"/>
      <c r="H895" s="137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</row>
    <row r="896" spans="1:27" ht="12.75">
      <c r="A896" s="68"/>
      <c r="B896" s="68"/>
      <c r="C896" s="68"/>
      <c r="D896" s="68"/>
      <c r="E896" s="136"/>
      <c r="F896" s="68"/>
      <c r="G896" s="137"/>
      <c r="H896" s="137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</row>
    <row r="897" spans="1:27" ht="12.75">
      <c r="A897" s="68"/>
      <c r="B897" s="68"/>
      <c r="C897" s="68"/>
      <c r="D897" s="68"/>
      <c r="E897" s="136"/>
      <c r="F897" s="68"/>
      <c r="G897" s="137"/>
      <c r="H897" s="137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</row>
    <row r="898" spans="1:27" ht="12.75">
      <c r="A898" s="68"/>
      <c r="B898" s="68"/>
      <c r="C898" s="68"/>
      <c r="D898" s="68"/>
      <c r="E898" s="136"/>
      <c r="F898" s="68"/>
      <c r="G898" s="137"/>
      <c r="H898" s="137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</row>
    <row r="899" spans="1:27" ht="12.75">
      <c r="A899" s="68"/>
      <c r="B899" s="68"/>
      <c r="C899" s="68"/>
      <c r="D899" s="68"/>
      <c r="E899" s="136"/>
      <c r="F899" s="68"/>
      <c r="G899" s="137"/>
      <c r="H899" s="137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</row>
    <row r="900" spans="1:27" ht="12.75">
      <c r="A900" s="68"/>
      <c r="B900" s="68"/>
      <c r="C900" s="68"/>
      <c r="D900" s="68"/>
      <c r="E900" s="136"/>
      <c r="F900" s="68"/>
      <c r="G900" s="137"/>
      <c r="H900" s="137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</row>
    <row r="901" spans="1:27" ht="12.75">
      <c r="A901" s="68"/>
      <c r="B901" s="68"/>
      <c r="C901" s="68"/>
      <c r="D901" s="68"/>
      <c r="E901" s="136"/>
      <c r="F901" s="68"/>
      <c r="G901" s="137"/>
      <c r="H901" s="137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</row>
    <row r="902" spans="1:27" ht="12.75">
      <c r="A902" s="68"/>
      <c r="B902" s="68"/>
      <c r="C902" s="68"/>
      <c r="D902" s="68"/>
      <c r="E902" s="136"/>
      <c r="F902" s="68"/>
      <c r="G902" s="137"/>
      <c r="H902" s="137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</row>
    <row r="903" spans="1:27" ht="12.75">
      <c r="A903" s="68"/>
      <c r="B903" s="68"/>
      <c r="C903" s="68"/>
      <c r="D903" s="68"/>
      <c r="E903" s="136"/>
      <c r="F903" s="68"/>
      <c r="G903" s="137"/>
      <c r="H903" s="137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</row>
    <row r="904" spans="1:27" ht="12.75">
      <c r="A904" s="68"/>
      <c r="B904" s="68"/>
      <c r="C904" s="68"/>
      <c r="D904" s="68"/>
      <c r="E904" s="136"/>
      <c r="F904" s="68"/>
      <c r="G904" s="137"/>
      <c r="H904" s="137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</row>
    <row r="905" spans="1:27" ht="12.75">
      <c r="A905" s="68"/>
      <c r="B905" s="68"/>
      <c r="C905" s="68"/>
      <c r="D905" s="68"/>
      <c r="E905" s="136"/>
      <c r="F905" s="68"/>
      <c r="G905" s="137"/>
      <c r="H905" s="137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</row>
    <row r="906" spans="1:27" ht="12.75">
      <c r="A906" s="68"/>
      <c r="B906" s="68"/>
      <c r="C906" s="68"/>
      <c r="D906" s="68"/>
      <c r="E906" s="136"/>
      <c r="F906" s="68"/>
      <c r="G906" s="137"/>
      <c r="H906" s="137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</row>
    <row r="907" spans="1:27" ht="12.75">
      <c r="A907" s="68"/>
      <c r="B907" s="68"/>
      <c r="C907" s="68"/>
      <c r="D907" s="68"/>
      <c r="E907" s="136"/>
      <c r="F907" s="68"/>
      <c r="G907" s="137"/>
      <c r="H907" s="137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</row>
    <row r="908" spans="1:27" ht="12.75">
      <c r="A908" s="68"/>
      <c r="B908" s="68"/>
      <c r="C908" s="68"/>
      <c r="D908" s="68"/>
      <c r="E908" s="136"/>
      <c r="F908" s="68"/>
      <c r="G908" s="137"/>
      <c r="H908" s="137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</row>
    <row r="909" spans="1:27" ht="12.75">
      <c r="A909" s="68"/>
      <c r="B909" s="68"/>
      <c r="C909" s="68"/>
      <c r="D909" s="68"/>
      <c r="E909" s="136"/>
      <c r="F909" s="68"/>
      <c r="G909" s="137"/>
      <c r="H909" s="137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</row>
    <row r="910" spans="1:27" ht="12.75">
      <c r="A910" s="68"/>
      <c r="B910" s="68"/>
      <c r="C910" s="68"/>
      <c r="D910" s="68"/>
      <c r="E910" s="136"/>
      <c r="F910" s="68"/>
      <c r="G910" s="137"/>
      <c r="H910" s="137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</row>
    <row r="911" spans="1:27" ht="12.75">
      <c r="A911" s="68"/>
      <c r="B911" s="68"/>
      <c r="C911" s="68"/>
      <c r="D911" s="68"/>
      <c r="E911" s="136"/>
      <c r="F911" s="68"/>
      <c r="G911" s="137"/>
      <c r="H911" s="137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</row>
    <row r="912" spans="1:27" ht="12.75">
      <c r="A912" s="68"/>
      <c r="B912" s="68"/>
      <c r="C912" s="68"/>
      <c r="D912" s="68"/>
      <c r="E912" s="136"/>
      <c r="F912" s="68"/>
      <c r="G912" s="137"/>
      <c r="H912" s="137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</row>
    <row r="913" spans="1:27" ht="12.75">
      <c r="A913" s="68"/>
      <c r="B913" s="68"/>
      <c r="C913" s="68"/>
      <c r="D913" s="68"/>
      <c r="E913" s="136"/>
      <c r="F913" s="68"/>
      <c r="G913" s="137"/>
      <c r="H913" s="137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</row>
    <row r="914" spans="1:27" ht="12.75">
      <c r="A914" s="68"/>
      <c r="B914" s="68"/>
      <c r="C914" s="68"/>
      <c r="D914" s="68"/>
      <c r="E914" s="136"/>
      <c r="F914" s="68"/>
      <c r="G914" s="137"/>
      <c r="H914" s="137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</row>
    <row r="915" spans="1:27" ht="12.75">
      <c r="A915" s="68"/>
      <c r="B915" s="68"/>
      <c r="C915" s="68"/>
      <c r="D915" s="68"/>
      <c r="E915" s="136"/>
      <c r="F915" s="68"/>
      <c r="G915" s="137"/>
      <c r="H915" s="137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</row>
    <row r="916" spans="1:27" ht="12.75">
      <c r="A916" s="68"/>
      <c r="B916" s="68"/>
      <c r="C916" s="68"/>
      <c r="D916" s="68"/>
      <c r="E916" s="136"/>
      <c r="F916" s="68"/>
      <c r="G916" s="137"/>
      <c r="H916" s="137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</row>
    <row r="917" spans="1:27" ht="12.75">
      <c r="A917" s="68"/>
      <c r="B917" s="68"/>
      <c r="C917" s="68"/>
      <c r="D917" s="68"/>
      <c r="E917" s="136"/>
      <c r="F917" s="68"/>
      <c r="G917" s="137"/>
      <c r="H917" s="137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</row>
    <row r="918" spans="1:27" ht="12.75">
      <c r="A918" s="68"/>
      <c r="B918" s="68"/>
      <c r="C918" s="68"/>
      <c r="D918" s="68"/>
      <c r="E918" s="136"/>
      <c r="F918" s="68"/>
      <c r="G918" s="137"/>
      <c r="H918" s="137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</row>
    <row r="919" spans="1:27" ht="12.75">
      <c r="A919" s="68"/>
      <c r="B919" s="68"/>
      <c r="C919" s="68"/>
      <c r="D919" s="68"/>
      <c r="E919" s="136"/>
      <c r="F919" s="68"/>
      <c r="G919" s="137"/>
      <c r="H919" s="137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</row>
    <row r="920" spans="1:27" ht="12.75">
      <c r="A920" s="68"/>
      <c r="B920" s="68"/>
      <c r="C920" s="68"/>
      <c r="D920" s="68"/>
      <c r="E920" s="136"/>
      <c r="F920" s="68"/>
      <c r="G920" s="137"/>
      <c r="H920" s="137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</row>
    <row r="921" spans="1:27" ht="12.75">
      <c r="A921" s="68"/>
      <c r="B921" s="68"/>
      <c r="C921" s="68"/>
      <c r="D921" s="68"/>
      <c r="E921" s="136"/>
      <c r="F921" s="68"/>
      <c r="G921" s="137"/>
      <c r="H921" s="137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</row>
    <row r="922" spans="1:27" ht="12.75">
      <c r="A922" s="68"/>
      <c r="B922" s="68"/>
      <c r="C922" s="68"/>
      <c r="D922" s="68"/>
      <c r="E922" s="136"/>
      <c r="F922" s="68"/>
      <c r="G922" s="137"/>
      <c r="H922" s="137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</row>
    <row r="923" spans="1:27" ht="12.75">
      <c r="A923" s="68"/>
      <c r="B923" s="68"/>
      <c r="C923" s="68"/>
      <c r="D923" s="68"/>
      <c r="E923" s="136"/>
      <c r="F923" s="68"/>
      <c r="G923" s="137"/>
      <c r="H923" s="137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</row>
    <row r="924" spans="1:27" ht="12.75">
      <c r="A924" s="68"/>
      <c r="B924" s="68"/>
      <c r="C924" s="68"/>
      <c r="D924" s="68"/>
      <c r="E924" s="136"/>
      <c r="F924" s="68"/>
      <c r="G924" s="137"/>
      <c r="H924" s="137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</row>
    <row r="925" spans="1:27" ht="12.75">
      <c r="A925" s="68"/>
      <c r="B925" s="68"/>
      <c r="C925" s="68"/>
      <c r="D925" s="68"/>
      <c r="E925" s="136"/>
      <c r="F925" s="68"/>
      <c r="G925" s="137"/>
      <c r="H925" s="137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</row>
    <row r="926" spans="1:27" ht="12.75">
      <c r="A926" s="68"/>
      <c r="B926" s="68"/>
      <c r="C926" s="68"/>
      <c r="D926" s="68"/>
      <c r="E926" s="136"/>
      <c r="F926" s="68"/>
      <c r="G926" s="137"/>
      <c r="H926" s="137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</row>
    <row r="927" spans="1:27" ht="12.75">
      <c r="A927" s="68"/>
      <c r="B927" s="68"/>
      <c r="C927" s="68"/>
      <c r="D927" s="68"/>
      <c r="E927" s="136"/>
      <c r="F927" s="68"/>
      <c r="G927" s="137"/>
      <c r="H927" s="137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</row>
    <row r="928" spans="1:27" ht="12.75">
      <c r="A928" s="68"/>
      <c r="B928" s="68"/>
      <c r="C928" s="68"/>
      <c r="D928" s="68"/>
      <c r="E928" s="136"/>
      <c r="F928" s="68"/>
      <c r="G928" s="137"/>
      <c r="H928" s="137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</row>
    <row r="929" spans="1:27" ht="12.75">
      <c r="A929" s="68"/>
      <c r="B929" s="68"/>
      <c r="C929" s="68"/>
      <c r="D929" s="68"/>
      <c r="E929" s="136"/>
      <c r="F929" s="68"/>
      <c r="G929" s="137"/>
      <c r="H929" s="137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</row>
    <row r="930" spans="1:27" ht="12.75">
      <c r="A930" s="68"/>
      <c r="B930" s="68"/>
      <c r="C930" s="68"/>
      <c r="D930" s="68"/>
      <c r="E930" s="136"/>
      <c r="F930" s="68"/>
      <c r="G930" s="137"/>
      <c r="H930" s="137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</row>
    <row r="931" spans="1:27" ht="12.75">
      <c r="A931" s="68"/>
      <c r="B931" s="68"/>
      <c r="C931" s="68"/>
      <c r="D931" s="68"/>
      <c r="E931" s="136"/>
      <c r="F931" s="68"/>
      <c r="G931" s="137"/>
      <c r="H931" s="137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</row>
    <row r="932" spans="1:27" ht="12.75">
      <c r="A932" s="68"/>
      <c r="B932" s="68"/>
      <c r="C932" s="68"/>
      <c r="D932" s="68"/>
      <c r="E932" s="136"/>
      <c r="F932" s="68"/>
      <c r="G932" s="137"/>
      <c r="H932" s="137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</row>
    <row r="933" spans="1:27" ht="12.75">
      <c r="A933" s="68"/>
      <c r="B933" s="68"/>
      <c r="C933" s="68"/>
      <c r="D933" s="68"/>
      <c r="E933" s="136"/>
      <c r="F933" s="68"/>
      <c r="G933" s="137"/>
      <c r="H933" s="137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</row>
    <row r="934" spans="1:27" ht="12.75">
      <c r="A934" s="68"/>
      <c r="B934" s="68"/>
      <c r="C934" s="68"/>
      <c r="D934" s="68"/>
      <c r="E934" s="136"/>
      <c r="F934" s="68"/>
      <c r="G934" s="137"/>
      <c r="H934" s="137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</row>
    <row r="935" spans="1:27" ht="12.75">
      <c r="A935" s="68"/>
      <c r="B935" s="68"/>
      <c r="C935" s="68"/>
      <c r="D935" s="68"/>
      <c r="E935" s="136"/>
      <c r="F935" s="68"/>
      <c r="G935" s="137"/>
      <c r="H935" s="137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</row>
    <row r="936" spans="1:27" ht="12.75">
      <c r="A936" s="68"/>
      <c r="B936" s="68"/>
      <c r="C936" s="68"/>
      <c r="D936" s="68"/>
      <c r="E936" s="136"/>
      <c r="F936" s="68"/>
      <c r="G936" s="137"/>
      <c r="H936" s="137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</row>
    <row r="937" spans="1:27" ht="12.75">
      <c r="A937" s="68"/>
      <c r="B937" s="68"/>
      <c r="C937" s="68"/>
      <c r="D937" s="68"/>
      <c r="E937" s="136"/>
      <c r="F937" s="68"/>
      <c r="G937" s="137"/>
      <c r="H937" s="137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</row>
    <row r="938" spans="1:27" ht="12.75">
      <c r="A938" s="68"/>
      <c r="B938" s="68"/>
      <c r="C938" s="68"/>
      <c r="D938" s="68"/>
      <c r="E938" s="136"/>
      <c r="F938" s="68"/>
      <c r="G938" s="137"/>
      <c r="H938" s="137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</row>
    <row r="939" spans="1:27" ht="12.75">
      <c r="A939" s="68"/>
      <c r="B939" s="68"/>
      <c r="C939" s="68"/>
      <c r="D939" s="68"/>
      <c r="E939" s="136"/>
      <c r="F939" s="68"/>
      <c r="G939" s="137"/>
      <c r="H939" s="137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</row>
    <row r="940" spans="1:27" ht="12.75">
      <c r="A940" s="68"/>
      <c r="B940" s="68"/>
      <c r="C940" s="68"/>
      <c r="D940" s="68"/>
      <c r="E940" s="136"/>
      <c r="F940" s="68"/>
      <c r="G940" s="137"/>
      <c r="H940" s="137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</row>
    <row r="941" spans="1:27" ht="12.75">
      <c r="A941" s="68"/>
      <c r="B941" s="68"/>
      <c r="C941" s="68"/>
      <c r="D941" s="68"/>
      <c r="E941" s="136"/>
      <c r="F941" s="68"/>
      <c r="G941" s="137"/>
      <c r="H941" s="137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</row>
    <row r="942" spans="1:27" ht="12.75">
      <c r="A942" s="68"/>
      <c r="B942" s="68"/>
      <c r="C942" s="68"/>
      <c r="D942" s="68"/>
      <c r="E942" s="136"/>
      <c r="F942" s="68"/>
      <c r="G942" s="137"/>
      <c r="H942" s="137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</row>
    <row r="943" spans="1:27" ht="12.75">
      <c r="A943" s="68"/>
      <c r="B943" s="68"/>
      <c r="C943" s="68"/>
      <c r="D943" s="68"/>
      <c r="E943" s="136"/>
      <c r="F943" s="68"/>
      <c r="G943" s="137"/>
      <c r="H943" s="137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</row>
    <row r="944" spans="1:27" ht="12.75">
      <c r="A944" s="68"/>
      <c r="B944" s="68"/>
      <c r="C944" s="68"/>
      <c r="D944" s="68"/>
      <c r="E944" s="136"/>
      <c r="F944" s="68"/>
      <c r="G944" s="137"/>
      <c r="H944" s="137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</row>
    <row r="945" spans="1:27" ht="12.75">
      <c r="A945" s="68"/>
      <c r="B945" s="68"/>
      <c r="C945" s="68"/>
      <c r="D945" s="68"/>
      <c r="E945" s="136"/>
      <c r="F945" s="68"/>
      <c r="G945" s="137"/>
      <c r="H945" s="137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</row>
    <row r="946" spans="1:27" ht="12.75">
      <c r="A946" s="68"/>
      <c r="B946" s="68"/>
      <c r="C946" s="68"/>
      <c r="D946" s="68"/>
      <c r="E946" s="136"/>
      <c r="F946" s="68"/>
      <c r="G946" s="137"/>
      <c r="H946" s="137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</row>
    <row r="947" spans="1:27" ht="12.75">
      <c r="A947" s="68"/>
      <c r="B947" s="68"/>
      <c r="C947" s="68"/>
      <c r="D947" s="68"/>
      <c r="E947" s="136"/>
      <c r="F947" s="68"/>
      <c r="G947" s="137"/>
      <c r="H947" s="137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</row>
    <row r="948" spans="1:27" ht="12.75">
      <c r="A948" s="68"/>
      <c r="B948" s="68"/>
      <c r="C948" s="68"/>
      <c r="D948" s="68"/>
      <c r="E948" s="136"/>
      <c r="F948" s="68"/>
      <c r="G948" s="137"/>
      <c r="H948" s="137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</row>
    <row r="949" spans="1:27" ht="12.75">
      <c r="A949" s="68"/>
      <c r="B949" s="68"/>
      <c r="C949" s="68"/>
      <c r="D949" s="68"/>
      <c r="E949" s="136"/>
      <c r="F949" s="68"/>
      <c r="G949" s="137"/>
      <c r="H949" s="137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</row>
    <row r="950" spans="1:27" ht="12.75">
      <c r="A950" s="68"/>
      <c r="B950" s="68"/>
      <c r="C950" s="68"/>
      <c r="D950" s="68"/>
      <c r="E950" s="136"/>
      <c r="F950" s="68"/>
      <c r="G950" s="137"/>
      <c r="H950" s="137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</row>
    <row r="951" spans="1:27" ht="12.75">
      <c r="A951" s="68"/>
      <c r="B951" s="68"/>
      <c r="C951" s="68"/>
      <c r="D951" s="68"/>
      <c r="E951" s="136"/>
      <c r="F951" s="68"/>
      <c r="G951" s="137"/>
      <c r="H951" s="137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</row>
    <row r="952" spans="1:27" ht="12.75">
      <c r="A952" s="68"/>
      <c r="B952" s="68"/>
      <c r="C952" s="68"/>
      <c r="D952" s="68"/>
      <c r="E952" s="136"/>
      <c r="F952" s="68"/>
      <c r="G952" s="137"/>
      <c r="H952" s="137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</row>
    <row r="953" spans="1:27" ht="12.75">
      <c r="A953" s="68"/>
      <c r="B953" s="68"/>
      <c r="C953" s="68"/>
      <c r="D953" s="68"/>
      <c r="E953" s="136"/>
      <c r="F953" s="68"/>
      <c r="G953" s="137"/>
      <c r="H953" s="137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</row>
    <row r="954" spans="1:27" ht="12.75">
      <c r="A954" s="68"/>
      <c r="B954" s="68"/>
      <c r="C954" s="68"/>
      <c r="D954" s="68"/>
      <c r="E954" s="136"/>
      <c r="F954" s="68"/>
      <c r="G954" s="137"/>
      <c r="H954" s="137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</row>
    <row r="955" spans="1:27" ht="12.75">
      <c r="A955" s="68"/>
      <c r="B955" s="68"/>
      <c r="C955" s="68"/>
      <c r="D955" s="68"/>
      <c r="E955" s="136"/>
      <c r="F955" s="68"/>
      <c r="G955" s="137"/>
      <c r="H955" s="137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</row>
    <row r="956" spans="1:27" ht="12.75">
      <c r="A956" s="68"/>
      <c r="B956" s="68"/>
      <c r="C956" s="68"/>
      <c r="D956" s="68"/>
      <c r="E956" s="136"/>
      <c r="F956" s="68"/>
      <c r="G956" s="137"/>
      <c r="H956" s="137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</row>
    <row r="957" spans="1:27" ht="12.75">
      <c r="A957" s="68"/>
      <c r="B957" s="68"/>
      <c r="C957" s="68"/>
      <c r="D957" s="68"/>
      <c r="E957" s="136"/>
      <c r="F957" s="68"/>
      <c r="G957" s="137"/>
      <c r="H957" s="137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</row>
    <row r="958" spans="1:27" ht="12.75">
      <c r="A958" s="68"/>
      <c r="B958" s="68"/>
      <c r="C958" s="68"/>
      <c r="D958" s="68"/>
      <c r="E958" s="136"/>
      <c r="F958" s="68"/>
      <c r="G958" s="137"/>
      <c r="H958" s="137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</row>
    <row r="959" spans="1:27" ht="12.75">
      <c r="A959" s="68"/>
      <c r="B959" s="68"/>
      <c r="C959" s="68"/>
      <c r="D959" s="68"/>
      <c r="E959" s="136"/>
      <c r="F959" s="68"/>
      <c r="G959" s="137"/>
      <c r="H959" s="137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</row>
    <row r="960" spans="1:27" ht="12.75">
      <c r="A960" s="68"/>
      <c r="B960" s="68"/>
      <c r="C960" s="68"/>
      <c r="D960" s="68"/>
      <c r="E960" s="136"/>
      <c r="F960" s="68"/>
      <c r="G960" s="137"/>
      <c r="H960" s="137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</row>
    <row r="961" spans="1:27" ht="12.75">
      <c r="A961" s="68"/>
      <c r="B961" s="68"/>
      <c r="C961" s="68"/>
      <c r="D961" s="68"/>
      <c r="E961" s="136"/>
      <c r="F961" s="68"/>
      <c r="G961" s="137"/>
      <c r="H961" s="137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</row>
    <row r="962" spans="1:27" ht="12.75">
      <c r="A962" s="68"/>
      <c r="B962" s="68"/>
      <c r="C962" s="68"/>
      <c r="D962" s="68"/>
      <c r="E962" s="136"/>
      <c r="F962" s="68"/>
      <c r="G962" s="137"/>
      <c r="H962" s="137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</row>
    <row r="963" spans="1:27" ht="12.75">
      <c r="A963" s="68"/>
      <c r="B963" s="68"/>
      <c r="C963" s="68"/>
      <c r="D963" s="68"/>
      <c r="E963" s="136"/>
      <c r="F963" s="68"/>
      <c r="G963" s="137"/>
      <c r="H963" s="137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</row>
    <row r="964" spans="1:27" ht="12.75">
      <c r="A964" s="68"/>
      <c r="B964" s="68"/>
      <c r="C964" s="68"/>
      <c r="D964" s="68"/>
      <c r="E964" s="136"/>
      <c r="F964" s="68"/>
      <c r="G964" s="137"/>
      <c r="H964" s="137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</row>
    <row r="965" spans="1:27" ht="12.75">
      <c r="A965" s="68"/>
      <c r="B965" s="68"/>
      <c r="C965" s="68"/>
      <c r="D965" s="68"/>
      <c r="E965" s="136"/>
      <c r="F965" s="68"/>
      <c r="G965" s="137"/>
      <c r="H965" s="137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</row>
    <row r="966" spans="1:27" ht="12.75">
      <c r="A966" s="68"/>
      <c r="B966" s="68"/>
      <c r="C966" s="68"/>
      <c r="D966" s="68"/>
      <c r="E966" s="136"/>
      <c r="F966" s="68"/>
      <c r="G966" s="137"/>
      <c r="H966" s="137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</row>
    <row r="967" spans="1:27" ht="12.75">
      <c r="A967" s="68"/>
      <c r="B967" s="68"/>
      <c r="C967" s="68"/>
      <c r="D967" s="68"/>
      <c r="E967" s="136"/>
      <c r="F967" s="68"/>
      <c r="G967" s="137"/>
      <c r="H967" s="137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</row>
    <row r="968" spans="1:27" ht="12.75">
      <c r="A968" s="68"/>
      <c r="B968" s="68"/>
      <c r="C968" s="68"/>
      <c r="D968" s="68"/>
      <c r="E968" s="136"/>
      <c r="F968" s="68"/>
      <c r="G968" s="137"/>
      <c r="H968" s="137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</row>
    <row r="969" spans="1:27" ht="12.75">
      <c r="A969" s="68"/>
      <c r="B969" s="68"/>
      <c r="C969" s="68"/>
      <c r="D969" s="68"/>
      <c r="E969" s="136"/>
      <c r="F969" s="68"/>
      <c r="G969" s="137"/>
      <c r="H969" s="137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</row>
    <row r="970" spans="1:27" ht="12.75">
      <c r="A970" s="68"/>
      <c r="B970" s="68"/>
      <c r="C970" s="68"/>
      <c r="D970" s="68"/>
      <c r="E970" s="136"/>
      <c r="F970" s="68"/>
      <c r="G970" s="137"/>
      <c r="H970" s="137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</row>
    <row r="971" spans="1:27" ht="12.75">
      <c r="A971" s="68"/>
      <c r="B971" s="68"/>
      <c r="C971" s="68"/>
      <c r="D971" s="68"/>
      <c r="E971" s="136"/>
      <c r="F971" s="68"/>
      <c r="G971" s="137"/>
      <c r="H971" s="137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</row>
    <row r="972" spans="1:27" ht="12.75">
      <c r="A972" s="68"/>
      <c r="B972" s="68"/>
      <c r="C972" s="68"/>
      <c r="D972" s="68"/>
      <c r="E972" s="136"/>
      <c r="F972" s="68"/>
      <c r="G972" s="137"/>
      <c r="H972" s="137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</row>
    <row r="973" spans="1:27" ht="12.75">
      <c r="A973" s="68"/>
      <c r="B973" s="68"/>
      <c r="C973" s="68"/>
      <c r="D973" s="68"/>
      <c r="E973" s="136"/>
      <c r="F973" s="68"/>
      <c r="G973" s="137"/>
      <c r="H973" s="137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</row>
    <row r="974" spans="1:27" ht="12.75">
      <c r="A974" s="68"/>
      <c r="B974" s="68"/>
      <c r="C974" s="68"/>
      <c r="D974" s="68"/>
      <c r="E974" s="136"/>
      <c r="F974" s="68"/>
      <c r="G974" s="137"/>
      <c r="H974" s="137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</row>
    <row r="975" spans="1:27" ht="12.75">
      <c r="A975" s="68"/>
      <c r="B975" s="68"/>
      <c r="C975" s="68"/>
      <c r="D975" s="68"/>
      <c r="E975" s="136"/>
      <c r="F975" s="68"/>
      <c r="G975" s="137"/>
      <c r="H975" s="137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</row>
    <row r="976" spans="1:27" ht="12.75">
      <c r="A976" s="68"/>
      <c r="B976" s="68"/>
      <c r="C976" s="68"/>
      <c r="D976" s="68"/>
      <c r="E976" s="136"/>
      <c r="F976" s="68"/>
      <c r="G976" s="137"/>
      <c r="H976" s="137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</row>
    <row r="977" spans="1:27" ht="12.75">
      <c r="A977" s="68"/>
      <c r="B977" s="68"/>
      <c r="C977" s="68"/>
      <c r="D977" s="68"/>
      <c r="E977" s="136"/>
      <c r="F977" s="68"/>
      <c r="G977" s="137"/>
      <c r="H977" s="137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</row>
    <row r="978" spans="1:27" ht="12.75">
      <c r="A978" s="68"/>
      <c r="B978" s="68"/>
      <c r="C978" s="68"/>
      <c r="D978" s="68"/>
      <c r="E978" s="136"/>
      <c r="F978" s="68"/>
      <c r="G978" s="137"/>
      <c r="H978" s="137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</row>
    <row r="979" spans="1:27" ht="12.75">
      <c r="A979" s="68"/>
      <c r="B979" s="68"/>
      <c r="C979" s="68"/>
      <c r="D979" s="68"/>
      <c r="E979" s="136"/>
      <c r="F979" s="68"/>
      <c r="G979" s="137"/>
      <c r="H979" s="137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</row>
    <row r="980" spans="1:27" ht="12.75">
      <c r="A980" s="68"/>
      <c r="B980" s="68"/>
      <c r="C980" s="68"/>
      <c r="D980" s="68"/>
      <c r="E980" s="136"/>
      <c r="F980" s="68"/>
      <c r="G980" s="137"/>
      <c r="H980" s="137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</row>
    <row r="981" spans="1:27" ht="12.75">
      <c r="A981" s="68"/>
      <c r="B981" s="68"/>
      <c r="C981" s="68"/>
      <c r="D981" s="68"/>
      <c r="E981" s="136"/>
      <c r="F981" s="68"/>
      <c r="G981" s="137"/>
      <c r="H981" s="137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</row>
    <row r="982" spans="1:27" ht="12.75">
      <c r="A982" s="68"/>
      <c r="B982" s="68"/>
      <c r="C982" s="68"/>
      <c r="D982" s="68"/>
      <c r="E982" s="136"/>
      <c r="F982" s="68"/>
      <c r="G982" s="137"/>
      <c r="H982" s="137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</row>
    <row r="983" spans="1:27" ht="12.75">
      <c r="A983" s="68"/>
      <c r="B983" s="68"/>
      <c r="C983" s="68"/>
      <c r="D983" s="68"/>
      <c r="E983" s="136"/>
      <c r="F983" s="68"/>
      <c r="G983" s="137"/>
      <c r="H983" s="137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</row>
    <row r="984" spans="1:27" ht="12.75">
      <c r="A984" s="68"/>
      <c r="B984" s="68"/>
      <c r="C984" s="68"/>
      <c r="D984" s="68"/>
      <c r="E984" s="136"/>
      <c r="F984" s="68"/>
      <c r="G984" s="137"/>
      <c r="H984" s="137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</row>
    <row r="985" spans="1:27" ht="12.75">
      <c r="A985" s="68"/>
      <c r="B985" s="68"/>
      <c r="C985" s="68"/>
      <c r="D985" s="68"/>
      <c r="E985" s="136"/>
      <c r="F985" s="68"/>
      <c r="G985" s="137"/>
      <c r="H985" s="137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</row>
    <row r="986" spans="1:27" ht="12.75">
      <c r="A986" s="68"/>
      <c r="B986" s="68"/>
      <c r="C986" s="68"/>
      <c r="D986" s="68"/>
      <c r="E986" s="136"/>
      <c r="F986" s="68"/>
      <c r="G986" s="137"/>
      <c r="H986" s="137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</row>
    <row r="987" spans="1:27" ht="12.75">
      <c r="A987" s="68"/>
      <c r="B987" s="68"/>
      <c r="C987" s="68"/>
      <c r="D987" s="68"/>
      <c r="E987" s="136"/>
      <c r="F987" s="68"/>
      <c r="G987" s="137"/>
      <c r="H987" s="137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</row>
    <row r="988" spans="1:27" ht="12.75">
      <c r="A988" s="68"/>
      <c r="B988" s="68"/>
      <c r="C988" s="68"/>
      <c r="D988" s="68"/>
      <c r="E988" s="136"/>
      <c r="F988" s="68"/>
      <c r="G988" s="137"/>
      <c r="H988" s="137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</row>
    <row r="989" spans="1:27" ht="12.75">
      <c r="A989" s="68"/>
      <c r="B989" s="68"/>
      <c r="C989" s="68"/>
      <c r="D989" s="68"/>
      <c r="E989" s="136"/>
      <c r="F989" s="68"/>
      <c r="G989" s="137"/>
      <c r="H989" s="137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</row>
    <row r="990" spans="1:27" ht="12.75">
      <c r="A990" s="68"/>
      <c r="B990" s="68"/>
      <c r="C990" s="68"/>
      <c r="D990" s="68"/>
      <c r="E990" s="136"/>
      <c r="F990" s="68"/>
      <c r="G990" s="137"/>
      <c r="H990" s="137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</row>
    <row r="991" spans="1:27" ht="12.75">
      <c r="A991" s="68"/>
      <c r="B991" s="68"/>
      <c r="C991" s="68"/>
      <c r="D991" s="68"/>
      <c r="E991" s="136"/>
      <c r="F991" s="68"/>
      <c r="G991" s="137"/>
      <c r="H991" s="137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</row>
    <row r="992" spans="1:27" ht="12.75">
      <c r="A992" s="68"/>
      <c r="B992" s="68"/>
      <c r="C992" s="68"/>
      <c r="D992" s="68"/>
      <c r="E992" s="136"/>
      <c r="F992" s="68"/>
      <c r="G992" s="137"/>
      <c r="H992" s="137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</row>
    <row r="993" spans="1:27" ht="12.75">
      <c r="A993" s="68"/>
      <c r="B993" s="68"/>
      <c r="C993" s="68"/>
      <c r="D993" s="68"/>
      <c r="E993" s="136"/>
      <c r="F993" s="68"/>
      <c r="G993" s="137"/>
      <c r="H993" s="137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</row>
    <row r="994" spans="1:27" ht="12.75">
      <c r="A994" s="68"/>
      <c r="B994" s="68"/>
      <c r="C994" s="68"/>
      <c r="D994" s="68"/>
      <c r="E994" s="136"/>
      <c r="F994" s="68"/>
      <c r="G994" s="137"/>
      <c r="H994" s="137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</row>
    <row r="995" spans="1:27" ht="12.75">
      <c r="A995" s="68"/>
      <c r="B995" s="68"/>
      <c r="C995" s="68"/>
      <c r="D995" s="68"/>
      <c r="E995" s="136"/>
      <c r="F995" s="68"/>
      <c r="G995" s="137"/>
      <c r="H995" s="137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</row>
    <row r="996" spans="1:27" ht="12.75">
      <c r="A996" s="68"/>
      <c r="B996" s="68"/>
      <c r="C996" s="68"/>
      <c r="D996" s="68"/>
      <c r="E996" s="136"/>
      <c r="F996" s="68"/>
      <c r="G996" s="137"/>
      <c r="H996" s="137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</row>
    <row r="997" spans="1:27" ht="12.75">
      <c r="A997" s="68"/>
      <c r="B997" s="68"/>
      <c r="C997" s="68"/>
      <c r="D997" s="68"/>
      <c r="E997" s="136"/>
      <c r="F997" s="68"/>
      <c r="G997" s="137"/>
      <c r="H997" s="137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</row>
    <row r="998" spans="1:27" ht="12.75">
      <c r="A998" s="68"/>
      <c r="B998" s="68"/>
      <c r="C998" s="68"/>
      <c r="D998" s="68"/>
      <c r="E998" s="136"/>
      <c r="F998" s="68"/>
      <c r="G998" s="137"/>
      <c r="H998" s="137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</row>
    <row r="999" spans="1:27" ht="12.75">
      <c r="A999" s="68"/>
      <c r="B999" s="68"/>
      <c r="C999" s="68"/>
      <c r="D999" s="68"/>
      <c r="E999" s="136"/>
      <c r="F999" s="68"/>
      <c r="G999" s="137"/>
      <c r="H999" s="137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</row>
    <row r="1000" spans="1:27" ht="12.75">
      <c r="A1000" s="68"/>
      <c r="B1000" s="68"/>
      <c r="C1000" s="68"/>
      <c r="D1000" s="68"/>
      <c r="E1000" s="136"/>
      <c r="F1000" s="68"/>
      <c r="G1000" s="137"/>
      <c r="H1000" s="137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155"/>
  <sheetViews>
    <sheetView workbookViewId="0"/>
  </sheetViews>
  <sheetFormatPr baseColWidth="10" defaultColWidth="12.5703125" defaultRowHeight="15.75" customHeight="1"/>
  <sheetData>
    <row r="1" spans="1:26" ht="15.75" customHeight="1">
      <c r="A1" s="145" t="s">
        <v>102</v>
      </c>
      <c r="B1" s="166" t="s">
        <v>155</v>
      </c>
      <c r="C1" s="166" t="s">
        <v>156</v>
      </c>
      <c r="D1" s="166" t="s">
        <v>157</v>
      </c>
      <c r="E1" s="166" t="s">
        <v>158</v>
      </c>
      <c r="F1" s="166" t="s">
        <v>159</v>
      </c>
      <c r="G1" s="167" t="s">
        <v>160</v>
      </c>
      <c r="H1" s="166" t="s">
        <v>161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5.75" customHeight="1">
      <c r="A2" s="168" t="s">
        <v>103</v>
      </c>
      <c r="B2" s="135" t="s">
        <v>33</v>
      </c>
      <c r="C2" s="169">
        <f>VLOOKUP(B2, 'Product overview'!$A$7:$F$162, 5, FALSE)</f>
        <v>3.6</v>
      </c>
      <c r="D2" s="170">
        <v>3</v>
      </c>
      <c r="E2" s="169">
        <f>IFERROR((C2*D2),"")</f>
        <v>10.8</v>
      </c>
      <c r="F2" s="169">
        <f>IFERROR(SUM(E1:E2),"")</f>
        <v>10.8</v>
      </c>
      <c r="G2" s="169">
        <v>21</v>
      </c>
      <c r="H2" s="171">
        <f>IFERROR((G2-F2),"")</f>
        <v>10.199999999999999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>
      <c r="A3" s="134"/>
      <c r="B3" s="68"/>
      <c r="C3" s="68"/>
      <c r="D3" s="68"/>
      <c r="E3" s="69"/>
      <c r="F3" s="69"/>
      <c r="G3" s="69"/>
      <c r="H3" s="172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>
      <c r="A4" s="134"/>
      <c r="B4" s="110" t="s">
        <v>34</v>
      </c>
      <c r="C4" s="96">
        <f>VLOOKUP(B4, 'Product overview'!$A$7:$F$162, 5, FALSE)</f>
        <v>7.2</v>
      </c>
      <c r="D4" s="95">
        <v>2</v>
      </c>
      <c r="E4" s="96">
        <f t="shared" ref="E4:E43" si="0">IFERROR((C4*D4),"")</f>
        <v>14.4</v>
      </c>
      <c r="F4" s="96">
        <f t="shared" ref="F4:F9" si="1">IFERROR(SUM(E3:E4),"")</f>
        <v>14.4</v>
      </c>
      <c r="G4" s="69"/>
      <c r="H4" s="172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5.75" customHeight="1">
      <c r="A5" s="168" t="s">
        <v>104</v>
      </c>
      <c r="B5" s="135" t="s">
        <v>68</v>
      </c>
      <c r="C5" s="169">
        <f>VLOOKUP(B5, 'Product overview'!$A$7:$F$162, 5, FALSE)</f>
        <v>18</v>
      </c>
      <c r="D5" s="170">
        <v>2</v>
      </c>
      <c r="E5" s="169">
        <f t="shared" si="0"/>
        <v>36</v>
      </c>
      <c r="F5" s="169">
        <f t="shared" si="1"/>
        <v>50.4</v>
      </c>
      <c r="G5" s="169">
        <v>72</v>
      </c>
      <c r="H5" s="171">
        <f>IFERROR((G5-F5),"")</f>
        <v>21.6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>
      <c r="A6" s="134"/>
      <c r="B6" s="68"/>
      <c r="C6" s="68"/>
      <c r="D6" s="68"/>
      <c r="E6" s="96">
        <f t="shared" si="0"/>
        <v>0</v>
      </c>
      <c r="F6" s="96">
        <f t="shared" si="1"/>
        <v>36</v>
      </c>
      <c r="G6" s="69"/>
      <c r="H6" s="172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>
      <c r="A7" s="134"/>
      <c r="B7" s="110" t="s">
        <v>33</v>
      </c>
      <c r="C7" s="96">
        <f>VLOOKUP(B7, 'Product overview'!$A$7:$F$162, 5, FALSE)</f>
        <v>3.6</v>
      </c>
      <c r="D7" s="95">
        <v>2</v>
      </c>
      <c r="E7" s="96">
        <f t="shared" si="0"/>
        <v>7.2</v>
      </c>
      <c r="F7" s="96">
        <f t="shared" si="1"/>
        <v>7.2</v>
      </c>
      <c r="G7" s="69"/>
      <c r="H7" s="172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>
      <c r="A8" s="134"/>
      <c r="B8" s="110" t="s">
        <v>68</v>
      </c>
      <c r="C8" s="96">
        <f>VLOOKUP(B8, 'Product overview'!$A$7:$F$162, 5, FALSE)</f>
        <v>18</v>
      </c>
      <c r="D8" s="95">
        <v>1</v>
      </c>
      <c r="E8" s="96">
        <f t="shared" si="0"/>
        <v>18</v>
      </c>
      <c r="F8" s="96">
        <f t="shared" si="1"/>
        <v>25.2</v>
      </c>
      <c r="G8" s="69"/>
      <c r="H8" s="172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15.75" customHeight="1">
      <c r="A9" s="168" t="s">
        <v>105</v>
      </c>
      <c r="B9" s="135" t="s">
        <v>16</v>
      </c>
      <c r="C9" s="173">
        <f>VLOOKUP(B9, 'Product overview'!$A$7:$F$162, 5, FALSE)</f>
        <v>46.8</v>
      </c>
      <c r="D9" s="170">
        <v>2</v>
      </c>
      <c r="E9" s="169">
        <f t="shared" si="0"/>
        <v>93.6</v>
      </c>
      <c r="F9" s="169">
        <f t="shared" si="1"/>
        <v>111.6</v>
      </c>
      <c r="G9" s="169">
        <v>140</v>
      </c>
      <c r="H9" s="171">
        <f>IFERROR((G9-F9),"")</f>
        <v>28.400000000000006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1:26">
      <c r="A10" s="134"/>
      <c r="B10" s="68"/>
      <c r="C10" s="68"/>
      <c r="D10" s="68"/>
      <c r="E10" s="96">
        <f t="shared" si="0"/>
        <v>0</v>
      </c>
      <c r="F10" s="69"/>
      <c r="G10" s="69"/>
      <c r="H10" s="172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1:26">
      <c r="A11" s="134"/>
      <c r="B11" s="110" t="s">
        <v>33</v>
      </c>
      <c r="C11" s="96">
        <f>VLOOKUP(B11, 'Product overview'!$A$7:$F$162, 5, FALSE)</f>
        <v>3.6</v>
      </c>
      <c r="D11" s="95">
        <v>1</v>
      </c>
      <c r="E11" s="96">
        <f t="shared" si="0"/>
        <v>3.6</v>
      </c>
      <c r="F11" s="96">
        <f t="shared" ref="F11:F23" si="2">IFERROR(SUM(E10:E11),"")</f>
        <v>3.6</v>
      </c>
      <c r="G11" s="69"/>
      <c r="H11" s="172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>
      <c r="A12" s="134"/>
      <c r="B12" s="110" t="s">
        <v>68</v>
      </c>
      <c r="C12" s="96">
        <f>VLOOKUP(B12, 'Product overview'!$A$7:$F$162, 5, FALSE)</f>
        <v>18</v>
      </c>
      <c r="D12" s="95">
        <v>2</v>
      </c>
      <c r="E12" s="96">
        <f t="shared" si="0"/>
        <v>36</v>
      </c>
      <c r="F12" s="96">
        <f t="shared" si="2"/>
        <v>39.6</v>
      </c>
      <c r="G12" s="69"/>
      <c r="H12" s="172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1:26" ht="15.75" customHeight="1">
      <c r="A13" s="168" t="s">
        <v>106</v>
      </c>
      <c r="B13" s="135" t="s">
        <v>18</v>
      </c>
      <c r="C13" s="173">
        <f>VLOOKUP(B13, 'Product overview'!$A$7:$F$162, 5, FALSE)</f>
        <v>82.8</v>
      </c>
      <c r="D13" s="170">
        <v>2</v>
      </c>
      <c r="E13" s="169">
        <f t="shared" si="0"/>
        <v>165.6</v>
      </c>
      <c r="F13" s="169">
        <f t="shared" si="2"/>
        <v>201.6</v>
      </c>
      <c r="G13" s="169">
        <v>226</v>
      </c>
      <c r="H13" s="171">
        <f>IFERROR((G13-F13),"")</f>
        <v>24.400000000000006</v>
      </c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1:26">
      <c r="A14" s="134"/>
      <c r="B14" s="68"/>
      <c r="C14" s="68"/>
      <c r="D14" s="68"/>
      <c r="E14" s="96">
        <f t="shared" si="0"/>
        <v>0</v>
      </c>
      <c r="F14" s="96">
        <f t="shared" si="2"/>
        <v>165.6</v>
      </c>
      <c r="G14" s="69"/>
      <c r="H14" s="172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>
      <c r="A15" s="134"/>
      <c r="B15" s="110" t="s">
        <v>33</v>
      </c>
      <c r="C15" s="96">
        <f>VLOOKUP(B15, 'Product overview'!$A$7:$F$162, 5, FALSE)</f>
        <v>3.6</v>
      </c>
      <c r="D15" s="95">
        <v>2</v>
      </c>
      <c r="E15" s="96">
        <f t="shared" si="0"/>
        <v>7.2</v>
      </c>
      <c r="F15" s="96">
        <f t="shared" si="2"/>
        <v>7.2</v>
      </c>
      <c r="G15" s="69"/>
      <c r="H15" s="172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1:26">
      <c r="A16" s="134"/>
      <c r="B16" s="110" t="s">
        <v>68</v>
      </c>
      <c r="C16" s="96">
        <f>VLOOKUP(B16, 'Product overview'!$A$7:$F$162, 5, FALSE)</f>
        <v>18</v>
      </c>
      <c r="D16" s="95">
        <v>2</v>
      </c>
      <c r="E16" s="96">
        <f t="shared" si="0"/>
        <v>36</v>
      </c>
      <c r="F16" s="96">
        <f t="shared" si="2"/>
        <v>43.2</v>
      </c>
      <c r="G16" s="69"/>
      <c r="H16" s="172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1:26" ht="15.75" customHeight="1">
      <c r="A17" s="168" t="s">
        <v>107</v>
      </c>
      <c r="B17" s="135" t="s">
        <v>94</v>
      </c>
      <c r="C17" s="174">
        <f>VLOOKUP(B17, 'Product overview'!$A$1:$F$257, 5, FALSE)</f>
        <v>32</v>
      </c>
      <c r="D17" s="170">
        <v>1</v>
      </c>
      <c r="E17" s="169">
        <f t="shared" si="0"/>
        <v>32</v>
      </c>
      <c r="F17" s="169">
        <f t="shared" si="2"/>
        <v>68</v>
      </c>
      <c r="G17" s="169">
        <v>104</v>
      </c>
      <c r="H17" s="171">
        <f>IFERROR((G17-F17),"")</f>
        <v>36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1:26">
      <c r="A18" s="68"/>
      <c r="B18" s="110" t="s">
        <v>33</v>
      </c>
      <c r="C18" s="94">
        <f>VLOOKUP(B18, 'Product overview'!$A$1:$F$257, 5, FALSE)</f>
        <v>3.6</v>
      </c>
      <c r="D18" s="95">
        <v>2</v>
      </c>
      <c r="E18" s="96">
        <f t="shared" si="0"/>
        <v>7.2</v>
      </c>
      <c r="F18" s="96">
        <f t="shared" si="2"/>
        <v>39.200000000000003</v>
      </c>
      <c r="G18" s="96"/>
      <c r="H18" s="172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1:26">
      <c r="A19" s="68"/>
      <c r="B19" s="110" t="s">
        <v>100</v>
      </c>
      <c r="C19" s="94">
        <f>VLOOKUP(B19, 'Product overview'!$A$1:$F$257, 5, FALSE)</f>
        <v>122</v>
      </c>
      <c r="D19" s="95">
        <v>1</v>
      </c>
      <c r="E19" s="96">
        <f t="shared" si="0"/>
        <v>122</v>
      </c>
      <c r="F19" s="96">
        <f t="shared" si="2"/>
        <v>129.19999999999999</v>
      </c>
      <c r="G19" s="96"/>
      <c r="H19" s="172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1:26" ht="15.75" customHeight="1">
      <c r="A20" s="168" t="s">
        <v>213</v>
      </c>
      <c r="B20" s="135" t="s">
        <v>42</v>
      </c>
      <c r="C20" s="174">
        <f>VLOOKUP(B20, 'Product overview'!$A$1:$F$257, 5, FALSE)</f>
        <v>43.2</v>
      </c>
      <c r="D20" s="170">
        <v>1</v>
      </c>
      <c r="E20" s="169">
        <f t="shared" si="0"/>
        <v>43.2</v>
      </c>
      <c r="F20" s="169">
        <f t="shared" si="2"/>
        <v>165.2</v>
      </c>
      <c r="G20" s="169">
        <v>190</v>
      </c>
      <c r="H20" s="171">
        <f>IFERROR((G20-F20),"")</f>
        <v>24.800000000000011</v>
      </c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1:26">
      <c r="A21" s="68"/>
      <c r="B21" s="110" t="s">
        <v>33</v>
      </c>
      <c r="C21" s="94">
        <f>VLOOKUP(B21, 'Product overview'!$A$1:$F$257, 5, FALSE)</f>
        <v>3.6</v>
      </c>
      <c r="D21" s="95">
        <v>1</v>
      </c>
      <c r="E21" s="96">
        <f t="shared" si="0"/>
        <v>3.6</v>
      </c>
      <c r="F21" s="96">
        <f t="shared" si="2"/>
        <v>46.800000000000004</v>
      </c>
      <c r="G21" s="96"/>
      <c r="H21" s="172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1:26">
      <c r="A22" s="68"/>
      <c r="B22" s="110" t="s">
        <v>100</v>
      </c>
      <c r="C22" s="94">
        <f>VLOOKUP(B22, 'Product overview'!$A$1:$F$257, 5, FALSE)</f>
        <v>122</v>
      </c>
      <c r="D22" s="95">
        <v>1</v>
      </c>
      <c r="E22" s="96">
        <f t="shared" si="0"/>
        <v>122</v>
      </c>
      <c r="F22" s="96">
        <f t="shared" si="2"/>
        <v>125.6</v>
      </c>
      <c r="G22" s="96"/>
      <c r="H22" s="172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1:26">
      <c r="A23" s="110"/>
      <c r="B23" s="110" t="s">
        <v>42</v>
      </c>
      <c r="C23" s="94">
        <f>VLOOKUP(B23, 'Product overview'!$A$1:$F$257, 5, FALSE)</f>
        <v>43.2</v>
      </c>
      <c r="D23" s="95">
        <v>1</v>
      </c>
      <c r="E23" s="96">
        <f t="shared" si="0"/>
        <v>43.2</v>
      </c>
      <c r="F23" s="96">
        <f t="shared" si="2"/>
        <v>165.2</v>
      </c>
      <c r="G23" s="96"/>
      <c r="H23" s="172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1:26" ht="15.75" customHeight="1">
      <c r="A24" s="168" t="s">
        <v>214</v>
      </c>
      <c r="B24" s="135" t="s">
        <v>41</v>
      </c>
      <c r="C24" s="174">
        <f>VLOOKUP(B24, 'Product overview'!$A$1:$F$257, 5, FALSE)</f>
        <v>36</v>
      </c>
      <c r="D24" s="170">
        <v>1</v>
      </c>
      <c r="E24" s="169">
        <f t="shared" si="0"/>
        <v>36</v>
      </c>
      <c r="F24" s="169">
        <f>IFERROR(SUM(E21:E24),"")</f>
        <v>204.8</v>
      </c>
      <c r="G24" s="169">
        <v>226</v>
      </c>
      <c r="H24" s="171">
        <f>IFERROR((G24-F24),"")</f>
        <v>21.199999999999989</v>
      </c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1:26">
      <c r="A25" s="68"/>
      <c r="B25" s="110" t="s">
        <v>68</v>
      </c>
      <c r="C25" s="94">
        <f>VLOOKUP(B25, 'Product overview'!$A$1:$F$257, 5, FALSE)</f>
        <v>18</v>
      </c>
      <c r="D25" s="95">
        <v>3</v>
      </c>
      <c r="E25" s="96">
        <f t="shared" si="0"/>
        <v>54</v>
      </c>
      <c r="F25" s="96">
        <f t="shared" ref="F25:F27" si="3">IFERROR(SUM(E24:E25),"")</f>
        <v>90</v>
      </c>
      <c r="G25" s="96"/>
      <c r="H25" s="172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1:26">
      <c r="A26" s="68"/>
      <c r="B26" s="110" t="s">
        <v>99</v>
      </c>
      <c r="C26" s="94">
        <f>VLOOKUP(B26, 'Product overview'!$A$1:$F$257, 5, FALSE)</f>
        <v>82</v>
      </c>
      <c r="D26" s="95">
        <v>1</v>
      </c>
      <c r="E26" s="96">
        <f t="shared" si="0"/>
        <v>82</v>
      </c>
      <c r="F26" s="96">
        <f t="shared" si="3"/>
        <v>136</v>
      </c>
      <c r="G26" s="96"/>
      <c r="H26" s="172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1:26">
      <c r="A27" s="68"/>
      <c r="B27" s="110" t="s">
        <v>353</v>
      </c>
      <c r="C27" s="94">
        <f>VLOOKUP(B27, 'Product overview'!$A$1:$F$257, 5, FALSE)</f>
        <v>50</v>
      </c>
      <c r="D27" s="95">
        <v>1</v>
      </c>
      <c r="E27" s="96">
        <f t="shared" si="0"/>
        <v>50</v>
      </c>
      <c r="F27" s="96">
        <f t="shared" si="3"/>
        <v>132</v>
      </c>
      <c r="G27" s="96"/>
      <c r="H27" s="172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1:26" ht="15.75" customHeight="1">
      <c r="A28" s="168" t="s">
        <v>215</v>
      </c>
      <c r="B28" s="135" t="s">
        <v>44</v>
      </c>
      <c r="C28" s="174">
        <f>VLOOKUP(B28, 'Product overview'!$A$1:$F$257, 5, FALSE)</f>
        <v>36</v>
      </c>
      <c r="D28" s="170">
        <v>2</v>
      </c>
      <c r="E28" s="169">
        <f t="shared" si="0"/>
        <v>72</v>
      </c>
      <c r="F28" s="169">
        <f>IFERROR(SUM(E25:E28),"")</f>
        <v>258</v>
      </c>
      <c r="G28" s="169">
        <v>284</v>
      </c>
      <c r="H28" s="171">
        <f>IFERROR((G28-F28),"")</f>
        <v>26</v>
      </c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1:26">
      <c r="A29" s="68"/>
      <c r="B29" s="110" t="s">
        <v>33</v>
      </c>
      <c r="C29" s="94">
        <f>VLOOKUP(B29, 'Product overview'!$A$1:$F$257, 5, FALSE)</f>
        <v>3.6</v>
      </c>
      <c r="D29" s="95">
        <v>2</v>
      </c>
      <c r="E29" s="96">
        <f t="shared" si="0"/>
        <v>7.2</v>
      </c>
      <c r="F29" s="96">
        <f>IFERROR(SUM(E29),"")</f>
        <v>7.2</v>
      </c>
      <c r="G29" s="69"/>
      <c r="H29" s="172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1:26">
      <c r="A30" s="68"/>
      <c r="B30" s="110" t="s">
        <v>100</v>
      </c>
      <c r="C30" s="94">
        <f>VLOOKUP(B30, 'Product overview'!$A$1:$F$257, 5, FALSE)</f>
        <v>122</v>
      </c>
      <c r="D30" s="95">
        <v>1</v>
      </c>
      <c r="E30" s="96">
        <f t="shared" si="0"/>
        <v>122</v>
      </c>
      <c r="F30" s="96">
        <f>IFERROR(SUM(E29:E30),"")</f>
        <v>129.19999999999999</v>
      </c>
      <c r="G30" s="96"/>
      <c r="H30" s="172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1:26">
      <c r="A31" s="68"/>
      <c r="B31" s="110" t="s">
        <v>354</v>
      </c>
      <c r="C31" s="94">
        <f>VLOOKUP(B31, 'Product overview'!$A$1:$F$257, 5, FALSE)</f>
        <v>54</v>
      </c>
      <c r="D31" s="95">
        <v>1</v>
      </c>
      <c r="E31" s="96">
        <f t="shared" si="0"/>
        <v>54</v>
      </c>
      <c r="F31" s="96">
        <f>IFERROR(SUM(E29:E31),"")</f>
        <v>183.2</v>
      </c>
      <c r="G31" s="96"/>
      <c r="H31" s="172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1:26" ht="15.75" customHeight="1">
      <c r="A32" s="168" t="s">
        <v>355</v>
      </c>
      <c r="B32" s="135" t="s">
        <v>356</v>
      </c>
      <c r="C32" s="174">
        <f>VLOOKUP(B32, 'Product overview'!$A$1:$F$257, 5, FALSE)</f>
        <v>201</v>
      </c>
      <c r="D32" s="170">
        <v>1</v>
      </c>
      <c r="E32" s="169">
        <f t="shared" si="0"/>
        <v>201</v>
      </c>
      <c r="F32" s="169">
        <f>IFERROR(SUM(E29:E32),"")</f>
        <v>384.2</v>
      </c>
      <c r="G32" s="169">
        <v>403</v>
      </c>
      <c r="H32" s="171">
        <f>IFERROR((G32-F32),"")</f>
        <v>18.800000000000011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1:26">
      <c r="A33" s="68"/>
      <c r="B33" s="110" t="s">
        <v>33</v>
      </c>
      <c r="C33" s="94">
        <f>VLOOKUP(B33, 'Product overview'!$A$1:$F$257, 5, FALSE)</f>
        <v>3.6</v>
      </c>
      <c r="D33" s="95">
        <v>5</v>
      </c>
      <c r="E33" s="96">
        <f t="shared" si="0"/>
        <v>18</v>
      </c>
      <c r="F33" s="96">
        <f>IFERROR(SUM(E33),"")</f>
        <v>18</v>
      </c>
      <c r="G33" s="69"/>
      <c r="H33" s="172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1:26">
      <c r="A34" s="68"/>
      <c r="B34" s="110" t="s">
        <v>99</v>
      </c>
      <c r="C34" s="94">
        <f>VLOOKUP(B34, 'Product overview'!$A$1:$F$257, 5, FALSE)</f>
        <v>82</v>
      </c>
      <c r="D34" s="95">
        <v>1</v>
      </c>
      <c r="E34" s="96">
        <f t="shared" si="0"/>
        <v>82</v>
      </c>
      <c r="F34" s="96">
        <f>IFERROR(SUM(E33:E34),"")</f>
        <v>100</v>
      </c>
      <c r="G34" s="69"/>
      <c r="H34" s="172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>
      <c r="A35" s="68"/>
      <c r="B35" s="110" t="s">
        <v>212</v>
      </c>
      <c r="C35" s="94">
        <f>VLOOKUP(B35, 'Product overview'!$A$1:$F$257, 5, FALSE)</f>
        <v>104</v>
      </c>
      <c r="D35" s="95">
        <v>1</v>
      </c>
      <c r="E35" s="96">
        <f t="shared" si="0"/>
        <v>104</v>
      </c>
      <c r="F35" s="96">
        <f>IFERROR(SUM(E33:E35),"")</f>
        <v>204</v>
      </c>
      <c r="G35" s="69"/>
      <c r="H35" s="172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1:26" ht="15.75" customHeight="1">
      <c r="A36" s="168" t="s">
        <v>357</v>
      </c>
      <c r="B36" s="135" t="s">
        <v>57</v>
      </c>
      <c r="C36" s="174">
        <f>VLOOKUP(B36, 'Product overview'!$A$1:$F$257, 5, FALSE)</f>
        <v>28</v>
      </c>
      <c r="D36" s="170">
        <v>2</v>
      </c>
      <c r="E36" s="169">
        <f t="shared" si="0"/>
        <v>56</v>
      </c>
      <c r="F36" s="169">
        <f>IFERROR(SUM(E33:E36),"")</f>
        <v>260</v>
      </c>
      <c r="G36" s="169">
        <v>273</v>
      </c>
      <c r="H36" s="171">
        <f>IFERROR((G36-F36),"")</f>
        <v>13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1:26">
      <c r="A37" s="68"/>
      <c r="B37" s="110" t="s">
        <v>33</v>
      </c>
      <c r="C37" s="94">
        <f>VLOOKUP(B37, 'Product overview'!$A$1:$F$257, 5, FALSE)</f>
        <v>3.6</v>
      </c>
      <c r="D37" s="95">
        <v>3</v>
      </c>
      <c r="E37" s="96">
        <f t="shared" si="0"/>
        <v>10.8</v>
      </c>
      <c r="F37" s="96">
        <f>IFERROR(SUM(E37),"")</f>
        <v>10.8</v>
      </c>
      <c r="G37" s="69"/>
      <c r="H37" s="172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1:26">
      <c r="A38" s="68"/>
      <c r="B38" s="110" t="s">
        <v>68</v>
      </c>
      <c r="C38" s="94">
        <f>VLOOKUP(B38, 'Product overview'!$A$1:$F$257, 5, FALSE)</f>
        <v>18</v>
      </c>
      <c r="D38" s="95">
        <v>1</v>
      </c>
      <c r="E38" s="96">
        <f t="shared" si="0"/>
        <v>18</v>
      </c>
      <c r="F38" s="96">
        <f>IFERROR(SUM(E37:E38),"")</f>
        <v>28.8</v>
      </c>
      <c r="G38" s="69"/>
      <c r="H38" s="172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 spans="1:26">
      <c r="A39" s="68"/>
      <c r="B39" s="110" t="s">
        <v>25</v>
      </c>
      <c r="C39" s="94">
        <f>VLOOKUP(B39, 'Product overview'!$A$1:$F$257, 5, FALSE)</f>
        <v>104.4</v>
      </c>
      <c r="D39" s="95">
        <v>3</v>
      </c>
      <c r="E39" s="96">
        <f t="shared" si="0"/>
        <v>313.20000000000005</v>
      </c>
      <c r="F39" s="96">
        <f>IFERROR(SUM(E37:E39),"")</f>
        <v>342.00000000000006</v>
      </c>
      <c r="G39" s="69"/>
      <c r="H39" s="172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 spans="1:26" ht="15.75" customHeight="1">
      <c r="A40" s="168" t="s">
        <v>358</v>
      </c>
      <c r="B40" s="135" t="s">
        <v>61</v>
      </c>
      <c r="C40" s="174">
        <f>VLOOKUP(B40, 'Product overview'!$A$1:$F$257, 5, FALSE)</f>
        <v>32</v>
      </c>
      <c r="D40" s="170">
        <v>2</v>
      </c>
      <c r="E40" s="169">
        <f t="shared" si="0"/>
        <v>64</v>
      </c>
      <c r="F40" s="169">
        <f>IFERROR(SUM(E37:E40),"")</f>
        <v>406.00000000000006</v>
      </c>
      <c r="G40" s="169">
        <v>424</v>
      </c>
      <c r="H40" s="171">
        <f>IFERROR((G40-F40),"")</f>
        <v>17.999999999999943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 spans="1:26">
      <c r="A41" s="68"/>
      <c r="B41" s="110" t="s">
        <v>353</v>
      </c>
      <c r="C41" s="94">
        <f>VLOOKUP(B41, 'Product overview'!$A$1:$F$257, 5, FALSE)</f>
        <v>50</v>
      </c>
      <c r="D41" s="95">
        <v>2</v>
      </c>
      <c r="E41" s="96">
        <f t="shared" si="0"/>
        <v>100</v>
      </c>
      <c r="F41" s="96">
        <f>IFERROR(SUM(E41),"")</f>
        <v>100</v>
      </c>
      <c r="G41" s="96"/>
      <c r="H41" s="172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 spans="1:26">
      <c r="A42" s="68"/>
      <c r="B42" s="110" t="s">
        <v>208</v>
      </c>
      <c r="C42" s="94">
        <f>VLOOKUP(B42, 'Product overview'!$A$1:$F$257, 5, FALSE)</f>
        <v>108</v>
      </c>
      <c r="D42" s="95">
        <v>2</v>
      </c>
      <c r="E42" s="96">
        <f t="shared" si="0"/>
        <v>216</v>
      </c>
      <c r="F42" s="96">
        <f>IFERROR(SUM(E41:E42),"")</f>
        <v>316</v>
      </c>
      <c r="G42" s="96"/>
      <c r="H42" s="172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15.75" customHeight="1">
      <c r="A43" s="175" t="s">
        <v>219</v>
      </c>
      <c r="B43" s="135" t="s">
        <v>19</v>
      </c>
      <c r="C43" s="174">
        <f>VLOOKUP(B43, 'Product overview'!$A$1:$F$257, 5, FALSE)</f>
        <v>86.4</v>
      </c>
      <c r="D43" s="170">
        <v>1</v>
      </c>
      <c r="E43" s="169">
        <f t="shared" si="0"/>
        <v>86.4</v>
      </c>
      <c r="F43" s="169">
        <f>IFERROR(SUM(E41:E43),"")</f>
        <v>402.4</v>
      </c>
      <c r="G43" s="169">
        <v>421</v>
      </c>
      <c r="H43" s="171">
        <f>IFERROR((G43-F43),"")</f>
        <v>18.600000000000023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>
      <c r="A44" s="176"/>
      <c r="B44" s="70"/>
      <c r="C44" s="70"/>
      <c r="D44" s="70"/>
      <c r="E44" s="131"/>
      <c r="F44" s="131"/>
      <c r="G44" s="131"/>
      <c r="H44" s="177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>
      <c r="A45" s="71" t="s">
        <v>359</v>
      </c>
      <c r="B45" s="72" t="s">
        <v>155</v>
      </c>
      <c r="C45" s="72" t="s">
        <v>156</v>
      </c>
      <c r="D45" s="72" t="s">
        <v>157</v>
      </c>
      <c r="E45" s="72" t="s">
        <v>158</v>
      </c>
      <c r="F45" s="72" t="s">
        <v>159</v>
      </c>
      <c r="G45" s="178" t="s">
        <v>160</v>
      </c>
      <c r="H45" s="72" t="s">
        <v>161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>
      <c r="A46" s="114" t="s">
        <v>94</v>
      </c>
      <c r="B46" s="110" t="s">
        <v>36</v>
      </c>
      <c r="C46" s="96">
        <f>VLOOKUP(B46, 'Product overview'!$A$7:$F$162, 5, FALSE)</f>
        <v>14</v>
      </c>
      <c r="D46" s="95">
        <v>1</v>
      </c>
      <c r="E46" s="96">
        <f t="shared" ref="E46:E49" si="4">IFERROR((C46*D46),"")</f>
        <v>14</v>
      </c>
      <c r="F46" s="96">
        <f>IFERROR(SUM(E45:E46),"")</f>
        <v>14</v>
      </c>
      <c r="G46" s="96">
        <v>32</v>
      </c>
      <c r="H46" s="172">
        <f t="shared" ref="H46:H48" si="5">IFERROR((G46-F46),"")</f>
        <v>18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>
      <c r="A47" s="114" t="s">
        <v>353</v>
      </c>
      <c r="B47" s="110" t="s">
        <v>36</v>
      </c>
      <c r="C47" s="96">
        <f>VLOOKUP(B47, 'Product overview'!$A$7:$F$162, 5, FALSE)</f>
        <v>14</v>
      </c>
      <c r="D47" s="95">
        <v>2</v>
      </c>
      <c r="E47" s="96">
        <f t="shared" si="4"/>
        <v>28</v>
      </c>
      <c r="F47" s="96">
        <v>28</v>
      </c>
      <c r="G47" s="96">
        <v>50</v>
      </c>
      <c r="H47" s="172">
        <f t="shared" si="5"/>
        <v>22</v>
      </c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>
      <c r="A48" s="133" t="s">
        <v>212</v>
      </c>
      <c r="B48" s="110" t="s">
        <v>36</v>
      </c>
      <c r="C48" s="96">
        <f>VLOOKUP(B48, 'Product overview'!$A$7:$F$162, 5, FALSE)</f>
        <v>14</v>
      </c>
      <c r="D48" s="95">
        <v>4</v>
      </c>
      <c r="E48" s="96">
        <f t="shared" si="4"/>
        <v>56</v>
      </c>
      <c r="F48" s="96">
        <v>56</v>
      </c>
      <c r="G48" s="96">
        <v>104</v>
      </c>
      <c r="H48" s="172">
        <f t="shared" si="5"/>
        <v>48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>
      <c r="A49" s="176"/>
      <c r="B49" s="70"/>
      <c r="C49" s="70"/>
      <c r="D49" s="70"/>
      <c r="E49" s="130">
        <f t="shared" si="4"/>
        <v>0</v>
      </c>
      <c r="F49" s="131"/>
      <c r="G49" s="131"/>
      <c r="H49" s="177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5.75" customHeight="1">
      <c r="A50" s="71" t="s">
        <v>97</v>
      </c>
      <c r="B50" s="72" t="s">
        <v>155</v>
      </c>
      <c r="C50" s="72" t="s">
        <v>156</v>
      </c>
      <c r="D50" s="72" t="s">
        <v>157</v>
      </c>
      <c r="E50" s="72" t="s">
        <v>158</v>
      </c>
      <c r="F50" s="72" t="s">
        <v>159</v>
      </c>
      <c r="G50" s="178" t="s">
        <v>160</v>
      </c>
      <c r="H50" s="72" t="s">
        <v>161</v>
      </c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>
      <c r="A51" s="114" t="s">
        <v>98</v>
      </c>
      <c r="B51" s="179" t="s">
        <v>69</v>
      </c>
      <c r="C51" s="96">
        <f>VLOOKUP(B51, 'Product overview'!$A$7:$F$162, 5, FALSE)</f>
        <v>32</v>
      </c>
      <c r="D51" s="95">
        <v>1</v>
      </c>
      <c r="E51" s="96">
        <f t="shared" ref="E51:E54" si="6">IFERROR((C51*D51),"")</f>
        <v>32</v>
      </c>
      <c r="F51" s="96">
        <v>32</v>
      </c>
      <c r="G51" s="96">
        <v>50</v>
      </c>
      <c r="H51" s="172">
        <f t="shared" ref="H51:H54" si="7">IFERROR((G51-F51),"")</f>
        <v>18</v>
      </c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>
      <c r="A52" s="114" t="s">
        <v>99</v>
      </c>
      <c r="B52" s="179" t="s">
        <v>69</v>
      </c>
      <c r="C52" s="96">
        <f>VLOOKUP(B52, 'Product overview'!$A$7:$F$162, 5, FALSE)</f>
        <v>32</v>
      </c>
      <c r="D52" s="95">
        <v>2</v>
      </c>
      <c r="E52" s="96">
        <f t="shared" si="6"/>
        <v>64</v>
      </c>
      <c r="F52" s="96">
        <v>64</v>
      </c>
      <c r="G52" s="96">
        <v>82</v>
      </c>
      <c r="H52" s="172">
        <f t="shared" si="7"/>
        <v>18</v>
      </c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>
      <c r="A53" s="114" t="s">
        <v>100</v>
      </c>
      <c r="B53" s="110" t="s">
        <v>69</v>
      </c>
      <c r="C53" s="96">
        <f>VLOOKUP(B53, 'Product overview'!$A$7:$F$162, 5, FALSE)</f>
        <v>32</v>
      </c>
      <c r="D53" s="95">
        <v>3</v>
      </c>
      <c r="E53" s="96">
        <f t="shared" si="6"/>
        <v>96</v>
      </c>
      <c r="F53" s="96">
        <v>96</v>
      </c>
      <c r="G53" s="96">
        <v>122</v>
      </c>
      <c r="H53" s="172">
        <f t="shared" si="7"/>
        <v>26</v>
      </c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>
      <c r="A54" s="133" t="s">
        <v>360</v>
      </c>
      <c r="B54" s="110" t="s">
        <v>361</v>
      </c>
      <c r="C54" s="96">
        <f>VLOOKUP(B54, 'Product overview'!$A$7:$F$162, 5, FALSE)</f>
        <v>64</v>
      </c>
      <c r="D54" s="95">
        <v>2</v>
      </c>
      <c r="E54" s="96">
        <f t="shared" si="6"/>
        <v>128</v>
      </c>
      <c r="F54" s="96">
        <v>96</v>
      </c>
      <c r="G54" s="69">
        <v>162</v>
      </c>
      <c r="H54" s="172">
        <f t="shared" si="7"/>
        <v>66</v>
      </c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>
      <c r="A55" s="176"/>
      <c r="B55" s="70"/>
      <c r="C55" s="70"/>
      <c r="D55" s="70"/>
      <c r="E55" s="131"/>
      <c r="F55" s="131"/>
      <c r="G55" s="131"/>
      <c r="H55" s="177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>
      <c r="A56" s="71" t="s">
        <v>362</v>
      </c>
      <c r="B56" s="72" t="s">
        <v>155</v>
      </c>
      <c r="C56" s="72" t="s">
        <v>156</v>
      </c>
      <c r="D56" s="72" t="s">
        <v>157</v>
      </c>
      <c r="E56" s="72" t="s">
        <v>158</v>
      </c>
      <c r="F56" s="72" t="s">
        <v>159</v>
      </c>
      <c r="G56" s="178" t="s">
        <v>160</v>
      </c>
      <c r="H56" s="72" t="s">
        <v>161</v>
      </c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>
      <c r="A57" s="168" t="s">
        <v>109</v>
      </c>
      <c r="B57" s="135" t="s">
        <v>34</v>
      </c>
      <c r="C57" s="169">
        <f>VLOOKUP(B57, 'Product overview'!$A$7:$F$162, 5, FALSE)</f>
        <v>7.2</v>
      </c>
      <c r="D57" s="170">
        <v>2</v>
      </c>
      <c r="E57" s="169">
        <f t="shared" ref="E57:E68" si="8">IFERROR((C57*D57),"")</f>
        <v>14.4</v>
      </c>
      <c r="F57" s="169">
        <v>14.4</v>
      </c>
      <c r="G57" s="169">
        <v>32</v>
      </c>
      <c r="H57" s="171">
        <f>IFERROR((G57-F57),"")</f>
        <v>17.600000000000001</v>
      </c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5">
      <c r="A58" s="134"/>
      <c r="B58" s="110" t="s">
        <v>99</v>
      </c>
      <c r="C58" s="94">
        <f>VLOOKUP(B58, 'Product overview'!$A$7:$F$162, 5, FALSE)</f>
        <v>82</v>
      </c>
      <c r="D58" s="95">
        <v>1</v>
      </c>
      <c r="E58" s="96">
        <f t="shared" si="8"/>
        <v>82</v>
      </c>
      <c r="F58" s="69"/>
      <c r="G58" s="69"/>
      <c r="H58" s="172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>
      <c r="A59" s="168" t="s">
        <v>363</v>
      </c>
      <c r="B59" s="135" t="s">
        <v>34</v>
      </c>
      <c r="C59" s="169">
        <f>VLOOKUP(B59, 'Product overview'!$A$7:$F$162, 5, FALSE)</f>
        <v>7.2</v>
      </c>
      <c r="D59" s="170">
        <v>2</v>
      </c>
      <c r="E59" s="169">
        <f t="shared" si="8"/>
        <v>14.4</v>
      </c>
      <c r="F59" s="180">
        <f>IFERROR(SUM(E58:E59),"")</f>
        <v>96.4</v>
      </c>
      <c r="G59" s="169">
        <v>126</v>
      </c>
      <c r="H59" s="171">
        <f>IFERROR((G59-F59),"")</f>
        <v>29.599999999999994</v>
      </c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">
      <c r="A60" s="134"/>
      <c r="B60" s="110" t="s">
        <v>41</v>
      </c>
      <c r="C60" s="94">
        <f>VLOOKUP(B60, 'Product overview'!$A$7:$F$162, 5, FALSE)</f>
        <v>36</v>
      </c>
      <c r="D60" s="95">
        <v>2</v>
      </c>
      <c r="E60" s="96">
        <f t="shared" si="8"/>
        <v>72</v>
      </c>
      <c r="F60" s="181"/>
      <c r="G60" s="69"/>
      <c r="H60" s="172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>
      <c r="A61" s="168" t="s">
        <v>364</v>
      </c>
      <c r="B61" s="135" t="s">
        <v>34</v>
      </c>
      <c r="C61" s="169">
        <f>VLOOKUP(B61, 'Product overview'!$A$7:$F$162, 5, FALSE)</f>
        <v>7.2</v>
      </c>
      <c r="D61" s="170">
        <v>2</v>
      </c>
      <c r="E61" s="169">
        <f t="shared" si="8"/>
        <v>14.4</v>
      </c>
      <c r="F61" s="180">
        <f>IFERROR(SUM(E60:E61),"")</f>
        <v>86.4</v>
      </c>
      <c r="G61" s="169">
        <v>122</v>
      </c>
      <c r="H61" s="171">
        <f>IFERROR((G61-F61),"")</f>
        <v>35.599999999999994</v>
      </c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5">
      <c r="A62" s="134"/>
      <c r="B62" s="110" t="s">
        <v>34</v>
      </c>
      <c r="C62" s="96">
        <f>VLOOKUP(B62, 'Product overview'!$A$7:$F$162, 5, FALSE)</f>
        <v>7.2</v>
      </c>
      <c r="D62" s="95">
        <v>2</v>
      </c>
      <c r="E62" s="96">
        <f t="shared" si="8"/>
        <v>14.4</v>
      </c>
      <c r="F62" s="115">
        <f>IFERROR(SUM(E62),"")</f>
        <v>14.4</v>
      </c>
      <c r="G62" s="96"/>
      <c r="H62" s="172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>
      <c r="A63" s="168" t="s">
        <v>365</v>
      </c>
      <c r="B63" s="135" t="s">
        <v>298</v>
      </c>
      <c r="C63" s="169">
        <f>VLOOKUP(B63, 'Product overview'!$A:$F, 5, FALSE)</f>
        <v>154</v>
      </c>
      <c r="D63" s="170">
        <v>2</v>
      </c>
      <c r="E63" s="169">
        <f t="shared" si="8"/>
        <v>308</v>
      </c>
      <c r="F63" s="180">
        <f>IFERROR(SUM(E62:E63),"")</f>
        <v>322.39999999999998</v>
      </c>
      <c r="G63" s="169">
        <v>360</v>
      </c>
      <c r="H63" s="171">
        <f>IFERROR((G63-F63),"")</f>
        <v>37.600000000000023</v>
      </c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5">
      <c r="A64" s="68"/>
      <c r="B64" s="110" t="s">
        <v>34</v>
      </c>
      <c r="C64" s="96">
        <f>VLOOKUP(B64, 'Product overview'!$A:$F, 5, FALSE)</f>
        <v>7.2</v>
      </c>
      <c r="D64" s="95">
        <v>2</v>
      </c>
      <c r="E64" s="96">
        <f t="shared" si="8"/>
        <v>14.4</v>
      </c>
      <c r="F64" s="115">
        <f>IFERROR(SUM(E64),"")</f>
        <v>14.4</v>
      </c>
      <c r="G64" s="96"/>
      <c r="H64" s="172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>
      <c r="A65" s="168" t="s">
        <v>366</v>
      </c>
      <c r="B65" s="135" t="s">
        <v>19</v>
      </c>
      <c r="C65" s="169">
        <f>VLOOKUP(B65, 'Product overview'!$A:$F, 5, FALSE)</f>
        <v>86.4</v>
      </c>
      <c r="D65" s="170">
        <v>2</v>
      </c>
      <c r="E65" s="169">
        <f t="shared" si="8"/>
        <v>172.8</v>
      </c>
      <c r="F65" s="180">
        <f>IFERROR(SUM(E64:E65),"")</f>
        <v>187.20000000000002</v>
      </c>
      <c r="G65" s="169">
        <v>248</v>
      </c>
      <c r="H65" s="171">
        <f>IFERROR((G65-F65),"")</f>
        <v>60.799999999999983</v>
      </c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5">
      <c r="A66" s="68"/>
      <c r="B66" s="110" t="s">
        <v>34</v>
      </c>
      <c r="C66" s="96">
        <f>VLOOKUP(B66, 'Product overview'!$A:$F, 5, FALSE)</f>
        <v>7.2</v>
      </c>
      <c r="D66" s="95">
        <v>2</v>
      </c>
      <c r="E66" s="96">
        <f t="shared" si="8"/>
        <v>14.4</v>
      </c>
      <c r="F66" s="115">
        <f>IFERROR(SUM(E66),"")</f>
        <v>14.4</v>
      </c>
      <c r="G66" s="96"/>
      <c r="H66" s="172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15">
      <c r="A67" s="68"/>
      <c r="B67" s="110" t="s">
        <v>76</v>
      </c>
      <c r="C67" s="96">
        <f>VLOOKUP(B67, 'Product overview'!$A:$F, 5, FALSE)</f>
        <v>234</v>
      </c>
      <c r="D67" s="95">
        <v>1</v>
      </c>
      <c r="E67" s="96">
        <f t="shared" si="8"/>
        <v>234</v>
      </c>
      <c r="F67" s="115">
        <f>IFERROR(SUM(E66:E67),"")</f>
        <v>248.4</v>
      </c>
      <c r="G67" s="96"/>
      <c r="H67" s="172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 spans="1:26">
      <c r="A68" s="175" t="s">
        <v>367</v>
      </c>
      <c r="B68" s="135" t="s">
        <v>45</v>
      </c>
      <c r="C68" s="169">
        <f>VLOOKUP(B68, 'Product overview'!$A:$F, 5, FALSE)</f>
        <v>18</v>
      </c>
      <c r="D68" s="170">
        <v>1</v>
      </c>
      <c r="E68" s="169">
        <f t="shared" si="8"/>
        <v>18</v>
      </c>
      <c r="F68" s="180">
        <f>IFERROR(SUM(E66:E68),"")</f>
        <v>266.39999999999998</v>
      </c>
      <c r="G68" s="169">
        <v>309</v>
      </c>
      <c r="H68" s="171">
        <f>IFERROR((G68-F68),"")</f>
        <v>42.600000000000023</v>
      </c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 spans="1:26" ht="15">
      <c r="A69" s="176"/>
      <c r="B69" s="70"/>
      <c r="C69" s="130"/>
      <c r="D69" s="70"/>
      <c r="E69" s="131"/>
      <c r="F69" s="70"/>
      <c r="G69" s="131"/>
      <c r="H69" s="177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 spans="1:26">
      <c r="A70" s="71" t="s">
        <v>368</v>
      </c>
      <c r="B70" s="72" t="s">
        <v>155</v>
      </c>
      <c r="C70" s="72" t="s">
        <v>156</v>
      </c>
      <c r="D70" s="72" t="s">
        <v>157</v>
      </c>
      <c r="E70" s="72" t="s">
        <v>158</v>
      </c>
      <c r="F70" s="72" t="s">
        <v>159</v>
      </c>
      <c r="G70" s="178" t="s">
        <v>160</v>
      </c>
      <c r="H70" s="72" t="s">
        <v>161</v>
      </c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 spans="1:26" ht="15">
      <c r="A71" s="134"/>
      <c r="B71" s="110" t="s">
        <v>68</v>
      </c>
      <c r="C71" s="96">
        <f>VLOOKUP(B71, 'Product overview'!$A$7:$F$162, 5, FALSE)</f>
        <v>18</v>
      </c>
      <c r="D71" s="95">
        <v>3</v>
      </c>
      <c r="E71" s="96">
        <f t="shared" ref="E71:E112" si="9">IFERROR((C71*D71),"")</f>
        <v>54</v>
      </c>
      <c r="F71" s="69"/>
      <c r="G71" s="69"/>
      <c r="H71" s="172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>
      <c r="A72" s="168" t="s">
        <v>113</v>
      </c>
      <c r="B72" s="135" t="s">
        <v>94</v>
      </c>
      <c r="C72" s="174">
        <f>VLOOKUP(B72, 'Product overview'!$A$7:$F$162, 5, FALSE)</f>
        <v>32</v>
      </c>
      <c r="D72" s="170">
        <v>1</v>
      </c>
      <c r="E72" s="169">
        <f t="shared" si="9"/>
        <v>32</v>
      </c>
      <c r="F72" s="180">
        <f>IFERROR(SUM(E71:E72),"")</f>
        <v>86</v>
      </c>
      <c r="G72" s="169">
        <v>108</v>
      </c>
      <c r="H72" s="171">
        <f>IFERROR((G72-F72),"")</f>
        <v>22</v>
      </c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6" ht="15">
      <c r="A73" s="134"/>
      <c r="B73" s="110" t="s">
        <v>68</v>
      </c>
      <c r="C73" s="96">
        <f>VLOOKUP(B73, 'Product overview'!$A$7:$F$162, 5, FALSE)</f>
        <v>18</v>
      </c>
      <c r="D73" s="95">
        <v>4</v>
      </c>
      <c r="E73" s="96">
        <f t="shared" si="9"/>
        <v>72</v>
      </c>
      <c r="F73" s="181"/>
      <c r="G73" s="69"/>
      <c r="H73" s="172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 spans="1:26">
      <c r="A74" s="168" t="s">
        <v>369</v>
      </c>
      <c r="B74" s="135" t="s">
        <v>70</v>
      </c>
      <c r="C74" s="169">
        <f>VLOOKUP(B74, 'Product overview'!$A$7:$F$162, 5, FALSE)</f>
        <v>50.4</v>
      </c>
      <c r="D74" s="170">
        <v>2</v>
      </c>
      <c r="E74" s="169">
        <f t="shared" si="9"/>
        <v>100.8</v>
      </c>
      <c r="F74" s="180">
        <f>IFERROR(SUM(E73:E74),"")</f>
        <v>172.8</v>
      </c>
      <c r="G74" s="169">
        <v>201</v>
      </c>
      <c r="H74" s="171">
        <f>IFERROR((G74-F74),"")</f>
        <v>28.199999999999989</v>
      </c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 spans="1:26" ht="15">
      <c r="A75" s="134"/>
      <c r="B75" s="110" t="s">
        <v>103</v>
      </c>
      <c r="C75" s="94">
        <f>VLOOKUP(B75, 'Product overview'!$A$7:$F$162, 5, FALSE)</f>
        <v>21</v>
      </c>
      <c r="D75" s="95">
        <v>2</v>
      </c>
      <c r="E75" s="96">
        <f t="shared" si="9"/>
        <v>42</v>
      </c>
      <c r="F75" s="181"/>
      <c r="G75" s="69"/>
      <c r="H75" s="172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 spans="1:26">
      <c r="A76" s="168" t="s">
        <v>115</v>
      </c>
      <c r="B76" s="135" t="s">
        <v>70</v>
      </c>
      <c r="C76" s="169">
        <f>VLOOKUP(B76, 'Product overview'!$A$7:$F$162, 5, FALSE)</f>
        <v>50.4</v>
      </c>
      <c r="D76" s="170">
        <v>2</v>
      </c>
      <c r="E76" s="169">
        <f t="shared" si="9"/>
        <v>100.8</v>
      </c>
      <c r="F76" s="180">
        <f>IFERROR(SUM(E75:E76),"")</f>
        <v>142.80000000000001</v>
      </c>
      <c r="G76" s="169">
        <v>180</v>
      </c>
      <c r="H76" s="171">
        <f>IFERROR((G76-F76),"")</f>
        <v>37.199999999999989</v>
      </c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 spans="1:26" ht="15">
      <c r="A77" s="134"/>
      <c r="B77" s="110" t="s">
        <v>41</v>
      </c>
      <c r="C77" s="94">
        <f>VLOOKUP(B77, 'Product overview'!$A$7:$F$162, 5, FALSE)</f>
        <v>36</v>
      </c>
      <c r="D77" s="95">
        <v>1</v>
      </c>
      <c r="E77" s="96">
        <f t="shared" si="9"/>
        <v>36</v>
      </c>
      <c r="F77" s="181"/>
      <c r="G77" s="69"/>
      <c r="H77" s="172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spans="1:26" ht="15">
      <c r="A78" s="134"/>
      <c r="B78" s="110" t="s">
        <v>354</v>
      </c>
      <c r="C78" s="94">
        <f>VLOOKUP(B78, 'Product overview'!$A$7:$F$162, 5, FALSE)</f>
        <v>54</v>
      </c>
      <c r="D78" s="95">
        <v>2</v>
      </c>
      <c r="E78" s="96">
        <f t="shared" si="9"/>
        <v>108</v>
      </c>
      <c r="F78" s="181"/>
      <c r="G78" s="69"/>
      <c r="H78" s="172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 spans="1:26">
      <c r="A79" s="182" t="s">
        <v>370</v>
      </c>
      <c r="B79" s="183" t="s">
        <v>103</v>
      </c>
      <c r="C79" s="184">
        <f>VLOOKUP(B79, 'Product overview'!$A$7:$F$162, 5, FALSE)</f>
        <v>21</v>
      </c>
      <c r="D79" s="185">
        <v>2</v>
      </c>
      <c r="E79" s="186">
        <f t="shared" si="9"/>
        <v>42</v>
      </c>
      <c r="F79" s="186">
        <f>IFERROR(SUM(E77:E79),"")</f>
        <v>186</v>
      </c>
      <c r="G79" s="186">
        <v>216</v>
      </c>
      <c r="H79" s="171">
        <f t="shared" ref="H79:H80" si="10">IFERROR((G79-F79),"")</f>
        <v>30</v>
      </c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 spans="1:26">
      <c r="A80" s="168" t="s">
        <v>371</v>
      </c>
      <c r="B80" s="135" t="s">
        <v>42</v>
      </c>
      <c r="C80" s="174">
        <f>VLOOKUP(B80, 'Product overview'!$A$7:$F$162, 5, FALSE)</f>
        <v>43.2</v>
      </c>
      <c r="D80" s="170">
        <v>2</v>
      </c>
      <c r="E80" s="169">
        <f t="shared" si="9"/>
        <v>86.4</v>
      </c>
      <c r="F80" s="169">
        <v>86.4</v>
      </c>
      <c r="G80" s="169">
        <v>118</v>
      </c>
      <c r="H80" s="171">
        <f t="shared" si="10"/>
        <v>31.599999999999994</v>
      </c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 spans="1:26" ht="15">
      <c r="A81" s="134"/>
      <c r="B81" s="110" t="s">
        <v>44</v>
      </c>
      <c r="C81" s="94">
        <f>VLOOKUP(B81, 'Product overview'!$A$7:$F$162, 5, FALSE)</f>
        <v>36</v>
      </c>
      <c r="D81" s="95">
        <v>2</v>
      </c>
      <c r="E81" s="96">
        <f t="shared" si="9"/>
        <v>72</v>
      </c>
      <c r="F81" s="69"/>
      <c r="G81" s="96"/>
      <c r="H81" s="172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 spans="1:26" ht="15">
      <c r="A82" s="68"/>
      <c r="B82" s="110" t="s">
        <v>41</v>
      </c>
      <c r="C82" s="94">
        <f>VLOOKUP(B82, 'Product overview'!$A$7:$F$162, 5, FALSE)</f>
        <v>36</v>
      </c>
      <c r="D82" s="95">
        <v>1</v>
      </c>
      <c r="E82" s="96">
        <f t="shared" si="9"/>
        <v>36</v>
      </c>
      <c r="F82" s="96"/>
      <c r="G82" s="96"/>
      <c r="H82" s="172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 spans="1:26" ht="15">
      <c r="A83" s="68"/>
      <c r="B83" s="110" t="s">
        <v>98</v>
      </c>
      <c r="C83" s="94">
        <f>VLOOKUP(B83, 'Product overview'!$A$7:$F$162, 5, FALSE)</f>
        <v>50</v>
      </c>
      <c r="D83" s="95">
        <v>1</v>
      </c>
      <c r="E83" s="96">
        <f t="shared" si="9"/>
        <v>50</v>
      </c>
      <c r="F83" s="96"/>
      <c r="G83" s="96"/>
      <c r="H83" s="172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 spans="1:26">
      <c r="A84" s="168" t="s">
        <v>372</v>
      </c>
      <c r="B84" s="135" t="s">
        <v>100</v>
      </c>
      <c r="C84" s="174">
        <f>VLOOKUP(B84, 'Product overview'!$A$7:$F$162, 5, FALSE)</f>
        <v>122</v>
      </c>
      <c r="D84" s="170">
        <v>1</v>
      </c>
      <c r="E84" s="169">
        <f t="shared" si="9"/>
        <v>122</v>
      </c>
      <c r="F84" s="169">
        <f>IFERROR(SUM(E81:E84),"")</f>
        <v>280</v>
      </c>
      <c r="G84" s="169">
        <v>298</v>
      </c>
      <c r="H84" s="171">
        <f>IFERROR((G84-F84),"")</f>
        <v>18</v>
      </c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 spans="1:26" ht="15">
      <c r="A85" s="68"/>
      <c r="B85" s="110" t="s">
        <v>354</v>
      </c>
      <c r="C85" s="94">
        <f>VLOOKUP(B85, 'Product overview'!$A$7:$F$162, 5, FALSE)</f>
        <v>54</v>
      </c>
      <c r="D85" s="95">
        <v>2</v>
      </c>
      <c r="E85" s="96">
        <f t="shared" si="9"/>
        <v>108</v>
      </c>
      <c r="F85" s="69"/>
      <c r="G85" s="96"/>
      <c r="H85" s="172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 spans="1:26">
      <c r="A86" s="168" t="s">
        <v>373</v>
      </c>
      <c r="B86" s="135" t="s">
        <v>44</v>
      </c>
      <c r="C86" s="174">
        <f>VLOOKUP(B86, 'Product overview'!$A$7:$F$162, 5, FALSE)</f>
        <v>36</v>
      </c>
      <c r="D86" s="170">
        <v>3</v>
      </c>
      <c r="E86" s="169">
        <f t="shared" si="9"/>
        <v>108</v>
      </c>
      <c r="F86" s="169">
        <f>IFERROR(SUM(E85:E86),"")</f>
        <v>216</v>
      </c>
      <c r="G86" s="169">
        <v>244</v>
      </c>
      <c r="H86" s="171">
        <f>IFERROR((G86-F86),"")</f>
        <v>28</v>
      </c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 spans="1:26" ht="15">
      <c r="A87" s="68"/>
      <c r="B87" s="110" t="s">
        <v>356</v>
      </c>
      <c r="C87" s="94">
        <f>VLOOKUP(B87, 'Product overview'!$A:$F, 5, FALSE)</f>
        <v>201</v>
      </c>
      <c r="D87" s="95">
        <v>1</v>
      </c>
      <c r="E87" s="96">
        <f t="shared" si="9"/>
        <v>201</v>
      </c>
      <c r="F87" s="69"/>
      <c r="G87" s="96"/>
      <c r="H87" s="172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 spans="1:26" ht="15">
      <c r="A88" s="68"/>
      <c r="B88" s="110" t="s">
        <v>41</v>
      </c>
      <c r="C88" s="94">
        <f>VLOOKUP(B88, 'Product overview'!$A:$F, 5, FALSE)</f>
        <v>36</v>
      </c>
      <c r="D88" s="95">
        <v>1</v>
      </c>
      <c r="E88" s="96">
        <f t="shared" si="9"/>
        <v>36</v>
      </c>
      <c r="F88" s="96"/>
      <c r="G88" s="96"/>
      <c r="H88" s="172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 spans="1:26">
      <c r="A89" s="168" t="s">
        <v>225</v>
      </c>
      <c r="B89" s="135" t="s">
        <v>298</v>
      </c>
      <c r="C89" s="174">
        <f>VLOOKUP(B89, 'Product overview'!$A:$F, 5, FALSE)</f>
        <v>154</v>
      </c>
      <c r="D89" s="170">
        <v>1</v>
      </c>
      <c r="E89" s="169">
        <f t="shared" si="9"/>
        <v>154</v>
      </c>
      <c r="F89" s="169">
        <f>IFERROR(SUM(E87:E89),"")</f>
        <v>391</v>
      </c>
      <c r="G89" s="169">
        <v>417</v>
      </c>
      <c r="H89" s="171">
        <f>IFERROR((G89-F89),"")</f>
        <v>26</v>
      </c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5">
      <c r="A90" s="68"/>
      <c r="B90" s="110" t="s">
        <v>103</v>
      </c>
      <c r="C90" s="94">
        <f>VLOOKUP(B90, 'Product overview'!$A:$F, 5, FALSE)</f>
        <v>21</v>
      </c>
      <c r="D90" s="95">
        <v>2</v>
      </c>
      <c r="E90" s="96">
        <f t="shared" si="9"/>
        <v>42</v>
      </c>
      <c r="F90" s="69"/>
      <c r="G90" s="96"/>
      <c r="H90" s="172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5">
      <c r="A91" s="68"/>
      <c r="B91" s="110" t="s">
        <v>99</v>
      </c>
      <c r="C91" s="94">
        <f>VLOOKUP(B91, 'Product overview'!$A:$F, 5, FALSE)</f>
        <v>82</v>
      </c>
      <c r="D91" s="95">
        <v>1</v>
      </c>
      <c r="E91" s="96">
        <f t="shared" si="9"/>
        <v>82</v>
      </c>
      <c r="F91" s="96"/>
      <c r="G91" s="96"/>
      <c r="H91" s="172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>
      <c r="A92" s="168" t="s">
        <v>226</v>
      </c>
      <c r="B92" s="135" t="s">
        <v>50</v>
      </c>
      <c r="C92" s="174">
        <f>VLOOKUP(B92, 'Product overview'!$A:$F, 5, FALSE)</f>
        <v>14</v>
      </c>
      <c r="D92" s="170">
        <v>4</v>
      </c>
      <c r="E92" s="169">
        <f t="shared" si="9"/>
        <v>56</v>
      </c>
      <c r="F92" s="169">
        <f>IFERROR(SUM(E90:E92),"")</f>
        <v>180</v>
      </c>
      <c r="G92" s="169">
        <v>198</v>
      </c>
      <c r="H92" s="171">
        <f>IFERROR((G92-F92),"")</f>
        <v>18</v>
      </c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5">
      <c r="A93" s="68"/>
      <c r="B93" s="110" t="s">
        <v>99</v>
      </c>
      <c r="C93" s="94">
        <f>VLOOKUP(B93, 'Product overview'!$A:$F, 5, FALSE)</f>
        <v>82</v>
      </c>
      <c r="D93" s="95">
        <v>1</v>
      </c>
      <c r="E93" s="96">
        <f t="shared" si="9"/>
        <v>82</v>
      </c>
      <c r="F93" s="69"/>
      <c r="G93" s="96"/>
      <c r="H93" s="172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>
      <c r="A94" s="168" t="s">
        <v>227</v>
      </c>
      <c r="B94" s="135" t="s">
        <v>53</v>
      </c>
      <c r="C94" s="174">
        <f>VLOOKUP(B94, 'Product overview'!$A:$F, 5, FALSE)</f>
        <v>39</v>
      </c>
      <c r="D94" s="170">
        <v>2</v>
      </c>
      <c r="E94" s="169">
        <f t="shared" si="9"/>
        <v>78</v>
      </c>
      <c r="F94" s="169">
        <f>IFERROR(SUM(E93:E94),"")</f>
        <v>160</v>
      </c>
      <c r="G94" s="169">
        <v>190</v>
      </c>
      <c r="H94" s="171">
        <f>IFERROR((G94-F94),"")</f>
        <v>30</v>
      </c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 spans="1:26" ht="15">
      <c r="A95" s="114"/>
      <c r="B95" s="110" t="s">
        <v>37</v>
      </c>
      <c r="C95" s="94">
        <f>VLOOKUP(B95, 'Product overview'!$A:$F, 5, FALSE)</f>
        <v>7.22</v>
      </c>
      <c r="D95" s="95">
        <v>2</v>
      </c>
      <c r="E95" s="96">
        <f t="shared" si="9"/>
        <v>14.44</v>
      </c>
      <c r="F95" s="69"/>
      <c r="G95" s="96"/>
      <c r="H95" s="172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 spans="1:26" ht="15">
      <c r="A96" s="68"/>
      <c r="B96" s="110" t="s">
        <v>39</v>
      </c>
      <c r="C96" s="94">
        <f>VLOOKUP(B96, 'Product overview'!$A:$F, 5, FALSE)</f>
        <v>32.4</v>
      </c>
      <c r="D96" s="95">
        <v>2</v>
      </c>
      <c r="E96" s="96">
        <f t="shared" si="9"/>
        <v>64.8</v>
      </c>
      <c r="F96" s="96"/>
      <c r="G96" s="96"/>
      <c r="H96" s="172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 spans="1:26" ht="15">
      <c r="A97" s="68"/>
      <c r="B97" s="110" t="s">
        <v>44</v>
      </c>
      <c r="C97" s="94">
        <f>VLOOKUP(B97, 'Product overview'!$A:$F, 5, FALSE)</f>
        <v>36</v>
      </c>
      <c r="D97" s="95">
        <v>2</v>
      </c>
      <c r="E97" s="96">
        <f t="shared" si="9"/>
        <v>72</v>
      </c>
      <c r="F97" s="96"/>
      <c r="G97" s="96"/>
      <c r="H97" s="172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 spans="1:26">
      <c r="A98" s="168" t="s">
        <v>228</v>
      </c>
      <c r="B98" s="135" t="s">
        <v>55</v>
      </c>
      <c r="C98" s="174">
        <f>VLOOKUP(B98, 'Product overview'!$A:$F, 5, FALSE)</f>
        <v>14</v>
      </c>
      <c r="D98" s="170">
        <v>2</v>
      </c>
      <c r="E98" s="169">
        <f t="shared" si="9"/>
        <v>28</v>
      </c>
      <c r="F98" s="169">
        <f>IFERROR(SUM(E95:E98),"")</f>
        <v>179.24</v>
      </c>
      <c r="G98" s="169">
        <v>198</v>
      </c>
      <c r="H98" s="171">
        <f>IFERROR((G98-F98),"")</f>
        <v>18.759999999999991</v>
      </c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 spans="1:26" ht="15">
      <c r="A99" s="114"/>
      <c r="B99" s="110" t="s">
        <v>70</v>
      </c>
      <c r="C99" s="94">
        <f>VLOOKUP(B99, 'Product overview'!$A:$F, 5, FALSE)</f>
        <v>50.4</v>
      </c>
      <c r="D99" s="95">
        <v>1</v>
      </c>
      <c r="E99" s="96">
        <f t="shared" si="9"/>
        <v>50.4</v>
      </c>
      <c r="F99" s="69"/>
      <c r="G99" s="96"/>
      <c r="H99" s="172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 spans="1:26" ht="15">
      <c r="A100" s="114"/>
      <c r="B100" s="110" t="s">
        <v>100</v>
      </c>
      <c r="C100" s="94">
        <f>VLOOKUP(B100, 'Product overview'!$A:$F, 5, FALSE)</f>
        <v>122</v>
      </c>
      <c r="D100" s="95">
        <v>1</v>
      </c>
      <c r="E100" s="96">
        <f t="shared" si="9"/>
        <v>122</v>
      </c>
      <c r="F100" s="96"/>
      <c r="G100" s="96"/>
      <c r="H100" s="172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 spans="1:26" ht="15">
      <c r="A101" s="114"/>
      <c r="B101" s="110" t="s">
        <v>56</v>
      </c>
      <c r="C101" s="94">
        <f>VLOOKUP(B101, 'Product overview'!$A:$F, 5, FALSE)</f>
        <v>36</v>
      </c>
      <c r="D101" s="95">
        <v>3</v>
      </c>
      <c r="E101" s="96">
        <f t="shared" si="9"/>
        <v>108</v>
      </c>
      <c r="F101" s="96"/>
      <c r="G101" s="96"/>
      <c r="H101" s="172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 spans="1:26">
      <c r="A102" s="168" t="s">
        <v>229</v>
      </c>
      <c r="B102" s="135" t="s">
        <v>48</v>
      </c>
      <c r="C102" s="174">
        <f>VLOOKUP(B102, 'Product overview'!$A:$F, 5, FALSE)</f>
        <v>18</v>
      </c>
      <c r="D102" s="170">
        <v>3</v>
      </c>
      <c r="E102" s="169">
        <f t="shared" si="9"/>
        <v>54</v>
      </c>
      <c r="F102" s="169">
        <f>IFERROR(SUM(E99:E102),"")</f>
        <v>334.4</v>
      </c>
      <c r="G102" s="169">
        <v>352</v>
      </c>
      <c r="H102" s="171">
        <f>IFERROR((G102-F102),"")</f>
        <v>17.600000000000023</v>
      </c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 spans="1:26" ht="15">
      <c r="A103" s="68"/>
      <c r="B103" s="110" t="s">
        <v>64</v>
      </c>
      <c r="C103" s="94">
        <f>VLOOKUP(B103, 'Product overview'!$A:$F, 5, FALSE)</f>
        <v>14</v>
      </c>
      <c r="D103" s="95">
        <v>3</v>
      </c>
      <c r="E103" s="96">
        <f t="shared" si="9"/>
        <v>42</v>
      </c>
      <c r="F103" s="69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 spans="1:26">
      <c r="A104" s="168" t="s">
        <v>230</v>
      </c>
      <c r="B104" s="135" t="s">
        <v>350</v>
      </c>
      <c r="C104" s="174">
        <f>VLOOKUP(B104, 'Product overview'!$A:$F, 5, FALSE)</f>
        <v>252</v>
      </c>
      <c r="D104" s="170">
        <v>1</v>
      </c>
      <c r="E104" s="169">
        <f t="shared" si="9"/>
        <v>252</v>
      </c>
      <c r="F104" s="169">
        <f>IFERROR(SUM(E103:E104),"")</f>
        <v>294</v>
      </c>
      <c r="G104" s="169">
        <v>324</v>
      </c>
      <c r="H104" s="171">
        <f>IFERROR((G104-F104),"")</f>
        <v>30</v>
      </c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 spans="1:26" ht="15">
      <c r="A105" s="114"/>
      <c r="B105" s="110" t="s">
        <v>33</v>
      </c>
      <c r="C105" s="94">
        <f>VLOOKUP(B105, 'Product overview'!$A:$F, 5, FALSE)</f>
        <v>3.6</v>
      </c>
      <c r="D105" s="95">
        <v>3</v>
      </c>
      <c r="E105" s="96">
        <f t="shared" si="9"/>
        <v>10.8</v>
      </c>
      <c r="F105" s="69"/>
      <c r="G105" s="96"/>
      <c r="H105" s="172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 spans="1:26" ht="15">
      <c r="A106" s="114"/>
      <c r="B106" s="110" t="s">
        <v>98</v>
      </c>
      <c r="C106" s="94">
        <f>VLOOKUP(B106, 'Product overview'!$A:$F, 5, FALSE)</f>
        <v>50</v>
      </c>
      <c r="D106" s="95">
        <v>1</v>
      </c>
      <c r="E106" s="96">
        <f t="shared" si="9"/>
        <v>50</v>
      </c>
      <c r="F106" s="96"/>
      <c r="G106" s="96"/>
      <c r="H106" s="172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 spans="1:26" ht="15">
      <c r="A107" s="114"/>
      <c r="B107" s="110" t="s">
        <v>18</v>
      </c>
      <c r="C107" s="94">
        <f>VLOOKUP(B107, 'Product overview'!$A:$F, 5, FALSE)</f>
        <v>82.8</v>
      </c>
      <c r="D107" s="95">
        <v>2</v>
      </c>
      <c r="E107" s="96">
        <f t="shared" si="9"/>
        <v>165.6</v>
      </c>
      <c r="F107" s="96"/>
      <c r="G107" s="96"/>
      <c r="H107" s="172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 spans="1:26">
      <c r="A108" s="168" t="s">
        <v>231</v>
      </c>
      <c r="B108" s="135" t="s">
        <v>25</v>
      </c>
      <c r="C108" s="174">
        <f>VLOOKUP(B108, 'Product overview'!$A:$F, 5, FALSE)</f>
        <v>104.4</v>
      </c>
      <c r="D108" s="170">
        <v>1</v>
      </c>
      <c r="E108" s="169">
        <f t="shared" si="9"/>
        <v>104.4</v>
      </c>
      <c r="F108" s="169">
        <f>IFERROR(SUM(E105:E108),"")</f>
        <v>330.79999999999995</v>
      </c>
      <c r="G108" s="169">
        <v>352</v>
      </c>
      <c r="H108" s="171">
        <f>IFERROR((G108-F108),"")</f>
        <v>21.200000000000045</v>
      </c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 spans="1:26" ht="15">
      <c r="A109" s="68"/>
      <c r="B109" s="110" t="s">
        <v>354</v>
      </c>
      <c r="C109" s="94">
        <f>VLOOKUP(B109, 'Product overview'!$A:$F, 5, FALSE)</f>
        <v>54</v>
      </c>
      <c r="D109" s="95">
        <v>1</v>
      </c>
      <c r="E109" s="96">
        <f t="shared" si="9"/>
        <v>54</v>
      </c>
      <c r="F109" s="69"/>
      <c r="G109" s="96"/>
      <c r="H109" s="172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 spans="1:26" ht="15">
      <c r="A110" s="68"/>
      <c r="B110" s="110" t="s">
        <v>63</v>
      </c>
      <c r="C110" s="94">
        <f>VLOOKUP(B110, 'Product overview'!$A:$F, 5, FALSE)</f>
        <v>10</v>
      </c>
      <c r="D110" s="95">
        <v>3</v>
      </c>
      <c r="E110" s="96">
        <f t="shared" si="9"/>
        <v>30</v>
      </c>
      <c r="F110" s="96"/>
      <c r="G110" s="96"/>
      <c r="H110" s="172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15">
      <c r="A111" s="134"/>
      <c r="B111" s="110" t="s">
        <v>57</v>
      </c>
      <c r="C111" s="94">
        <f>VLOOKUP(B111, 'Product overview'!$A:$F, 5, FALSE)</f>
        <v>28</v>
      </c>
      <c r="D111" s="95">
        <v>1</v>
      </c>
      <c r="E111" s="96">
        <f t="shared" si="9"/>
        <v>28</v>
      </c>
      <c r="F111" s="96"/>
      <c r="G111" s="96"/>
      <c r="H111" s="172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>
      <c r="A112" s="168" t="s">
        <v>232</v>
      </c>
      <c r="B112" s="135" t="s">
        <v>45</v>
      </c>
      <c r="C112" s="174">
        <f>VLOOKUP(B112, 'Product overview'!$A:$F, 5, FALSE)</f>
        <v>18</v>
      </c>
      <c r="D112" s="170">
        <v>2</v>
      </c>
      <c r="E112" s="169">
        <f t="shared" si="9"/>
        <v>36</v>
      </c>
      <c r="F112" s="169">
        <f>IFERROR(SUM(E109:E112),"")</f>
        <v>148</v>
      </c>
      <c r="G112" s="169">
        <v>176</v>
      </c>
      <c r="H112" s="171">
        <f>IFERROR((G112-F112),"")</f>
        <v>28</v>
      </c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2.75">
      <c r="A113" s="117"/>
      <c r="B113" s="70"/>
      <c r="C113" s="70"/>
      <c r="D113" s="70"/>
      <c r="E113" s="70"/>
      <c r="F113" s="70"/>
      <c r="G113" s="131"/>
      <c r="H113" s="119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>
      <c r="A114" s="71" t="s">
        <v>118</v>
      </c>
      <c r="B114" s="113" t="s">
        <v>155</v>
      </c>
      <c r="C114" s="113" t="s">
        <v>156</v>
      </c>
      <c r="D114" s="113" t="s">
        <v>157</v>
      </c>
      <c r="E114" s="113" t="s">
        <v>158</v>
      </c>
      <c r="F114" s="113" t="s">
        <v>159</v>
      </c>
      <c r="G114" s="187" t="s">
        <v>160</v>
      </c>
      <c r="H114" s="113" t="s">
        <v>161</v>
      </c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>
      <c r="A115" s="168" t="s">
        <v>119</v>
      </c>
      <c r="B115" s="135" t="s">
        <v>71</v>
      </c>
      <c r="C115" s="169">
        <f>VLOOKUP(B115, 'Product overview'!$A$7:$F$162, 5, FALSE)</f>
        <v>54</v>
      </c>
      <c r="D115" s="170">
        <v>2</v>
      </c>
      <c r="E115" s="169">
        <f t="shared" ref="E115:E125" si="11">IFERROR((C115*D115),"")</f>
        <v>108</v>
      </c>
      <c r="F115" s="169">
        <v>108</v>
      </c>
      <c r="G115" s="169">
        <v>151</v>
      </c>
      <c r="H115" s="171">
        <f t="shared" ref="H115:H116" si="12">IFERROR((G115-F115),"")</f>
        <v>43</v>
      </c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>
      <c r="A116" s="168" t="s">
        <v>374</v>
      </c>
      <c r="B116" s="135" t="s">
        <v>40</v>
      </c>
      <c r="C116" s="174">
        <f>VLOOKUP(B116, 'Product overview'!$A$7:$F$162, 5, FALSE)</f>
        <v>28.8</v>
      </c>
      <c r="D116" s="170">
        <v>3</v>
      </c>
      <c r="E116" s="169">
        <f t="shared" si="11"/>
        <v>86.4</v>
      </c>
      <c r="F116" s="169">
        <v>86.4</v>
      </c>
      <c r="G116" s="169">
        <v>108</v>
      </c>
      <c r="H116" s="171">
        <f t="shared" si="12"/>
        <v>21.599999999999994</v>
      </c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15">
      <c r="A117" s="134"/>
      <c r="B117" s="110" t="s">
        <v>38</v>
      </c>
      <c r="C117" s="94">
        <f>VLOOKUP(B117, 'Product overview'!$A$7:$F$162, 5, FALSE)</f>
        <v>25.2</v>
      </c>
      <c r="D117" s="95">
        <v>1</v>
      </c>
      <c r="E117" s="96">
        <f t="shared" si="11"/>
        <v>25.2</v>
      </c>
      <c r="F117" s="69"/>
      <c r="G117" s="69"/>
      <c r="H117" s="172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>
      <c r="A118" s="168" t="s">
        <v>375</v>
      </c>
      <c r="B118" s="135" t="s">
        <v>71</v>
      </c>
      <c r="C118" s="169">
        <f>VLOOKUP(B118, 'Product overview'!$A$7:$F$162, 5, FALSE)</f>
        <v>54</v>
      </c>
      <c r="D118" s="170">
        <v>1</v>
      </c>
      <c r="E118" s="169">
        <f t="shared" si="11"/>
        <v>54</v>
      </c>
      <c r="F118" s="169">
        <f>SUM(E117:E118)</f>
        <v>79.2</v>
      </c>
      <c r="G118" s="169">
        <v>111</v>
      </c>
      <c r="H118" s="171">
        <f>IFERROR((G118-F118),"")</f>
        <v>31.799999999999997</v>
      </c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5">
      <c r="A119" s="134"/>
      <c r="B119" s="110" t="s">
        <v>38</v>
      </c>
      <c r="C119" s="94">
        <f>VLOOKUP(B119, 'Product overview'!$A$7:$F$162, 5, FALSE)</f>
        <v>25.2</v>
      </c>
      <c r="D119" s="95">
        <v>2</v>
      </c>
      <c r="E119" s="96">
        <f t="shared" si="11"/>
        <v>50.4</v>
      </c>
      <c r="F119" s="69"/>
      <c r="G119" s="69"/>
      <c r="H119" s="172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>
      <c r="A120" s="168" t="s">
        <v>376</v>
      </c>
      <c r="B120" s="135" t="s">
        <v>71</v>
      </c>
      <c r="C120" s="169">
        <f>VLOOKUP(B120, 'Product overview'!$A$7:$F$162, 5, FALSE)</f>
        <v>54</v>
      </c>
      <c r="D120" s="170">
        <v>2</v>
      </c>
      <c r="E120" s="169">
        <f t="shared" si="11"/>
        <v>108</v>
      </c>
      <c r="F120" s="169">
        <f>SUM(E119:E120)</f>
        <v>158.4</v>
      </c>
      <c r="G120" s="169">
        <v>208</v>
      </c>
      <c r="H120" s="171">
        <f>IFERROR((G120-F120),"")</f>
        <v>49.599999999999994</v>
      </c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 spans="1:26" ht="15">
      <c r="A121" s="134"/>
      <c r="B121" s="110" t="s">
        <v>71</v>
      </c>
      <c r="C121" s="96">
        <f>VLOOKUP(B121, 'Product overview'!$A$7:$F$162, 5, FALSE)</f>
        <v>54</v>
      </c>
      <c r="D121" s="95">
        <v>2</v>
      </c>
      <c r="E121" s="96">
        <f t="shared" si="11"/>
        <v>108</v>
      </c>
      <c r="F121" s="68"/>
      <c r="G121" s="69"/>
      <c r="H121" s="172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 spans="1:26">
      <c r="A122" s="168" t="s">
        <v>377</v>
      </c>
      <c r="B122" s="135" t="s">
        <v>43</v>
      </c>
      <c r="C122" s="169">
        <f>VLOOKUP(B122, 'Product overview'!$A$7:$F$162, 5, FALSE)</f>
        <v>50</v>
      </c>
      <c r="D122" s="170">
        <v>2</v>
      </c>
      <c r="E122" s="169">
        <f t="shared" si="11"/>
        <v>100</v>
      </c>
      <c r="F122" s="169">
        <f>SUM(E121:E122)</f>
        <v>208</v>
      </c>
      <c r="G122" s="169">
        <v>288</v>
      </c>
      <c r="H122" s="171">
        <f>IFERROR((G122-F122),"")</f>
        <v>80</v>
      </c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 spans="1:26" ht="15">
      <c r="A123" s="134"/>
      <c r="B123" s="110" t="s">
        <v>71</v>
      </c>
      <c r="C123" s="96">
        <f>VLOOKUP(B123, 'Product overview'!$A$7:$F$162, 5, FALSE)</f>
        <v>54</v>
      </c>
      <c r="D123" s="95">
        <v>2</v>
      </c>
      <c r="E123" s="96">
        <f t="shared" si="11"/>
        <v>108</v>
      </c>
      <c r="F123" s="68"/>
      <c r="G123" s="69"/>
      <c r="H123" s="172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 spans="1:26" ht="15">
      <c r="A124" s="134"/>
      <c r="B124" s="110" t="s">
        <v>51</v>
      </c>
      <c r="C124" s="96">
        <f>VLOOKUP(B124, 'Product overview'!$A$7:$F$162, 5, FALSE)</f>
        <v>21</v>
      </c>
      <c r="D124" s="95">
        <v>3</v>
      </c>
      <c r="E124" s="96">
        <f t="shared" si="11"/>
        <v>63</v>
      </c>
      <c r="F124" s="68"/>
      <c r="G124" s="69"/>
      <c r="H124" s="172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 spans="1:26">
      <c r="A125" s="175" t="s">
        <v>378</v>
      </c>
      <c r="B125" s="135" t="s">
        <v>18</v>
      </c>
      <c r="C125" s="169">
        <f>VLOOKUP(B125, 'Product overview'!$A$7:$F$162, 5, FALSE)</f>
        <v>82.8</v>
      </c>
      <c r="D125" s="170">
        <v>1</v>
      </c>
      <c r="E125" s="169">
        <f t="shared" si="11"/>
        <v>82.8</v>
      </c>
      <c r="F125" s="169">
        <f>SUM(E123:E125)</f>
        <v>253.8</v>
      </c>
      <c r="G125" s="169">
        <v>295</v>
      </c>
      <c r="H125" s="171">
        <f>IFERROR((G125-F125),"")</f>
        <v>41.199999999999989</v>
      </c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2.75">
      <c r="A126" s="176"/>
      <c r="B126" s="70"/>
      <c r="C126" s="70"/>
      <c r="D126" s="70"/>
      <c r="E126" s="131"/>
      <c r="F126" s="70"/>
      <c r="G126" s="131"/>
      <c r="H126" s="177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 spans="1:26">
      <c r="A127" s="71" t="s">
        <v>379</v>
      </c>
      <c r="B127" s="72" t="s">
        <v>155</v>
      </c>
      <c r="C127" s="72" t="s">
        <v>156</v>
      </c>
      <c r="D127" s="72" t="s">
        <v>157</v>
      </c>
      <c r="E127" s="72" t="s">
        <v>158</v>
      </c>
      <c r="F127" s="72" t="s">
        <v>159</v>
      </c>
      <c r="G127" s="178" t="s">
        <v>160</v>
      </c>
      <c r="H127" s="72" t="s">
        <v>161</v>
      </c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 spans="1:26">
      <c r="A128" s="168" t="s">
        <v>380</v>
      </c>
      <c r="B128" s="135" t="s">
        <v>374</v>
      </c>
      <c r="C128" s="174">
        <f>VLOOKUP(B128, 'Product overview'!$A$7:$F$162, 5, FALSE)</f>
        <v>108</v>
      </c>
      <c r="D128" s="170">
        <v>2</v>
      </c>
      <c r="E128" s="169">
        <f t="shared" ref="E128:E138" si="13">IFERROR((C128*D128),"")</f>
        <v>216</v>
      </c>
      <c r="F128" s="169">
        <f>E128</f>
        <v>216</v>
      </c>
      <c r="G128" s="169">
        <v>241</v>
      </c>
      <c r="H128" s="171">
        <f>IFERROR((G128-F128),"")</f>
        <v>25</v>
      </c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 spans="1:26" ht="15">
      <c r="A129" s="134"/>
      <c r="B129" s="110" t="s">
        <v>71</v>
      </c>
      <c r="C129" s="96">
        <f>VLOOKUP(B129, 'Product overview'!$A$7:$F$162, 5, FALSE)</f>
        <v>54</v>
      </c>
      <c r="D129" s="95">
        <v>3</v>
      </c>
      <c r="E129" s="96">
        <f t="shared" si="13"/>
        <v>162</v>
      </c>
      <c r="F129" s="68"/>
      <c r="G129" s="69"/>
      <c r="H129" s="172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 spans="1:26">
      <c r="A130" s="168" t="s">
        <v>125</v>
      </c>
      <c r="B130" s="135" t="s">
        <v>374</v>
      </c>
      <c r="C130" s="174">
        <f>VLOOKUP(B130, 'Product overview'!$A$7:$F$162, 5, FALSE)</f>
        <v>108</v>
      </c>
      <c r="D130" s="170">
        <v>1</v>
      </c>
      <c r="E130" s="169">
        <f t="shared" si="13"/>
        <v>108</v>
      </c>
      <c r="F130" s="169">
        <f>E130+E129</f>
        <v>270</v>
      </c>
      <c r="G130" s="169">
        <v>309</v>
      </c>
      <c r="H130" s="171">
        <f>IFERROR((G130-F130),"")</f>
        <v>39</v>
      </c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 spans="1:26" ht="15">
      <c r="A131" s="134"/>
      <c r="B131" s="110" t="s">
        <v>16</v>
      </c>
      <c r="C131" s="188">
        <f>VLOOKUP(B131, 'Product overview'!$A$7:$F$162, 5, FALSE)</f>
        <v>46.8</v>
      </c>
      <c r="D131" s="95">
        <v>1</v>
      </c>
      <c r="E131" s="96">
        <f t="shared" si="13"/>
        <v>46.8</v>
      </c>
      <c r="F131" s="68"/>
      <c r="G131" s="69"/>
      <c r="H131" s="172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5">
      <c r="A132" s="134"/>
      <c r="B132" s="110" t="s">
        <v>374</v>
      </c>
      <c r="C132" s="94">
        <f>VLOOKUP(B132, 'Product overview'!$A$7:$F$162, 5, FALSE)</f>
        <v>108</v>
      </c>
      <c r="D132" s="95">
        <v>2</v>
      </c>
      <c r="E132" s="96">
        <f t="shared" si="13"/>
        <v>216</v>
      </c>
      <c r="F132" s="68"/>
      <c r="G132" s="69"/>
      <c r="H132" s="172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 spans="1:26">
      <c r="A133" s="168" t="s">
        <v>126</v>
      </c>
      <c r="B133" s="135" t="s">
        <v>38</v>
      </c>
      <c r="C133" s="174">
        <f>VLOOKUP(B133, 'Product overview'!$A$7:$F$162, 5, FALSE)</f>
        <v>25.2</v>
      </c>
      <c r="D133" s="170">
        <v>1</v>
      </c>
      <c r="E133" s="169">
        <f t="shared" si="13"/>
        <v>25.2</v>
      </c>
      <c r="F133" s="169">
        <f>SUM(E131:E133)</f>
        <v>288</v>
      </c>
      <c r="G133" s="169">
        <v>327</v>
      </c>
      <c r="H133" s="171">
        <f>IFERROR((G133-F133),"")</f>
        <v>39</v>
      </c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 spans="1:26" ht="15">
      <c r="A134" s="134"/>
      <c r="B134" s="110" t="s">
        <v>374</v>
      </c>
      <c r="C134" s="94">
        <f>VLOOKUP(B134, 'Product overview'!$A$7:$F$162, 5, FALSE)</f>
        <v>108</v>
      </c>
      <c r="D134" s="95">
        <v>2</v>
      </c>
      <c r="E134" s="96">
        <f t="shared" si="13"/>
        <v>216</v>
      </c>
      <c r="F134" s="96"/>
      <c r="G134" s="96"/>
      <c r="H134" s="172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 spans="1:26">
      <c r="A135" s="168" t="s">
        <v>235</v>
      </c>
      <c r="B135" s="135" t="s">
        <v>381</v>
      </c>
      <c r="C135" s="174">
        <f>VLOOKUP(B135, 'Product overview'!$A$7:$F$162, 5, FALSE)</f>
        <v>140</v>
      </c>
      <c r="D135" s="170">
        <v>3</v>
      </c>
      <c r="E135" s="169">
        <f t="shared" si="13"/>
        <v>420</v>
      </c>
      <c r="F135" s="169">
        <f>SUM(E134:E135)</f>
        <v>636</v>
      </c>
      <c r="G135" s="169">
        <v>676</v>
      </c>
      <c r="H135" s="171">
        <f>IFERROR((G135-F135),"")</f>
        <v>40</v>
      </c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 spans="1:26" ht="15">
      <c r="A136" s="134"/>
      <c r="B136" s="110" t="s">
        <v>374</v>
      </c>
      <c r="C136" s="94">
        <f>VLOOKUP(B136, 'Product overview'!$A$7:$F$162, 5, FALSE)</f>
        <v>108</v>
      </c>
      <c r="D136" s="95">
        <v>3</v>
      </c>
      <c r="E136" s="96">
        <f t="shared" si="13"/>
        <v>324</v>
      </c>
      <c r="F136" s="96"/>
      <c r="G136" s="96"/>
      <c r="H136" s="172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 spans="1:26" ht="15">
      <c r="A137" s="134"/>
      <c r="B137" s="110" t="s">
        <v>39</v>
      </c>
      <c r="C137" s="94">
        <f>VLOOKUP(B137, 'Product overview'!$A$7:$F$162, 5, FALSE)</f>
        <v>32.4</v>
      </c>
      <c r="D137" s="95">
        <v>1</v>
      </c>
      <c r="E137" s="96">
        <f t="shared" si="13"/>
        <v>32.4</v>
      </c>
      <c r="F137" s="96"/>
      <c r="G137" s="96"/>
      <c r="H137" s="172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 spans="1:26">
      <c r="A138" s="175" t="s">
        <v>236</v>
      </c>
      <c r="B138" s="135" t="s">
        <v>381</v>
      </c>
      <c r="C138" s="174">
        <f>VLOOKUP(B138, 'Product overview'!$A$7:$F$162, 5, FALSE)</f>
        <v>140</v>
      </c>
      <c r="D138" s="170">
        <v>5</v>
      </c>
      <c r="E138" s="169">
        <f t="shared" si="13"/>
        <v>700</v>
      </c>
      <c r="F138" s="169">
        <f>SUM(E136:E138)</f>
        <v>1056.4000000000001</v>
      </c>
      <c r="G138" s="169">
        <v>1098</v>
      </c>
      <c r="H138" s="171">
        <f>IFERROR((G138-F138),"")</f>
        <v>41.599999999999909</v>
      </c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 spans="1:26" ht="12.75">
      <c r="A139" s="176"/>
      <c r="B139" s="70"/>
      <c r="C139" s="70"/>
      <c r="D139" s="70"/>
      <c r="E139" s="131"/>
      <c r="F139" s="70"/>
      <c r="G139" s="131"/>
      <c r="H139" s="177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 spans="1:26">
      <c r="A140" s="71" t="s">
        <v>127</v>
      </c>
      <c r="B140" s="113" t="s">
        <v>155</v>
      </c>
      <c r="C140" s="113" t="s">
        <v>156</v>
      </c>
      <c r="D140" s="113" t="s">
        <v>157</v>
      </c>
      <c r="E140" s="113" t="s">
        <v>158</v>
      </c>
      <c r="F140" s="113" t="s">
        <v>159</v>
      </c>
      <c r="G140" s="187" t="s">
        <v>160</v>
      </c>
      <c r="H140" s="113" t="s">
        <v>161</v>
      </c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 spans="1:26" ht="15">
      <c r="A141" s="134"/>
      <c r="B141" s="110" t="s">
        <v>37</v>
      </c>
      <c r="C141" s="96">
        <f>VLOOKUP(B141, 'Product overview'!$A$7:$F$162, 5, FALSE)</f>
        <v>7.22</v>
      </c>
      <c r="D141" s="95">
        <v>3</v>
      </c>
      <c r="E141" s="96">
        <f t="shared" ref="E141:E172" si="14">IFERROR((C141*D141),"")</f>
        <v>21.66</v>
      </c>
      <c r="F141" s="68"/>
      <c r="G141" s="69"/>
      <c r="H141" s="172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 spans="1:26" ht="15">
      <c r="A142" s="134"/>
      <c r="B142" s="110" t="s">
        <v>33</v>
      </c>
      <c r="C142" s="96">
        <f>VLOOKUP(B142, 'Product overview'!$A$7:$F$162, 5, FALSE)</f>
        <v>3.6</v>
      </c>
      <c r="D142" s="95">
        <v>2</v>
      </c>
      <c r="E142" s="96">
        <f t="shared" si="14"/>
        <v>7.2</v>
      </c>
      <c r="F142" s="68"/>
      <c r="G142" s="69"/>
      <c r="H142" s="172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 spans="1:26">
      <c r="A143" s="168" t="s">
        <v>382</v>
      </c>
      <c r="B143" s="135" t="s">
        <v>68</v>
      </c>
      <c r="C143" s="169">
        <f>VLOOKUP(B143, 'Product overview'!$A$7:$F$162, 5, FALSE)</f>
        <v>18</v>
      </c>
      <c r="D143" s="170">
        <v>1</v>
      </c>
      <c r="E143" s="169">
        <f t="shared" si="14"/>
        <v>18</v>
      </c>
      <c r="F143" s="169">
        <f>SUM(E141:E143)</f>
        <v>46.86</v>
      </c>
      <c r="G143" s="169">
        <v>82</v>
      </c>
      <c r="H143" s="171">
        <f>IFERROR((G143-F143),"")</f>
        <v>35.14</v>
      </c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 spans="1:26" ht="15">
      <c r="A144" s="134"/>
      <c r="B144" s="110" t="s">
        <v>33</v>
      </c>
      <c r="C144" s="96">
        <f>VLOOKUP(B144, 'Product overview'!$A$7:$F$162, 5, FALSE)</f>
        <v>3.6</v>
      </c>
      <c r="D144" s="95">
        <v>2</v>
      </c>
      <c r="E144" s="96">
        <f t="shared" si="14"/>
        <v>7.2</v>
      </c>
      <c r="F144" s="68"/>
      <c r="G144" s="69"/>
      <c r="H144" s="172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26" ht="15">
      <c r="A145" s="134"/>
      <c r="B145" s="110" t="s">
        <v>68</v>
      </c>
      <c r="C145" s="96">
        <f>VLOOKUP(B145, 'Product overview'!$A$7:$F$162, 5, FALSE)</f>
        <v>18</v>
      </c>
      <c r="D145" s="95">
        <v>1</v>
      </c>
      <c r="E145" s="96">
        <f t="shared" si="14"/>
        <v>18</v>
      </c>
      <c r="F145" s="68"/>
      <c r="G145" s="69"/>
      <c r="H145" s="172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 spans="1:26">
      <c r="A146" s="168" t="s">
        <v>383</v>
      </c>
      <c r="B146" s="135" t="s">
        <v>39</v>
      </c>
      <c r="C146" s="174">
        <f>VLOOKUP(B146, 'Product overview'!$A$7:$F$162, 5, FALSE)</f>
        <v>32.4</v>
      </c>
      <c r="D146" s="170">
        <v>3</v>
      </c>
      <c r="E146" s="169">
        <f t="shared" si="14"/>
        <v>97.199999999999989</v>
      </c>
      <c r="F146" s="169">
        <f>SUM(E144:E146)</f>
        <v>122.39999999999999</v>
      </c>
      <c r="G146" s="169">
        <v>158</v>
      </c>
      <c r="H146" s="171">
        <f>IFERROR((G146-F146),"")</f>
        <v>35.600000000000009</v>
      </c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 spans="1:26" ht="15">
      <c r="A147" s="134"/>
      <c r="B147" s="110" t="s">
        <v>33</v>
      </c>
      <c r="C147" s="96">
        <f>VLOOKUP(B147, 'Product overview'!$A$7:$F$162, 5, FALSE)</f>
        <v>3.6</v>
      </c>
      <c r="D147" s="95">
        <v>2</v>
      </c>
      <c r="E147" s="96">
        <f t="shared" si="14"/>
        <v>7.2</v>
      </c>
      <c r="F147" s="68"/>
      <c r="G147" s="69"/>
      <c r="H147" s="172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 spans="1:26" ht="15">
      <c r="A148" s="134"/>
      <c r="B148" s="110" t="s">
        <v>68</v>
      </c>
      <c r="C148" s="96">
        <f>VLOOKUP(B148, 'Product overview'!$A$7:$F$162, 5, FALSE)</f>
        <v>18</v>
      </c>
      <c r="D148" s="95">
        <v>1</v>
      </c>
      <c r="E148" s="96">
        <f t="shared" si="14"/>
        <v>18</v>
      </c>
      <c r="F148" s="68"/>
      <c r="G148" s="69"/>
      <c r="H148" s="172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 spans="1:26">
      <c r="A149" s="168" t="s">
        <v>384</v>
      </c>
      <c r="B149" s="135" t="s">
        <v>70</v>
      </c>
      <c r="C149" s="169">
        <f>VLOOKUP(B149, 'Product overview'!$A$7:$F$162, 5, FALSE)</f>
        <v>50.4</v>
      </c>
      <c r="D149" s="170">
        <v>3</v>
      </c>
      <c r="E149" s="169">
        <f t="shared" si="14"/>
        <v>151.19999999999999</v>
      </c>
      <c r="F149" s="169">
        <f>SUM(E147:E149)</f>
        <v>176.39999999999998</v>
      </c>
      <c r="G149" s="169">
        <v>219</v>
      </c>
      <c r="H149" s="171">
        <f>IFERROR((G149-F149),"")</f>
        <v>42.600000000000023</v>
      </c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 spans="1:26" ht="15">
      <c r="A150" s="134"/>
      <c r="B150" s="110" t="s">
        <v>33</v>
      </c>
      <c r="C150" s="96">
        <f>VLOOKUP(B150, 'Product overview'!$A$7:$F$162, 5, FALSE)</f>
        <v>3.6</v>
      </c>
      <c r="D150" s="95">
        <v>2</v>
      </c>
      <c r="E150" s="96">
        <f t="shared" si="14"/>
        <v>7.2</v>
      </c>
      <c r="F150" s="68"/>
      <c r="G150" s="69"/>
      <c r="H150" s="172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 spans="1:26" ht="15">
      <c r="A151" s="134"/>
      <c r="B151" s="110" t="s">
        <v>68</v>
      </c>
      <c r="C151" s="96">
        <f>VLOOKUP(B151, 'Product overview'!$A$7:$F$162, 5, FALSE)</f>
        <v>18</v>
      </c>
      <c r="D151" s="95">
        <v>1</v>
      </c>
      <c r="E151" s="96">
        <f t="shared" si="14"/>
        <v>18</v>
      </c>
      <c r="F151" s="68"/>
      <c r="G151" s="69"/>
      <c r="H151" s="172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 spans="1:26" ht="15">
      <c r="A152" s="134"/>
      <c r="B152" s="110" t="s">
        <v>15</v>
      </c>
      <c r="C152" s="188">
        <f>VLOOKUP(B152, 'Product overview'!$A$7:$F$162, 5, FALSE)</f>
        <v>39.5</v>
      </c>
      <c r="D152" s="95">
        <v>3</v>
      </c>
      <c r="E152" s="96">
        <f t="shared" si="14"/>
        <v>118.5</v>
      </c>
      <c r="F152" s="68"/>
      <c r="G152" s="69"/>
      <c r="H152" s="172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>
      <c r="A153" s="168" t="s">
        <v>385</v>
      </c>
      <c r="B153" s="135" t="s">
        <v>212</v>
      </c>
      <c r="C153" s="174">
        <f>VLOOKUP(B153, 'Product overview'!$A$7:$F$162, 5, FALSE)</f>
        <v>104</v>
      </c>
      <c r="D153" s="170">
        <v>1</v>
      </c>
      <c r="E153" s="169">
        <f t="shared" si="14"/>
        <v>104</v>
      </c>
      <c r="F153" s="169">
        <f>SUM(E150:E153)</f>
        <v>247.7</v>
      </c>
      <c r="G153" s="169">
        <v>270</v>
      </c>
      <c r="H153" s="171">
        <f>IFERROR((G153-F153),"")</f>
        <v>22.300000000000011</v>
      </c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 spans="1:26" ht="15">
      <c r="A154" s="134"/>
      <c r="B154" s="110" t="s">
        <v>33</v>
      </c>
      <c r="C154" s="96">
        <f>VLOOKUP(B154, 'Product overview'!$A$7:$F$162, 5, FALSE)</f>
        <v>3.6</v>
      </c>
      <c r="D154" s="95">
        <v>2</v>
      </c>
      <c r="E154" s="96">
        <f t="shared" si="14"/>
        <v>7.2</v>
      </c>
      <c r="F154" s="68"/>
      <c r="G154" s="69"/>
      <c r="H154" s="189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 spans="1:26" ht="15">
      <c r="A155" s="134"/>
      <c r="B155" s="110" t="s">
        <v>68</v>
      </c>
      <c r="C155" s="96">
        <f>VLOOKUP(B155, 'Product overview'!$A$7:$F$162, 5, FALSE)</f>
        <v>18</v>
      </c>
      <c r="D155" s="95">
        <v>1</v>
      </c>
      <c r="E155" s="96">
        <f t="shared" si="14"/>
        <v>18</v>
      </c>
      <c r="F155" s="68"/>
      <c r="G155" s="69"/>
      <c r="H155" s="189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 spans="1:26">
      <c r="A156" s="168" t="s">
        <v>386</v>
      </c>
      <c r="B156" s="135" t="s">
        <v>354</v>
      </c>
      <c r="C156" s="174">
        <f>VLOOKUP(B156, 'Product overview'!$A:$F, 5, FALSE)</f>
        <v>54</v>
      </c>
      <c r="D156" s="170">
        <v>3</v>
      </c>
      <c r="E156" s="169">
        <f t="shared" si="14"/>
        <v>162</v>
      </c>
      <c r="F156" s="169">
        <f>SUM(E154:E156)</f>
        <v>187.2</v>
      </c>
      <c r="G156" s="169">
        <v>270</v>
      </c>
      <c r="H156" s="171">
        <f>IFERROR((G156-F156),"")</f>
        <v>82.800000000000011</v>
      </c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 spans="1:26" ht="15">
      <c r="A157" s="134"/>
      <c r="B157" s="110" t="s">
        <v>33</v>
      </c>
      <c r="C157" s="94">
        <f>VLOOKUP(B157, 'Product overview'!$A:$F, 5, FALSE)</f>
        <v>3.6</v>
      </c>
      <c r="D157" s="95">
        <v>2</v>
      </c>
      <c r="E157" s="96">
        <f t="shared" si="14"/>
        <v>7.2</v>
      </c>
      <c r="F157" s="96"/>
      <c r="G157" s="96"/>
      <c r="H157" s="172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 spans="1:26" ht="15">
      <c r="A158" s="134"/>
      <c r="B158" s="110" t="s">
        <v>68</v>
      </c>
      <c r="C158" s="94">
        <f>VLOOKUP(B158, 'Product overview'!$A:$F, 5, FALSE)</f>
        <v>18</v>
      </c>
      <c r="D158" s="95">
        <v>1</v>
      </c>
      <c r="E158" s="96">
        <f t="shared" si="14"/>
        <v>18</v>
      </c>
      <c r="F158" s="96"/>
      <c r="G158" s="96"/>
      <c r="H158" s="172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 spans="1:26">
      <c r="A159" s="168" t="s">
        <v>237</v>
      </c>
      <c r="B159" s="135" t="s">
        <v>360</v>
      </c>
      <c r="C159" s="174">
        <f>VLOOKUP(B159, 'Product overview'!$A:$F, 5, FALSE)</f>
        <v>162</v>
      </c>
      <c r="D159" s="170">
        <v>1</v>
      </c>
      <c r="E159" s="169">
        <f t="shared" si="14"/>
        <v>162</v>
      </c>
      <c r="F159" s="169">
        <f>SUM(E157:E159)</f>
        <v>187.2</v>
      </c>
      <c r="G159" s="169">
        <v>223</v>
      </c>
      <c r="H159" s="171">
        <f>IFERROR((G159-F159),"")</f>
        <v>35.800000000000011</v>
      </c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 spans="1:26" ht="15">
      <c r="A160" s="134"/>
      <c r="B160" s="110" t="s">
        <v>68</v>
      </c>
      <c r="C160" s="94">
        <f>VLOOKUP(B160, 'Product overview'!$A:$F, 5, FALSE)</f>
        <v>18</v>
      </c>
      <c r="D160" s="95">
        <v>2</v>
      </c>
      <c r="E160" s="96">
        <f t="shared" si="14"/>
        <v>36</v>
      </c>
      <c r="F160" s="96"/>
      <c r="G160" s="96"/>
      <c r="H160" s="172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 spans="1:26" ht="15">
      <c r="A161" s="134"/>
      <c r="B161" s="110" t="s">
        <v>100</v>
      </c>
      <c r="C161" s="94">
        <f>VLOOKUP(B161, 'Product overview'!$A:$F, 5, FALSE)</f>
        <v>122</v>
      </c>
      <c r="D161" s="95">
        <v>1</v>
      </c>
      <c r="E161" s="96">
        <f t="shared" si="14"/>
        <v>122</v>
      </c>
      <c r="F161" s="96"/>
      <c r="G161" s="96"/>
      <c r="H161" s="172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 spans="1:26" ht="15">
      <c r="A162" s="134"/>
      <c r="B162" s="110" t="s">
        <v>70</v>
      </c>
      <c r="C162" s="94">
        <f>VLOOKUP(B162, 'Product overview'!$A:$F, 5, FALSE)</f>
        <v>50.4</v>
      </c>
      <c r="D162" s="95">
        <v>2</v>
      </c>
      <c r="E162" s="96">
        <f t="shared" si="14"/>
        <v>100.8</v>
      </c>
      <c r="F162" s="96"/>
      <c r="G162" s="96"/>
      <c r="H162" s="172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 spans="1:26">
      <c r="A163" s="168" t="s">
        <v>238</v>
      </c>
      <c r="B163" s="135" t="s">
        <v>44</v>
      </c>
      <c r="C163" s="174">
        <f>VLOOKUP(B163, 'Product overview'!$A:$F, 5, FALSE)</f>
        <v>36</v>
      </c>
      <c r="D163" s="170">
        <v>2</v>
      </c>
      <c r="E163" s="169">
        <f t="shared" si="14"/>
        <v>72</v>
      </c>
      <c r="F163" s="169">
        <f>SUM(E160:E163)</f>
        <v>330.8</v>
      </c>
      <c r="G163" s="169">
        <v>367</v>
      </c>
      <c r="H163" s="171">
        <f>IFERROR((G163-F163),"")</f>
        <v>36.199999999999989</v>
      </c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 spans="1:26" ht="15">
      <c r="A164" s="134"/>
      <c r="B164" s="110" t="s">
        <v>37</v>
      </c>
      <c r="C164" s="94">
        <f>VLOOKUP(B164, 'Product overview'!$A:$F, 5, FALSE)</f>
        <v>7.22</v>
      </c>
      <c r="D164" s="95">
        <v>2</v>
      </c>
      <c r="E164" s="96">
        <f t="shared" si="14"/>
        <v>14.44</v>
      </c>
      <c r="F164" s="96"/>
      <c r="G164" s="96"/>
      <c r="H164" s="172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 spans="1:26" ht="15">
      <c r="A165" s="134"/>
      <c r="B165" s="110" t="s">
        <v>70</v>
      </c>
      <c r="C165" s="94">
        <f>VLOOKUP(B165, 'Product overview'!$A:$F, 5, FALSE)</f>
        <v>50.4</v>
      </c>
      <c r="D165" s="95">
        <v>2</v>
      </c>
      <c r="E165" s="96">
        <f t="shared" si="14"/>
        <v>100.8</v>
      </c>
      <c r="F165" s="96"/>
      <c r="G165" s="96"/>
      <c r="H165" s="172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 spans="1:26" ht="15">
      <c r="A166" s="134"/>
      <c r="B166" s="110" t="s">
        <v>39</v>
      </c>
      <c r="C166" s="94">
        <f>VLOOKUP(B166, 'Product overview'!$A:$F, 5, FALSE)</f>
        <v>32.4</v>
      </c>
      <c r="D166" s="95">
        <v>2</v>
      </c>
      <c r="E166" s="96">
        <f t="shared" si="14"/>
        <v>64.8</v>
      </c>
      <c r="F166" s="96"/>
      <c r="G166" s="96"/>
      <c r="H166" s="172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 spans="1:26">
      <c r="A167" s="168" t="s">
        <v>239</v>
      </c>
      <c r="B167" s="135" t="s">
        <v>44</v>
      </c>
      <c r="C167" s="174">
        <f>VLOOKUP(B167, 'Product overview'!$A:$F, 5, FALSE)</f>
        <v>36</v>
      </c>
      <c r="D167" s="170">
        <v>2</v>
      </c>
      <c r="E167" s="169">
        <f t="shared" si="14"/>
        <v>72</v>
      </c>
      <c r="F167" s="169">
        <f>SUM(E164:E167)</f>
        <v>252.04</v>
      </c>
      <c r="G167" s="169">
        <v>280</v>
      </c>
      <c r="H167" s="171">
        <f>IFERROR((G167-F167),"")</f>
        <v>27.960000000000008</v>
      </c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 spans="1:26" ht="15">
      <c r="A168" s="134"/>
      <c r="B168" s="110" t="s">
        <v>33</v>
      </c>
      <c r="C168" s="94">
        <f>VLOOKUP(B168, 'Product overview'!$A:$F, 5, FALSE)</f>
        <v>3.6</v>
      </c>
      <c r="D168" s="95">
        <v>3</v>
      </c>
      <c r="E168" s="96">
        <f t="shared" si="14"/>
        <v>10.8</v>
      </c>
      <c r="F168" s="96"/>
      <c r="G168" s="96"/>
      <c r="H168" s="172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 spans="1:26" ht="15">
      <c r="A169" s="134"/>
      <c r="B169" s="110" t="s">
        <v>19</v>
      </c>
      <c r="C169" s="94">
        <f>VLOOKUP(B169, 'Product overview'!$A:$F, 5, FALSE)</f>
        <v>86.4</v>
      </c>
      <c r="D169" s="95">
        <v>2</v>
      </c>
      <c r="E169" s="96">
        <f t="shared" si="14"/>
        <v>172.8</v>
      </c>
      <c r="F169" s="96"/>
      <c r="G169" s="96"/>
      <c r="H169" s="172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 spans="1:26" ht="15">
      <c r="A170" s="134"/>
      <c r="B170" s="110" t="s">
        <v>68</v>
      </c>
      <c r="C170" s="94">
        <f>VLOOKUP(B170, 'Product overview'!$A:$F, 5, FALSE)</f>
        <v>18</v>
      </c>
      <c r="D170" s="95">
        <v>1</v>
      </c>
      <c r="E170" s="96">
        <f t="shared" si="14"/>
        <v>18</v>
      </c>
      <c r="F170" s="96"/>
      <c r="G170" s="96"/>
      <c r="H170" s="172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 spans="1:26">
      <c r="A171" s="168" t="s">
        <v>240</v>
      </c>
      <c r="B171" s="135" t="s">
        <v>76</v>
      </c>
      <c r="C171" s="174">
        <f>VLOOKUP(B171, 'Product overview'!$A:$F, 5, FALSE)</f>
        <v>234</v>
      </c>
      <c r="D171" s="170">
        <v>1</v>
      </c>
      <c r="E171" s="169">
        <f t="shared" si="14"/>
        <v>234</v>
      </c>
      <c r="F171" s="169">
        <f>SUM(E168:E171)</f>
        <v>435.6</v>
      </c>
      <c r="G171" s="169">
        <v>514</v>
      </c>
      <c r="H171" s="171">
        <f>IFERROR((G171-F171),"")</f>
        <v>78.399999999999977</v>
      </c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 spans="1:26" ht="15">
      <c r="A172" s="114"/>
      <c r="B172" s="110" t="s">
        <v>33</v>
      </c>
      <c r="C172" s="94">
        <f>VLOOKUP(B172, 'Product overview'!$A$7:$F$162, 5, FALSE)</f>
        <v>3.6</v>
      </c>
      <c r="D172" s="95">
        <v>1</v>
      </c>
      <c r="E172" s="96">
        <f t="shared" si="14"/>
        <v>3.6</v>
      </c>
      <c r="F172" s="96"/>
      <c r="G172" s="96"/>
      <c r="H172" s="172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 spans="1:26" ht="15">
      <c r="A173" s="190"/>
      <c r="B173" s="127" t="s">
        <v>347</v>
      </c>
      <c r="C173" s="99" t="e">
        <f>VLOOKUP(B173, 'Product overview'!$A$7:$F$162, 5, FALSE)</f>
        <v>#N/A</v>
      </c>
      <c r="D173" s="124">
        <v>1</v>
      </c>
      <c r="E173" s="122">
        <v>300</v>
      </c>
      <c r="F173" s="132"/>
      <c r="G173" s="132"/>
      <c r="H173" s="191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 spans="1:26">
      <c r="A174" s="168" t="s">
        <v>241</v>
      </c>
      <c r="B174" s="135" t="s">
        <v>68</v>
      </c>
      <c r="C174" s="174">
        <f>VLOOKUP(B174, 'Product overview'!$A$7:$F$162, 5, FALSE)</f>
        <v>18</v>
      </c>
      <c r="D174" s="170">
        <v>1</v>
      </c>
      <c r="E174" s="169">
        <f t="shared" ref="E174:E188" si="15">IFERROR((C174*D174),"")</f>
        <v>18</v>
      </c>
      <c r="F174" s="169">
        <v>399</v>
      </c>
      <c r="G174" s="180">
        <v>446</v>
      </c>
      <c r="H174" s="171">
        <f>IFERROR((G174-F174),"")</f>
        <v>47</v>
      </c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 spans="1:26" ht="15">
      <c r="A175" s="114"/>
      <c r="B175" s="110" t="s">
        <v>33</v>
      </c>
      <c r="C175" s="94">
        <f>VLOOKUP(B175, 'Product overview'!$A$7:$F$162, 5, FALSE)</f>
        <v>3.6</v>
      </c>
      <c r="D175" s="95">
        <v>2</v>
      </c>
      <c r="E175" s="96">
        <f t="shared" si="15"/>
        <v>7.2</v>
      </c>
      <c r="F175" s="96"/>
      <c r="G175" s="96"/>
      <c r="H175" s="172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 spans="1:26" ht="15">
      <c r="A176" s="114"/>
      <c r="B176" s="110" t="s">
        <v>68</v>
      </c>
      <c r="C176" s="94">
        <f>VLOOKUP(B176, 'Product overview'!$A$7:$F$162, 5, FALSE)</f>
        <v>18</v>
      </c>
      <c r="D176" s="95">
        <v>2</v>
      </c>
      <c r="E176" s="96">
        <f t="shared" si="15"/>
        <v>36</v>
      </c>
      <c r="F176" s="96"/>
      <c r="G176" s="96"/>
      <c r="H176" s="172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 spans="1:26" ht="15">
      <c r="A177" s="114"/>
      <c r="B177" s="110" t="s">
        <v>98</v>
      </c>
      <c r="C177" s="94">
        <f>VLOOKUP(B177, 'Product overview'!$A$7:$F$162, 5, FALSE)</f>
        <v>50</v>
      </c>
      <c r="D177" s="95">
        <v>1</v>
      </c>
      <c r="E177" s="96">
        <f t="shared" si="15"/>
        <v>50</v>
      </c>
      <c r="F177" s="96"/>
      <c r="G177" s="96"/>
      <c r="H177" s="172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 spans="1:26">
      <c r="A178" s="168" t="s">
        <v>242</v>
      </c>
      <c r="B178" s="135" t="s">
        <v>24</v>
      </c>
      <c r="C178" s="174">
        <f>VLOOKUP(B178, 'Product overview'!$A$7:$F$162, 5, FALSE)</f>
        <v>100.8</v>
      </c>
      <c r="D178" s="170">
        <v>3</v>
      </c>
      <c r="E178" s="169">
        <f t="shared" si="15"/>
        <v>302.39999999999998</v>
      </c>
      <c r="F178" s="169">
        <f>SUM(E175:E178)</f>
        <v>395.59999999999997</v>
      </c>
      <c r="G178" s="169">
        <v>435</v>
      </c>
      <c r="H178" s="171">
        <f>IFERROR((G178-F178),"")</f>
        <v>39.400000000000034</v>
      </c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 spans="1:26" ht="15">
      <c r="A179" s="114"/>
      <c r="B179" s="110" t="s">
        <v>33</v>
      </c>
      <c r="C179" s="94">
        <f>VLOOKUP(B179, 'Product overview'!$A$7:$F$162, 5, FALSE)</f>
        <v>3.6</v>
      </c>
      <c r="D179" s="95">
        <v>2</v>
      </c>
      <c r="E179" s="96">
        <f t="shared" si="15"/>
        <v>7.2</v>
      </c>
      <c r="F179" s="96"/>
      <c r="G179" s="96"/>
      <c r="H179" s="172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 spans="1:26" ht="15">
      <c r="A180" s="114"/>
      <c r="B180" s="110" t="s">
        <v>68</v>
      </c>
      <c r="C180" s="94">
        <f>VLOOKUP(B180, 'Product overview'!$A$7:$F$162, 5, FALSE)</f>
        <v>18</v>
      </c>
      <c r="D180" s="95">
        <v>1</v>
      </c>
      <c r="E180" s="96">
        <f t="shared" si="15"/>
        <v>18</v>
      </c>
      <c r="F180" s="96"/>
      <c r="G180" s="96"/>
      <c r="H180" s="172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 spans="1:26">
      <c r="A181" s="168" t="s">
        <v>243</v>
      </c>
      <c r="B181" s="135" t="s">
        <v>209</v>
      </c>
      <c r="C181" s="174">
        <f>VLOOKUP(B181, 'Product overview'!$A:$F, 5, FALSE)</f>
        <v>18</v>
      </c>
      <c r="D181" s="170">
        <v>3</v>
      </c>
      <c r="E181" s="169">
        <f t="shared" si="15"/>
        <v>54</v>
      </c>
      <c r="F181" s="169">
        <f>SUM(E179:E181)</f>
        <v>79.2</v>
      </c>
      <c r="G181" s="169">
        <v>111</v>
      </c>
      <c r="H181" s="171">
        <f>IFERROR((G181-F181),"")</f>
        <v>31.799999999999997</v>
      </c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 spans="1:26" ht="15">
      <c r="A182" s="114"/>
      <c r="B182" s="110" t="s">
        <v>33</v>
      </c>
      <c r="C182" s="94">
        <f>VLOOKUP(B182, 'Product overview'!$A:$F, 5, FALSE)</f>
        <v>3.6</v>
      </c>
      <c r="D182" s="95">
        <v>3</v>
      </c>
      <c r="E182" s="96">
        <f t="shared" si="15"/>
        <v>10.8</v>
      </c>
      <c r="F182" s="96"/>
      <c r="G182" s="96"/>
      <c r="H182" s="172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 spans="1:26" ht="15">
      <c r="A183" s="114"/>
      <c r="B183" s="110" t="s">
        <v>68</v>
      </c>
      <c r="C183" s="94">
        <f>VLOOKUP(B183, 'Product overview'!$A:$F, 5, FALSE)</f>
        <v>18</v>
      </c>
      <c r="D183" s="95">
        <v>2</v>
      </c>
      <c r="E183" s="96">
        <f t="shared" si="15"/>
        <v>36</v>
      </c>
      <c r="F183" s="96"/>
      <c r="G183" s="96"/>
      <c r="H183" s="172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 spans="1:26" ht="15">
      <c r="A184" s="114"/>
      <c r="B184" s="110" t="s">
        <v>63</v>
      </c>
      <c r="C184" s="94">
        <f>VLOOKUP(B184, 'Product overview'!$A:$F, 5, FALSE)</f>
        <v>10</v>
      </c>
      <c r="D184" s="95">
        <v>3</v>
      </c>
      <c r="E184" s="96">
        <f t="shared" si="15"/>
        <v>30</v>
      </c>
      <c r="F184" s="96"/>
      <c r="G184" s="96"/>
      <c r="H184" s="172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 spans="1:26">
      <c r="A185" s="168" t="s">
        <v>244</v>
      </c>
      <c r="B185" s="135" t="s">
        <v>52</v>
      </c>
      <c r="C185" s="174">
        <f>VLOOKUP(B185, 'Product overview'!$A:$F, 5, FALSE)</f>
        <v>18</v>
      </c>
      <c r="D185" s="170">
        <v>3</v>
      </c>
      <c r="E185" s="169">
        <f t="shared" si="15"/>
        <v>54</v>
      </c>
      <c r="F185" s="169">
        <f>SUM(E182:E185)</f>
        <v>130.80000000000001</v>
      </c>
      <c r="G185" s="169">
        <v>162</v>
      </c>
      <c r="H185" s="171">
        <f>IFERROR((G185-F185),"")</f>
        <v>31.199999999999989</v>
      </c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 spans="1:26" ht="15">
      <c r="A186" s="114"/>
      <c r="B186" s="110" t="s">
        <v>64</v>
      </c>
      <c r="C186" s="94">
        <f>VLOOKUP(B186, 'Product overview'!$A:$F, 5, FALSE)</f>
        <v>14</v>
      </c>
      <c r="D186" s="95">
        <v>4</v>
      </c>
      <c r="E186" s="96">
        <f t="shared" si="15"/>
        <v>56</v>
      </c>
      <c r="F186" s="68"/>
      <c r="G186" s="69"/>
      <c r="H186" s="172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 spans="1:26" ht="15">
      <c r="A187" s="114"/>
      <c r="B187" s="110" t="s">
        <v>100</v>
      </c>
      <c r="C187" s="94">
        <f>VLOOKUP(B187, 'Product overview'!$A:$F, 5, FALSE)</f>
        <v>122</v>
      </c>
      <c r="D187" s="95">
        <v>1</v>
      </c>
      <c r="E187" s="96">
        <f t="shared" si="15"/>
        <v>122</v>
      </c>
      <c r="F187" s="68"/>
      <c r="G187" s="69"/>
      <c r="H187" s="172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 spans="1:26">
      <c r="A188" s="192" t="s">
        <v>387</v>
      </c>
      <c r="B188" s="183" t="s">
        <v>388</v>
      </c>
      <c r="C188" s="184">
        <f>VLOOKUP(B188, 'Product overview'!$A:$F, 5, FALSE)</f>
        <v>230</v>
      </c>
      <c r="D188" s="185">
        <v>1</v>
      </c>
      <c r="E188" s="186">
        <f t="shared" si="15"/>
        <v>230</v>
      </c>
      <c r="F188" s="186">
        <f>SUM(E186:E188)</f>
        <v>408</v>
      </c>
      <c r="G188" s="186">
        <v>442</v>
      </c>
      <c r="H188" s="193">
        <f>IFERROR((G188-F188),"")</f>
        <v>34</v>
      </c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 spans="1:26" ht="12.75">
      <c r="A189" s="176"/>
      <c r="B189" s="70"/>
      <c r="C189" s="70"/>
      <c r="D189" s="70"/>
      <c r="E189" s="131"/>
      <c r="F189" s="70"/>
      <c r="G189" s="131"/>
      <c r="H189" s="177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 spans="1:26">
      <c r="A190" s="71" t="s">
        <v>389</v>
      </c>
      <c r="B190" s="72" t="s">
        <v>155</v>
      </c>
      <c r="C190" s="72" t="s">
        <v>156</v>
      </c>
      <c r="D190" s="72" t="s">
        <v>157</v>
      </c>
      <c r="E190" s="72" t="s">
        <v>158</v>
      </c>
      <c r="F190" s="72" t="s">
        <v>159</v>
      </c>
      <c r="G190" s="178" t="s">
        <v>160</v>
      </c>
      <c r="H190" s="72" t="s">
        <v>161</v>
      </c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 spans="1:26" ht="15">
      <c r="A191" s="134"/>
      <c r="B191" s="110" t="s">
        <v>37</v>
      </c>
      <c r="C191" s="96">
        <f>VLOOKUP(B191, 'Product overview'!$A:$F, 5, FALSE)</f>
        <v>7.22</v>
      </c>
      <c r="D191" s="95">
        <v>2</v>
      </c>
      <c r="E191" s="96">
        <f t="shared" ref="E191:E236" si="16">IFERROR((C191*D191),"")</f>
        <v>14.44</v>
      </c>
      <c r="F191" s="68"/>
      <c r="G191" s="69"/>
      <c r="H191" s="172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 spans="1:26" ht="15">
      <c r="A192" s="134"/>
      <c r="B192" s="110" t="s">
        <v>94</v>
      </c>
      <c r="C192" s="96">
        <f>VLOOKUP(B192, 'Product overview'!$A:$F, 5, FALSE)</f>
        <v>32</v>
      </c>
      <c r="D192" s="95">
        <v>1</v>
      </c>
      <c r="E192" s="96">
        <f t="shared" si="16"/>
        <v>32</v>
      </c>
      <c r="F192" s="68"/>
      <c r="G192" s="69"/>
      <c r="H192" s="172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 spans="1:26">
      <c r="A193" s="168" t="s">
        <v>390</v>
      </c>
      <c r="B193" s="135" t="s">
        <v>99</v>
      </c>
      <c r="C193" s="169">
        <f>VLOOKUP(B193, 'Product overview'!$A:$F, 5, FALSE)</f>
        <v>82</v>
      </c>
      <c r="D193" s="170">
        <v>1</v>
      </c>
      <c r="E193" s="169">
        <f t="shared" si="16"/>
        <v>82</v>
      </c>
      <c r="F193" s="169">
        <f>SUM(E191:E193)</f>
        <v>128.44</v>
      </c>
      <c r="G193" s="169">
        <v>165</v>
      </c>
      <c r="H193" s="171">
        <f>IFERROR((G193-F193),"")</f>
        <v>36.56</v>
      </c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 spans="1:26" ht="15">
      <c r="A194" s="134"/>
      <c r="B194" s="110" t="s">
        <v>33</v>
      </c>
      <c r="C194" s="96">
        <f>VLOOKUP(B194, 'Product overview'!$A:$F, 5, FALSE)</f>
        <v>3.6</v>
      </c>
      <c r="D194" s="95">
        <v>5</v>
      </c>
      <c r="E194" s="96">
        <f t="shared" si="16"/>
        <v>18</v>
      </c>
      <c r="F194" s="68"/>
      <c r="G194" s="69"/>
      <c r="H194" s="172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 spans="1:26" ht="15">
      <c r="A195" s="134"/>
      <c r="B195" s="110" t="s">
        <v>98</v>
      </c>
      <c r="C195" s="96">
        <f>VLOOKUP(B195, 'Product overview'!$A:$F, 5, FALSE)</f>
        <v>50</v>
      </c>
      <c r="D195" s="95">
        <v>1</v>
      </c>
      <c r="E195" s="96">
        <f t="shared" si="16"/>
        <v>50</v>
      </c>
      <c r="F195" s="68"/>
      <c r="G195" s="69"/>
      <c r="H195" s="172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 spans="1:26">
      <c r="A196" s="168" t="s">
        <v>391</v>
      </c>
      <c r="B196" s="135" t="s">
        <v>353</v>
      </c>
      <c r="C196" s="169">
        <f>VLOOKUP(B196, 'Product overview'!$A:$F, 5, FALSE)</f>
        <v>50</v>
      </c>
      <c r="D196" s="170">
        <v>1</v>
      </c>
      <c r="E196" s="169">
        <f t="shared" si="16"/>
        <v>50</v>
      </c>
      <c r="F196" s="169">
        <f>SUM(E194:E196)</f>
        <v>118</v>
      </c>
      <c r="G196" s="169">
        <v>219</v>
      </c>
      <c r="H196" s="171">
        <f>IFERROR((G196-F196),"")</f>
        <v>101</v>
      </c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 spans="1:26" ht="15">
      <c r="A197" s="134"/>
      <c r="B197" s="110" t="s">
        <v>68</v>
      </c>
      <c r="C197" s="96">
        <f>VLOOKUP(B197, 'Product overview'!$A:$F, 5, FALSE)</f>
        <v>18</v>
      </c>
      <c r="D197" s="95">
        <v>1</v>
      </c>
      <c r="E197" s="96">
        <f t="shared" si="16"/>
        <v>18</v>
      </c>
      <c r="F197" s="68"/>
      <c r="G197" s="69"/>
      <c r="H197" s="172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 spans="1:26" ht="15">
      <c r="A198" s="134"/>
      <c r="B198" s="110" t="s">
        <v>69</v>
      </c>
      <c r="C198" s="96">
        <f>VLOOKUP(B198, 'Product overview'!$A:$F, 5, FALSE)</f>
        <v>32</v>
      </c>
      <c r="D198" s="95">
        <v>1</v>
      </c>
      <c r="E198" s="96">
        <f t="shared" si="16"/>
        <v>32</v>
      </c>
      <c r="F198" s="68"/>
      <c r="G198" s="69"/>
      <c r="H198" s="172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 spans="1:26" ht="15">
      <c r="A199" s="134"/>
      <c r="B199" s="110" t="s">
        <v>16</v>
      </c>
      <c r="C199" s="96">
        <f>VLOOKUP(B199, 'Product overview'!$A:$F, 5, FALSE)</f>
        <v>46.8</v>
      </c>
      <c r="D199" s="95">
        <v>1</v>
      </c>
      <c r="E199" s="96">
        <f t="shared" si="16"/>
        <v>46.8</v>
      </c>
      <c r="F199" s="68"/>
      <c r="G199" s="69"/>
      <c r="H199" s="172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 spans="1:26">
      <c r="A200" s="168" t="s">
        <v>392</v>
      </c>
      <c r="B200" s="135" t="s">
        <v>17</v>
      </c>
      <c r="C200" s="169">
        <f>VLOOKUP(B200, 'Product overview'!$A:$F, 5, FALSE)</f>
        <v>68.400000000000006</v>
      </c>
      <c r="D200" s="170">
        <v>2</v>
      </c>
      <c r="E200" s="169">
        <f t="shared" si="16"/>
        <v>136.80000000000001</v>
      </c>
      <c r="F200" s="169">
        <f>SUM(E197:E200)</f>
        <v>233.60000000000002</v>
      </c>
      <c r="G200" s="169">
        <v>255</v>
      </c>
      <c r="H200" s="171">
        <f>IFERROR((G200-F200),"")</f>
        <v>21.399999999999977</v>
      </c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 spans="1:26" ht="15">
      <c r="A201" s="134"/>
      <c r="B201" s="110" t="s">
        <v>107</v>
      </c>
      <c r="C201" s="96">
        <f>VLOOKUP(B201, 'Product overview'!$A:$F, 5, FALSE)</f>
        <v>104</v>
      </c>
      <c r="D201" s="95">
        <v>1</v>
      </c>
      <c r="E201" s="96">
        <f t="shared" si="16"/>
        <v>104</v>
      </c>
      <c r="F201" s="68"/>
      <c r="G201" s="69"/>
      <c r="H201" s="172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 spans="1:26">
      <c r="A202" s="168" t="s">
        <v>137</v>
      </c>
      <c r="B202" s="135" t="s">
        <v>100</v>
      </c>
      <c r="C202" s="169">
        <f>VLOOKUP(B202, 'Product overview'!$A:$F, 5, FALSE)</f>
        <v>122</v>
      </c>
      <c r="D202" s="170">
        <v>1</v>
      </c>
      <c r="E202" s="169">
        <f t="shared" si="16"/>
        <v>122</v>
      </c>
      <c r="F202" s="169">
        <f>SUM(E201:E202)</f>
        <v>226</v>
      </c>
      <c r="G202" s="169">
        <v>284</v>
      </c>
      <c r="H202" s="171">
        <f>IFERROR((G202-F202),"")</f>
        <v>58</v>
      </c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 spans="1:26" ht="15">
      <c r="A203" s="68"/>
      <c r="B203" s="110" t="s">
        <v>33</v>
      </c>
      <c r="C203" s="96">
        <f>VLOOKUP(B203, 'Product overview'!$A:$F, 5, FALSE)</f>
        <v>3.6</v>
      </c>
      <c r="D203" s="95">
        <v>3</v>
      </c>
      <c r="E203" s="96">
        <f t="shared" si="16"/>
        <v>10.8</v>
      </c>
      <c r="F203" s="96"/>
      <c r="G203" s="96"/>
      <c r="H203" s="172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 spans="1:26" ht="15">
      <c r="A204" s="68"/>
      <c r="B204" s="110" t="s">
        <v>43</v>
      </c>
      <c r="C204" s="96">
        <f>VLOOKUP(B204, 'Product overview'!$A:$F, 5, FALSE)</f>
        <v>50</v>
      </c>
      <c r="D204" s="95">
        <v>2</v>
      </c>
      <c r="E204" s="96">
        <f t="shared" si="16"/>
        <v>100</v>
      </c>
      <c r="F204" s="96"/>
      <c r="G204" s="96"/>
      <c r="H204" s="172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 spans="1:26" ht="15">
      <c r="A205" s="68"/>
      <c r="B205" s="110" t="s">
        <v>98</v>
      </c>
      <c r="C205" s="96">
        <f>VLOOKUP(B205, 'Product overview'!$A:$F, 5, FALSE)</f>
        <v>50</v>
      </c>
      <c r="D205" s="95">
        <v>1</v>
      </c>
      <c r="E205" s="96">
        <f t="shared" si="16"/>
        <v>50</v>
      </c>
      <c r="F205" s="96"/>
      <c r="G205" s="96"/>
      <c r="H205" s="172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 spans="1:26">
      <c r="A206" s="168" t="s">
        <v>248</v>
      </c>
      <c r="B206" s="135" t="s">
        <v>353</v>
      </c>
      <c r="C206" s="169">
        <f>VLOOKUP(B206, 'Product overview'!$A:$F, 5, FALSE)</f>
        <v>50</v>
      </c>
      <c r="D206" s="170">
        <v>1</v>
      </c>
      <c r="E206" s="169">
        <f t="shared" si="16"/>
        <v>50</v>
      </c>
      <c r="F206" s="169">
        <f>SUM(E203:E206)</f>
        <v>210.8</v>
      </c>
      <c r="G206" s="169">
        <v>316</v>
      </c>
      <c r="H206" s="171">
        <f>IFERROR((G206-F206),"")</f>
        <v>105.19999999999999</v>
      </c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 spans="1:26" ht="15">
      <c r="A207" s="68"/>
      <c r="B207" s="110" t="s">
        <v>94</v>
      </c>
      <c r="C207" s="96">
        <f>VLOOKUP(B207, 'Product overview'!$A:$F, 5, FALSE)</f>
        <v>32</v>
      </c>
      <c r="D207" s="95">
        <v>1</v>
      </c>
      <c r="E207" s="96">
        <f t="shared" si="16"/>
        <v>32</v>
      </c>
      <c r="F207" s="96"/>
      <c r="G207" s="96"/>
      <c r="H207" s="172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 spans="1:26" ht="15">
      <c r="A208" s="68"/>
      <c r="B208" s="110" t="s">
        <v>19</v>
      </c>
      <c r="C208" s="96">
        <f>VLOOKUP(B208, 'Product overview'!$A:$F, 5, FALSE)</f>
        <v>86.4</v>
      </c>
      <c r="D208" s="95">
        <v>1</v>
      </c>
      <c r="E208" s="96">
        <f t="shared" si="16"/>
        <v>86.4</v>
      </c>
      <c r="F208" s="96"/>
      <c r="G208" s="96"/>
      <c r="H208" s="172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 spans="1:26">
      <c r="A209" s="168" t="s">
        <v>249</v>
      </c>
      <c r="B209" s="135" t="s">
        <v>99</v>
      </c>
      <c r="C209" s="169">
        <f>VLOOKUP(B209, 'Product overview'!$A:$F, 5, FALSE)</f>
        <v>82</v>
      </c>
      <c r="D209" s="170">
        <v>1</v>
      </c>
      <c r="E209" s="169">
        <f t="shared" si="16"/>
        <v>82</v>
      </c>
      <c r="F209" s="169">
        <f>SUM(E207:E209)</f>
        <v>200.4</v>
      </c>
      <c r="G209" s="169">
        <v>320</v>
      </c>
      <c r="H209" s="171">
        <f>IFERROR((G209-F209),"")</f>
        <v>119.6</v>
      </c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 spans="1:26" ht="15">
      <c r="A210" s="68"/>
      <c r="B210" s="110" t="s">
        <v>44</v>
      </c>
      <c r="C210" s="96">
        <f>VLOOKUP(B210, 'Product overview'!$A:$F, 5, FALSE)</f>
        <v>36</v>
      </c>
      <c r="D210" s="95">
        <v>1</v>
      </c>
      <c r="E210" s="96">
        <f t="shared" si="16"/>
        <v>36</v>
      </c>
      <c r="F210" s="96"/>
      <c r="G210" s="96"/>
      <c r="H210" s="172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 spans="1:26" ht="15">
      <c r="A211" s="68"/>
      <c r="B211" s="110" t="s">
        <v>68</v>
      </c>
      <c r="C211" s="96">
        <f>VLOOKUP(B211, 'Product overview'!$A:$F, 5, FALSE)</f>
        <v>18</v>
      </c>
      <c r="D211" s="95">
        <v>4</v>
      </c>
      <c r="E211" s="96">
        <f t="shared" si="16"/>
        <v>72</v>
      </c>
      <c r="F211" s="96"/>
      <c r="G211" s="96"/>
      <c r="H211" s="172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 spans="1:26">
      <c r="A212" s="168" t="s">
        <v>250</v>
      </c>
      <c r="B212" s="135" t="s">
        <v>360</v>
      </c>
      <c r="C212" s="169">
        <f>VLOOKUP(B212, 'Product overview'!$A:$F, 5, FALSE)</f>
        <v>162</v>
      </c>
      <c r="D212" s="170">
        <v>1</v>
      </c>
      <c r="E212" s="169">
        <f t="shared" si="16"/>
        <v>162</v>
      </c>
      <c r="F212" s="169">
        <f>SUM(E211:E212)</f>
        <v>234</v>
      </c>
      <c r="G212" s="169">
        <v>309</v>
      </c>
      <c r="H212" s="171">
        <f>IFERROR((G212-F212),"")</f>
        <v>75</v>
      </c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 spans="1:26" ht="15">
      <c r="A213" s="114"/>
      <c r="B213" s="110" t="s">
        <v>33</v>
      </c>
      <c r="C213" s="96">
        <f>VLOOKUP(B213, 'Product overview'!$A:$F, 5, FALSE)</f>
        <v>3.6</v>
      </c>
      <c r="D213" s="95">
        <v>2</v>
      </c>
      <c r="E213" s="96">
        <f t="shared" si="16"/>
        <v>7.2</v>
      </c>
      <c r="F213" s="96"/>
      <c r="G213" s="69"/>
      <c r="H213" s="172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 spans="1:26" ht="15">
      <c r="A214" s="68"/>
      <c r="B214" s="110" t="s">
        <v>68</v>
      </c>
      <c r="C214" s="96">
        <f>VLOOKUP(B214, 'Product overview'!$A:$F, 5, FALSE)</f>
        <v>18</v>
      </c>
      <c r="D214" s="95">
        <v>2</v>
      </c>
      <c r="E214" s="96">
        <f t="shared" si="16"/>
        <v>36</v>
      </c>
      <c r="F214" s="96"/>
      <c r="G214" s="96"/>
      <c r="H214" s="172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 spans="1:26" ht="15">
      <c r="A215" s="68"/>
      <c r="B215" s="110" t="s">
        <v>15</v>
      </c>
      <c r="C215" s="96">
        <f>VLOOKUP(B215, 'Product overview'!$A:$F, 5, FALSE)</f>
        <v>39.5</v>
      </c>
      <c r="D215" s="95">
        <v>2</v>
      </c>
      <c r="E215" s="96">
        <f t="shared" si="16"/>
        <v>79</v>
      </c>
      <c r="F215" s="96"/>
      <c r="G215" s="96"/>
      <c r="H215" s="172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 spans="1:26">
      <c r="A216" s="168" t="s">
        <v>251</v>
      </c>
      <c r="B216" s="135" t="s">
        <v>298</v>
      </c>
      <c r="C216" s="169">
        <f>VLOOKUP(B216, 'Product overview'!$A:$F, 5, FALSE)</f>
        <v>154</v>
      </c>
      <c r="D216" s="170">
        <v>2</v>
      </c>
      <c r="E216" s="169">
        <f t="shared" si="16"/>
        <v>308</v>
      </c>
      <c r="F216" s="169">
        <f>SUM(E213:E216)</f>
        <v>430.2</v>
      </c>
      <c r="G216" s="169">
        <v>482</v>
      </c>
      <c r="H216" s="171">
        <f>IFERROR((G216-F216),"")</f>
        <v>51.800000000000011</v>
      </c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 spans="1:26" ht="15">
      <c r="A217" s="68"/>
      <c r="B217" s="110" t="s">
        <v>82</v>
      </c>
      <c r="C217" s="96">
        <f>VLOOKUP(B217, 'Product overview'!$A:$F, 5, FALSE)</f>
        <v>21</v>
      </c>
      <c r="D217" s="95">
        <v>1</v>
      </c>
      <c r="E217" s="96">
        <f t="shared" si="16"/>
        <v>21</v>
      </c>
      <c r="F217" s="96"/>
      <c r="G217" s="96"/>
      <c r="H217" s="172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 spans="1:26" ht="15">
      <c r="A218" s="68"/>
      <c r="B218" s="110" t="s">
        <v>16</v>
      </c>
      <c r="C218" s="96">
        <f>VLOOKUP(B218, 'Product overview'!$A:$F, 5, FALSE)</f>
        <v>46.8</v>
      </c>
      <c r="D218" s="95">
        <v>3</v>
      </c>
      <c r="E218" s="96">
        <f t="shared" si="16"/>
        <v>140.39999999999998</v>
      </c>
      <c r="F218" s="96"/>
      <c r="G218" s="96"/>
      <c r="H218" s="172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 spans="1:26" ht="15">
      <c r="A219" s="68"/>
      <c r="B219" s="110" t="s">
        <v>47</v>
      </c>
      <c r="C219" s="96">
        <f>VLOOKUP(B219, 'Product overview'!$A:$F, 5, FALSE)</f>
        <v>21</v>
      </c>
      <c r="D219" s="95">
        <v>3</v>
      </c>
      <c r="E219" s="96">
        <f t="shared" si="16"/>
        <v>63</v>
      </c>
      <c r="F219" s="96"/>
      <c r="G219" s="96"/>
      <c r="H219" s="172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 spans="1:26">
      <c r="A220" s="168" t="s">
        <v>252</v>
      </c>
      <c r="B220" s="135" t="s">
        <v>391</v>
      </c>
      <c r="C220" s="169">
        <f>VLOOKUP(B220, 'Product overview'!$A:$F, 5, FALSE)</f>
        <v>219</v>
      </c>
      <c r="D220" s="170">
        <v>1</v>
      </c>
      <c r="E220" s="169">
        <f t="shared" si="16"/>
        <v>219</v>
      </c>
      <c r="F220" s="169">
        <f>SUM(E217:E220)</f>
        <v>443.4</v>
      </c>
      <c r="G220" s="169">
        <v>450</v>
      </c>
      <c r="H220" s="171">
        <f>IFERROR((G220-F220),"")</f>
        <v>6.6000000000000227</v>
      </c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 spans="1:26" ht="15">
      <c r="A221" s="68"/>
      <c r="B221" s="110" t="s">
        <v>33</v>
      </c>
      <c r="C221" s="96">
        <f>VLOOKUP(B221, 'Product overview'!$A:$F, 5, FALSE)</f>
        <v>3.6</v>
      </c>
      <c r="D221" s="95">
        <v>4</v>
      </c>
      <c r="E221" s="96">
        <f t="shared" si="16"/>
        <v>14.4</v>
      </c>
      <c r="F221" s="96"/>
      <c r="G221" s="96"/>
      <c r="H221" s="172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 spans="1:26" ht="15">
      <c r="A222" s="68"/>
      <c r="B222" s="110" t="s">
        <v>68</v>
      </c>
      <c r="C222" s="96">
        <f>VLOOKUP(B222, 'Product overview'!$A:$F, 5, FALSE)</f>
        <v>18</v>
      </c>
      <c r="D222" s="95">
        <v>2</v>
      </c>
      <c r="E222" s="96">
        <f t="shared" si="16"/>
        <v>36</v>
      </c>
      <c r="F222" s="96"/>
      <c r="G222" s="96"/>
      <c r="H222" s="172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 spans="1:26" ht="15">
      <c r="A223" s="68"/>
      <c r="B223" s="110" t="s">
        <v>17</v>
      </c>
      <c r="C223" s="96">
        <f>VLOOKUP(B223, 'Product overview'!$A:$F, 5, FALSE)</f>
        <v>68.400000000000006</v>
      </c>
      <c r="D223" s="95">
        <v>2</v>
      </c>
      <c r="E223" s="96">
        <f t="shared" si="16"/>
        <v>136.80000000000001</v>
      </c>
      <c r="F223" s="96"/>
      <c r="G223" s="96"/>
      <c r="H223" s="172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 spans="1:26">
      <c r="A224" s="168" t="s">
        <v>253</v>
      </c>
      <c r="B224" s="135" t="s">
        <v>46</v>
      </c>
      <c r="C224" s="169">
        <f>VLOOKUP(B224, 'Product overview'!$A:$F, 5, FALSE)</f>
        <v>14</v>
      </c>
      <c r="D224" s="170">
        <v>3</v>
      </c>
      <c r="E224" s="169">
        <f t="shared" si="16"/>
        <v>42</v>
      </c>
      <c r="F224" s="169">
        <f>SUM(E221:E224)</f>
        <v>229.20000000000002</v>
      </c>
      <c r="G224" s="169">
        <v>259</v>
      </c>
      <c r="H224" s="171">
        <f>IFERROR((G224-F224),"")</f>
        <v>29.799999999999983</v>
      </c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 spans="1:26" ht="15">
      <c r="A225" s="68"/>
      <c r="B225" s="110" t="s">
        <v>33</v>
      </c>
      <c r="C225" s="96">
        <f>VLOOKUP(B225, 'Product overview'!$A:$F, 5, FALSE)</f>
        <v>3.6</v>
      </c>
      <c r="D225" s="95">
        <v>3</v>
      </c>
      <c r="E225" s="96">
        <f t="shared" si="16"/>
        <v>10.8</v>
      </c>
      <c r="F225" s="96"/>
      <c r="G225" s="96"/>
      <c r="H225" s="172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 spans="1:26" ht="15">
      <c r="A226" s="68"/>
      <c r="B226" s="110" t="s">
        <v>68</v>
      </c>
      <c r="C226" s="96">
        <f>VLOOKUP(B226, 'Product overview'!$A:$F, 5, FALSE)</f>
        <v>18</v>
      </c>
      <c r="D226" s="95">
        <v>2</v>
      </c>
      <c r="E226" s="96">
        <f t="shared" si="16"/>
        <v>36</v>
      </c>
      <c r="F226" s="96"/>
      <c r="G226" s="96"/>
      <c r="H226" s="172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 spans="1:26" ht="15">
      <c r="A227" s="68"/>
      <c r="B227" s="110" t="s">
        <v>98</v>
      </c>
      <c r="C227" s="96">
        <f>VLOOKUP(B227, 'Product overview'!$A:$F, 5, FALSE)</f>
        <v>50</v>
      </c>
      <c r="D227" s="95">
        <v>1</v>
      </c>
      <c r="E227" s="96">
        <f t="shared" si="16"/>
        <v>50</v>
      </c>
      <c r="F227" s="96"/>
      <c r="G227" s="96"/>
      <c r="H227" s="172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 spans="1:26">
      <c r="A228" s="182" t="s">
        <v>254</v>
      </c>
      <c r="B228" s="183" t="s">
        <v>347</v>
      </c>
      <c r="C228" s="186">
        <f>VLOOKUP(B228, 'Product overview'!$A:$F, 5, FALSE)</f>
        <v>378</v>
      </c>
      <c r="D228" s="185">
        <v>2</v>
      </c>
      <c r="E228" s="186">
        <f t="shared" si="16"/>
        <v>756</v>
      </c>
      <c r="F228" s="186">
        <f>SUM(E225:E228)</f>
        <v>852.8</v>
      </c>
      <c r="G228" s="186">
        <v>896</v>
      </c>
      <c r="H228" s="193">
        <f>IFERROR((G228-F228),"")</f>
        <v>43.200000000000045</v>
      </c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 spans="1:26" ht="15">
      <c r="A229" s="68"/>
      <c r="B229" s="110" t="s">
        <v>33</v>
      </c>
      <c r="C229" s="96">
        <f>VLOOKUP(B229, 'Product overview'!$A:$F, 5, FALSE)</f>
        <v>3.6</v>
      </c>
      <c r="D229" s="95">
        <v>3</v>
      </c>
      <c r="E229" s="96">
        <f t="shared" si="16"/>
        <v>10.8</v>
      </c>
      <c r="F229" s="96"/>
      <c r="G229" s="96"/>
      <c r="H229" s="172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 spans="1:26" ht="15">
      <c r="A230" s="68"/>
      <c r="B230" s="110" t="s">
        <v>17</v>
      </c>
      <c r="C230" s="96">
        <f>VLOOKUP(B230, 'Product overview'!$A:$F, 5, FALSE)</f>
        <v>68.400000000000006</v>
      </c>
      <c r="D230" s="95">
        <v>2</v>
      </c>
      <c r="E230" s="96">
        <f t="shared" si="16"/>
        <v>136.80000000000001</v>
      </c>
      <c r="F230" s="96"/>
      <c r="G230" s="96"/>
      <c r="H230" s="172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 spans="1:26" ht="15">
      <c r="A231" s="68"/>
      <c r="B231" s="110" t="s">
        <v>23</v>
      </c>
      <c r="C231" s="96">
        <f>VLOOKUP(B231, 'Product overview'!$A:$F, 5, FALSE)</f>
        <v>97.2</v>
      </c>
      <c r="D231" s="95">
        <v>2</v>
      </c>
      <c r="E231" s="96">
        <f t="shared" si="16"/>
        <v>194.4</v>
      </c>
      <c r="F231" s="96"/>
      <c r="G231" s="96"/>
      <c r="H231" s="172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 spans="1:26">
      <c r="A232" s="168" t="s">
        <v>255</v>
      </c>
      <c r="B232" s="135" t="s">
        <v>61</v>
      </c>
      <c r="C232" s="169">
        <f>VLOOKUP(B232, 'Product overview'!$A:$F, 5, FALSE)</f>
        <v>32</v>
      </c>
      <c r="D232" s="170">
        <v>2</v>
      </c>
      <c r="E232" s="169">
        <f t="shared" si="16"/>
        <v>64</v>
      </c>
      <c r="F232" s="169">
        <f>SUM(E229:E232)</f>
        <v>406</v>
      </c>
      <c r="G232" s="169">
        <v>450</v>
      </c>
      <c r="H232" s="171">
        <f>IFERROR((G232-F232),"")</f>
        <v>44</v>
      </c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 spans="1:26" ht="15">
      <c r="A233" s="68"/>
      <c r="B233" s="110" t="s">
        <v>33</v>
      </c>
      <c r="C233" s="96">
        <f>VLOOKUP(B233, 'Product overview'!$A:$F, 5, FALSE)</f>
        <v>3.6</v>
      </c>
      <c r="D233" s="95">
        <v>3</v>
      </c>
      <c r="E233" s="96">
        <f t="shared" si="16"/>
        <v>10.8</v>
      </c>
      <c r="F233" s="96"/>
      <c r="G233" s="96"/>
      <c r="H233" s="172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 spans="1:26">
      <c r="A234" s="135"/>
      <c r="B234" s="110" t="s">
        <v>98</v>
      </c>
      <c r="C234" s="96">
        <f>VLOOKUP(B234, 'Product overview'!$A:$F, 5, FALSE)</f>
        <v>50</v>
      </c>
      <c r="D234" s="95">
        <v>1</v>
      </c>
      <c r="E234" s="96">
        <f t="shared" si="16"/>
        <v>50</v>
      </c>
      <c r="F234" s="96"/>
      <c r="G234" s="96"/>
      <c r="H234" s="172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 spans="1:26">
      <c r="A235" s="135"/>
      <c r="B235" s="110" t="s">
        <v>62</v>
      </c>
      <c r="C235" s="96">
        <f>VLOOKUP(B235, 'Product overview'!$A:$F, 5, FALSE)</f>
        <v>32</v>
      </c>
      <c r="D235" s="95">
        <v>3</v>
      </c>
      <c r="E235" s="96">
        <f t="shared" si="16"/>
        <v>96</v>
      </c>
      <c r="F235" s="96"/>
      <c r="G235" s="96"/>
      <c r="H235" s="172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 spans="1:26">
      <c r="A236" s="135" t="s">
        <v>256</v>
      </c>
      <c r="B236" s="135" t="s">
        <v>19</v>
      </c>
      <c r="C236" s="169">
        <f>VLOOKUP(B236, 'Product overview'!$A:$F, 5, FALSE)</f>
        <v>86.4</v>
      </c>
      <c r="D236" s="170">
        <v>5</v>
      </c>
      <c r="E236" s="169">
        <f t="shared" si="16"/>
        <v>432</v>
      </c>
      <c r="F236" s="169">
        <f>SUM(E233:E236)</f>
        <v>588.79999999999995</v>
      </c>
      <c r="G236" s="169">
        <v>604</v>
      </c>
      <c r="H236" s="171">
        <f>IFERROR((G236-F236),"")</f>
        <v>15.200000000000045</v>
      </c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 spans="1:26">
      <c r="A237" s="138"/>
      <c r="B237" s="112"/>
      <c r="C237" s="130"/>
      <c r="D237" s="102"/>
      <c r="E237" s="130"/>
      <c r="F237" s="130"/>
      <c r="G237" s="130"/>
      <c r="H237" s="177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 spans="1:26">
      <c r="A238" s="71" t="s">
        <v>144</v>
      </c>
      <c r="B238" s="72" t="s">
        <v>155</v>
      </c>
      <c r="C238" s="72" t="s">
        <v>156</v>
      </c>
      <c r="D238" s="72" t="s">
        <v>157</v>
      </c>
      <c r="E238" s="72" t="s">
        <v>158</v>
      </c>
      <c r="F238" s="72" t="s">
        <v>159</v>
      </c>
      <c r="G238" s="178" t="s">
        <v>160</v>
      </c>
      <c r="H238" s="72" t="s">
        <v>161</v>
      </c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 spans="1:26" ht="15">
      <c r="A239" s="114" t="s">
        <v>257</v>
      </c>
      <c r="B239" s="110" t="s">
        <v>81</v>
      </c>
      <c r="C239" s="96">
        <f>VLOOKUP(B239, 'Product overview'!$A:$F, 5, FALSE)</f>
        <v>18</v>
      </c>
      <c r="D239" s="95">
        <v>3</v>
      </c>
      <c r="E239" s="96">
        <f t="shared" ref="E239:E243" si="17">IFERROR((C239*D239),"")</f>
        <v>54</v>
      </c>
      <c r="F239" s="96">
        <f t="shared" ref="F239:F243" si="18">E239</f>
        <v>54</v>
      </c>
      <c r="G239" s="96">
        <v>147</v>
      </c>
      <c r="H239" s="98">
        <f t="shared" ref="H239:H243" si="19">IFERROR((G239-F239),"")</f>
        <v>93</v>
      </c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 spans="1:26" ht="15">
      <c r="A240" s="114" t="s">
        <v>258</v>
      </c>
      <c r="B240" s="110" t="s">
        <v>82</v>
      </c>
      <c r="C240" s="96">
        <f>VLOOKUP(B240, 'Product overview'!$A:$F, 5, FALSE)</f>
        <v>21</v>
      </c>
      <c r="D240" s="95">
        <v>3</v>
      </c>
      <c r="E240" s="96">
        <f t="shared" si="17"/>
        <v>63</v>
      </c>
      <c r="F240" s="96">
        <f t="shared" si="18"/>
        <v>63</v>
      </c>
      <c r="G240" s="96">
        <v>180</v>
      </c>
      <c r="H240" s="172">
        <f t="shared" si="19"/>
        <v>117</v>
      </c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 spans="1:26" ht="15">
      <c r="A241" s="114" t="s">
        <v>259</v>
      </c>
      <c r="B241" s="110" t="s">
        <v>83</v>
      </c>
      <c r="C241" s="96">
        <f>VLOOKUP(B241, 'Product overview'!$A:$F, 5, FALSE)</f>
        <v>32</v>
      </c>
      <c r="D241" s="95">
        <v>3</v>
      </c>
      <c r="E241" s="96">
        <f t="shared" si="17"/>
        <v>96</v>
      </c>
      <c r="F241" s="96">
        <f t="shared" si="18"/>
        <v>96</v>
      </c>
      <c r="G241" s="96">
        <v>205</v>
      </c>
      <c r="H241" s="172">
        <f t="shared" si="19"/>
        <v>109</v>
      </c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 spans="1:26" ht="15">
      <c r="A242" s="114" t="s">
        <v>260</v>
      </c>
      <c r="B242" s="110" t="s">
        <v>84</v>
      </c>
      <c r="C242" s="96">
        <f>VLOOKUP(B242, 'Product overview'!$A:$F, 5, FALSE)</f>
        <v>10.8</v>
      </c>
      <c r="D242" s="95">
        <v>3</v>
      </c>
      <c r="E242" s="96">
        <f t="shared" si="17"/>
        <v>32.400000000000006</v>
      </c>
      <c r="F242" s="96">
        <f t="shared" si="18"/>
        <v>32.400000000000006</v>
      </c>
      <c r="G242" s="96">
        <v>108</v>
      </c>
      <c r="H242" s="172">
        <f t="shared" si="19"/>
        <v>75.599999999999994</v>
      </c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 spans="1:26" ht="15">
      <c r="A243" s="133" t="s">
        <v>261</v>
      </c>
      <c r="B243" s="112" t="s">
        <v>85</v>
      </c>
      <c r="C243" s="130">
        <f>VLOOKUP(B243, 'Product overview'!$A:$F, 5, FALSE)</f>
        <v>14</v>
      </c>
      <c r="D243" s="102">
        <v>3</v>
      </c>
      <c r="E243" s="130">
        <f t="shared" si="17"/>
        <v>42</v>
      </c>
      <c r="F243" s="130">
        <f t="shared" si="18"/>
        <v>42</v>
      </c>
      <c r="G243" s="130">
        <v>129</v>
      </c>
      <c r="H243" s="81">
        <f t="shared" si="19"/>
        <v>87</v>
      </c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 spans="1:26">
      <c r="A244" s="138"/>
      <c r="B244" s="112"/>
      <c r="C244" s="70"/>
      <c r="D244" s="70"/>
      <c r="E244" s="70"/>
      <c r="F244" s="70"/>
      <c r="G244" s="131"/>
      <c r="H244" s="119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 spans="1:26">
      <c r="A245" s="71" t="s">
        <v>393</v>
      </c>
      <c r="B245" s="72" t="s">
        <v>155</v>
      </c>
      <c r="C245" s="72" t="s">
        <v>156</v>
      </c>
      <c r="D245" s="72" t="s">
        <v>157</v>
      </c>
      <c r="E245" s="72" t="s">
        <v>158</v>
      </c>
      <c r="F245" s="72" t="s">
        <v>394</v>
      </c>
      <c r="G245" s="178" t="s">
        <v>160</v>
      </c>
      <c r="H245" s="72" t="s">
        <v>161</v>
      </c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 spans="1:26" ht="15">
      <c r="A246" s="114" t="s">
        <v>395</v>
      </c>
      <c r="B246" s="110" t="s">
        <v>37</v>
      </c>
      <c r="C246" s="96">
        <f>VLOOKUP(B246, 'Product overview'!$A$7:$F$162, 5, FALSE)</f>
        <v>7.22</v>
      </c>
      <c r="D246" s="95">
        <v>3</v>
      </c>
      <c r="E246" s="96">
        <f t="shared" ref="E246:E257" si="20">IFERROR((C246*D246),"")</f>
        <v>21.66</v>
      </c>
      <c r="F246" s="96">
        <f t="shared" ref="F246:F249" si="21">E246</f>
        <v>21.66</v>
      </c>
      <c r="G246" s="96">
        <v>46</v>
      </c>
      <c r="H246" s="98">
        <f t="shared" ref="H246:H249" si="22">IFERROR((G246-F246),"")</f>
        <v>24.34</v>
      </c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 spans="1:26" ht="15">
      <c r="A247" s="114" t="s">
        <v>396</v>
      </c>
      <c r="B247" s="110" t="s">
        <v>15</v>
      </c>
      <c r="C247" s="188">
        <f>VLOOKUP(B247, 'Product overview'!$A$7:$F$162, 5, FALSE)</f>
        <v>39.5</v>
      </c>
      <c r="D247" s="95">
        <v>2</v>
      </c>
      <c r="E247" s="96">
        <f t="shared" si="20"/>
        <v>79</v>
      </c>
      <c r="F247" s="96">
        <f t="shared" si="21"/>
        <v>79</v>
      </c>
      <c r="G247" s="96">
        <v>129</v>
      </c>
      <c r="H247" s="172">
        <f t="shared" si="22"/>
        <v>50</v>
      </c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 spans="1:26" ht="15">
      <c r="A248" s="114" t="s">
        <v>397</v>
      </c>
      <c r="B248" s="110" t="s">
        <v>17</v>
      </c>
      <c r="C248" s="188">
        <f>VLOOKUP(B248, 'Product overview'!$A$7:$F$162, 5, FALSE)</f>
        <v>68.400000000000006</v>
      </c>
      <c r="D248" s="95">
        <v>2</v>
      </c>
      <c r="E248" s="96">
        <f t="shared" si="20"/>
        <v>136.80000000000001</v>
      </c>
      <c r="F248" s="96">
        <f t="shared" si="21"/>
        <v>136.80000000000001</v>
      </c>
      <c r="G248" s="96">
        <v>216</v>
      </c>
      <c r="H248" s="172">
        <f t="shared" si="22"/>
        <v>79.199999999999989</v>
      </c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 spans="1:26" ht="15">
      <c r="A249" s="114" t="s">
        <v>398</v>
      </c>
      <c r="B249" s="110" t="s">
        <v>42</v>
      </c>
      <c r="C249" s="94">
        <f>VLOOKUP(B249, 'Product overview'!$A$7:$F$162, 5, FALSE)</f>
        <v>43.2</v>
      </c>
      <c r="D249" s="95">
        <v>3</v>
      </c>
      <c r="E249" s="96">
        <f t="shared" si="20"/>
        <v>129.60000000000002</v>
      </c>
      <c r="F249" s="96">
        <f t="shared" si="21"/>
        <v>129.60000000000002</v>
      </c>
      <c r="G249" s="96">
        <v>162</v>
      </c>
      <c r="H249" s="172">
        <f t="shared" si="22"/>
        <v>32.399999999999977</v>
      </c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 spans="1:26" ht="15">
      <c r="A250" s="134"/>
      <c r="B250" s="110" t="s">
        <v>16</v>
      </c>
      <c r="C250" s="188">
        <f>VLOOKUP(B250, 'Product overview'!$A$7:$F$162, 5, FALSE)</f>
        <v>46.8</v>
      </c>
      <c r="D250" s="95">
        <v>1</v>
      </c>
      <c r="E250" s="96">
        <f t="shared" si="20"/>
        <v>46.8</v>
      </c>
      <c r="F250" s="68"/>
      <c r="G250" s="69"/>
      <c r="H250" s="189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 spans="1:26" ht="15">
      <c r="A251" s="114" t="s">
        <v>399</v>
      </c>
      <c r="B251" s="110" t="s">
        <v>18</v>
      </c>
      <c r="C251" s="188">
        <f>VLOOKUP(B251, 'Product overview'!$A$7:$F$162, 5, FALSE)</f>
        <v>82.8</v>
      </c>
      <c r="D251" s="95">
        <v>1</v>
      </c>
      <c r="E251" s="96">
        <f t="shared" si="20"/>
        <v>82.8</v>
      </c>
      <c r="F251" s="96">
        <f>SUM(E250:E251)</f>
        <v>129.6</v>
      </c>
      <c r="G251" s="96">
        <v>205</v>
      </c>
      <c r="H251" s="172">
        <f t="shared" ref="H251:H257" si="23">IFERROR((G251-F251),"")</f>
        <v>75.400000000000006</v>
      </c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 spans="1:26" ht="15">
      <c r="A252" s="114" t="s">
        <v>191</v>
      </c>
      <c r="B252" s="110" t="s">
        <v>46</v>
      </c>
      <c r="C252" s="188">
        <f>VLOOKUP(B252, 'Product overview'!$A$7:$F$162, 5, FALSE)</f>
        <v>14</v>
      </c>
      <c r="D252" s="95">
        <v>3</v>
      </c>
      <c r="E252" s="96">
        <f t="shared" si="20"/>
        <v>42</v>
      </c>
      <c r="F252" s="96">
        <f t="shared" ref="F252:F257" si="24">E252</f>
        <v>42</v>
      </c>
      <c r="G252" s="69">
        <v>68</v>
      </c>
      <c r="H252" s="172">
        <f t="shared" si="23"/>
        <v>26</v>
      </c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 spans="1:26" ht="15">
      <c r="A253" s="114" t="s">
        <v>262</v>
      </c>
      <c r="B253" s="110" t="s">
        <v>23</v>
      </c>
      <c r="C253" s="188">
        <f>VLOOKUP(B253, 'Product overview'!$A$7:$F$162, 5, FALSE)</f>
        <v>97.2</v>
      </c>
      <c r="D253" s="95">
        <v>2</v>
      </c>
      <c r="E253" s="96">
        <f t="shared" si="20"/>
        <v>194.4</v>
      </c>
      <c r="F253" s="96">
        <f t="shared" si="24"/>
        <v>194.4</v>
      </c>
      <c r="G253" s="69">
        <v>234</v>
      </c>
      <c r="H253" s="172">
        <f t="shared" si="23"/>
        <v>39.599999999999994</v>
      </c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 spans="1:26" ht="15">
      <c r="A254" s="114" t="s">
        <v>263</v>
      </c>
      <c r="B254" s="110" t="s">
        <v>61</v>
      </c>
      <c r="C254" s="188">
        <f>VLOOKUP(B254, 'Product overview'!$A$7:$F$162, 5, FALSE)</f>
        <v>32</v>
      </c>
      <c r="D254" s="95">
        <v>2</v>
      </c>
      <c r="E254" s="96">
        <f t="shared" si="20"/>
        <v>64</v>
      </c>
      <c r="F254" s="96">
        <f t="shared" si="24"/>
        <v>64</v>
      </c>
      <c r="G254" s="69">
        <v>104</v>
      </c>
      <c r="H254" s="172">
        <f t="shared" si="23"/>
        <v>40</v>
      </c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 spans="1:26" ht="15">
      <c r="A255" s="114" t="s">
        <v>264</v>
      </c>
      <c r="B255" s="110" t="s">
        <v>209</v>
      </c>
      <c r="C255" s="188">
        <f>VLOOKUP(B255, 'Product overview'!$A$7:$F$162, 5, FALSE)</f>
        <v>18</v>
      </c>
      <c r="D255" s="95">
        <v>2</v>
      </c>
      <c r="E255" s="96">
        <f t="shared" si="20"/>
        <v>36</v>
      </c>
      <c r="F255" s="96">
        <f t="shared" si="24"/>
        <v>36</v>
      </c>
      <c r="G255" s="69">
        <v>64</v>
      </c>
      <c r="H255" s="172">
        <f t="shared" si="23"/>
        <v>28</v>
      </c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 spans="1:26" ht="15">
      <c r="A256" s="114" t="s">
        <v>265</v>
      </c>
      <c r="B256" s="110" t="s">
        <v>65</v>
      </c>
      <c r="C256" s="188">
        <f>VLOOKUP(B256, 'Product overview'!$A$7:$F$162, 5, FALSE)</f>
        <v>39</v>
      </c>
      <c r="D256" s="95">
        <v>2</v>
      </c>
      <c r="E256" s="96">
        <f t="shared" si="20"/>
        <v>78</v>
      </c>
      <c r="F256" s="96">
        <f t="shared" si="24"/>
        <v>78</v>
      </c>
      <c r="G256" s="69">
        <v>108</v>
      </c>
      <c r="H256" s="172">
        <f t="shared" si="23"/>
        <v>30</v>
      </c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 spans="1:26" ht="15">
      <c r="A257" s="133" t="s">
        <v>266</v>
      </c>
      <c r="B257" s="112" t="s">
        <v>207</v>
      </c>
      <c r="C257" s="194">
        <f>VLOOKUP(B257, 'Product overview'!$A$7:$F$162, 5, FALSE)</f>
        <v>100.8</v>
      </c>
      <c r="D257" s="102">
        <v>2</v>
      </c>
      <c r="E257" s="130">
        <f t="shared" si="20"/>
        <v>201.6</v>
      </c>
      <c r="F257" s="130">
        <f t="shared" si="24"/>
        <v>201.6</v>
      </c>
      <c r="G257" s="130">
        <v>230</v>
      </c>
      <c r="H257" s="81">
        <f t="shared" si="23"/>
        <v>28.400000000000006</v>
      </c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 spans="1:26" ht="12.75">
      <c r="A258" s="70"/>
      <c r="B258" s="70"/>
      <c r="C258" s="70"/>
      <c r="D258" s="70"/>
      <c r="E258" s="70"/>
      <c r="F258" s="70"/>
      <c r="G258" s="70"/>
      <c r="H258" s="70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 spans="1:26">
      <c r="A259" s="71" t="s">
        <v>267</v>
      </c>
      <c r="B259" s="72" t="s">
        <v>155</v>
      </c>
      <c r="C259" s="72" t="s">
        <v>156</v>
      </c>
      <c r="D259" s="72" t="s">
        <v>157</v>
      </c>
      <c r="E259" s="72" t="s">
        <v>158</v>
      </c>
      <c r="F259" s="72" t="s">
        <v>394</v>
      </c>
      <c r="G259" s="178" t="s">
        <v>160</v>
      </c>
      <c r="H259" s="72" t="s">
        <v>161</v>
      </c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 spans="1:26" ht="15">
      <c r="A260" s="68"/>
      <c r="B260" s="110" t="s">
        <v>69</v>
      </c>
      <c r="C260" s="96">
        <f>VLOOKUP(B260, 'Product overview'!$A:$F, 5, FALSE)</f>
        <v>32</v>
      </c>
      <c r="D260" s="95">
        <v>1</v>
      </c>
      <c r="E260" s="96">
        <f t="shared" ref="E260:E295" si="25">IFERROR((C260*D260),"")</f>
        <v>32</v>
      </c>
      <c r="F260" s="96">
        <f t="shared" ref="F260:F261" si="26">E260</f>
        <v>32</v>
      </c>
      <c r="G260" s="69"/>
      <c r="H260" s="172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 spans="1:26" ht="15">
      <c r="A261" s="68"/>
      <c r="B261" s="110" t="s">
        <v>98</v>
      </c>
      <c r="C261" s="96">
        <f>VLOOKUP(B261, 'Product overview'!$A:$F, 5, FALSE)</f>
        <v>50</v>
      </c>
      <c r="D261" s="95">
        <v>1</v>
      </c>
      <c r="E261" s="96">
        <f t="shared" si="25"/>
        <v>50</v>
      </c>
      <c r="F261" s="96">
        <f t="shared" si="26"/>
        <v>50</v>
      </c>
      <c r="G261" s="69"/>
      <c r="H261" s="172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 spans="1:26">
      <c r="A262" s="168" t="s">
        <v>268</v>
      </c>
      <c r="B262" s="135" t="s">
        <v>353</v>
      </c>
      <c r="C262" s="169">
        <f>VLOOKUP(B262, 'Product overview'!$A:$F, 5, FALSE)</f>
        <v>50</v>
      </c>
      <c r="D262" s="170">
        <v>1</v>
      </c>
      <c r="E262" s="169">
        <f t="shared" si="25"/>
        <v>50</v>
      </c>
      <c r="F262" s="169">
        <f>SUM(E260:E262)</f>
        <v>132</v>
      </c>
      <c r="G262" s="169">
        <v>172</v>
      </c>
      <c r="H262" s="171">
        <f t="shared" ref="H262:H264" si="27">IFERROR((G262-F262),"")</f>
        <v>40</v>
      </c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 spans="1:26" ht="15">
      <c r="A263" s="68"/>
      <c r="B263" s="110" t="s">
        <v>212</v>
      </c>
      <c r="C263" s="96">
        <f>VLOOKUP(B263, 'Product overview'!$A:$F, 5, FALSE)</f>
        <v>104</v>
      </c>
      <c r="D263" s="95">
        <v>1</v>
      </c>
      <c r="E263" s="96">
        <f t="shared" si="25"/>
        <v>104</v>
      </c>
      <c r="F263" s="96"/>
      <c r="G263" s="69">
        <v>234</v>
      </c>
      <c r="H263" s="172">
        <f t="shared" si="27"/>
        <v>234</v>
      </c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 spans="1:26">
      <c r="A264" s="168" t="s">
        <v>269</v>
      </c>
      <c r="B264" s="135" t="s">
        <v>397</v>
      </c>
      <c r="C264" s="169">
        <f>VLOOKUP(B264, 'Product overview'!$A:$F, 5, FALSE)</f>
        <v>216</v>
      </c>
      <c r="D264" s="170">
        <v>1</v>
      </c>
      <c r="E264" s="169">
        <f t="shared" si="25"/>
        <v>216</v>
      </c>
      <c r="F264" s="169">
        <f>SUM(E263:E264)</f>
        <v>320</v>
      </c>
      <c r="G264" s="169">
        <v>234</v>
      </c>
      <c r="H264" s="171">
        <f t="shared" si="27"/>
        <v>-86</v>
      </c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 spans="1:26" ht="15">
      <c r="A265" s="68"/>
      <c r="B265" s="110" t="s">
        <v>69</v>
      </c>
      <c r="C265" s="96">
        <f>VLOOKUP(B265, 'Product overview'!$A:$F, 5, FALSE)</f>
        <v>32</v>
      </c>
      <c r="D265" s="95">
        <v>1</v>
      </c>
      <c r="E265" s="96">
        <f t="shared" si="25"/>
        <v>32</v>
      </c>
      <c r="F265" s="96"/>
      <c r="G265" s="69"/>
      <c r="H265" s="172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 spans="1:26" ht="15">
      <c r="A266" s="68"/>
      <c r="B266" s="110" t="s">
        <v>98</v>
      </c>
      <c r="C266" s="96">
        <f>VLOOKUP(B266, 'Product overview'!$A:$F, 5, FALSE)</f>
        <v>50</v>
      </c>
      <c r="D266" s="95">
        <v>1</v>
      </c>
      <c r="E266" s="96">
        <f t="shared" si="25"/>
        <v>50</v>
      </c>
      <c r="F266" s="96"/>
      <c r="G266" s="69"/>
      <c r="H266" s="172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 spans="1:26" ht="15">
      <c r="A267" s="68"/>
      <c r="B267" s="110" t="s">
        <v>353</v>
      </c>
      <c r="C267" s="96">
        <f>VLOOKUP(B267, 'Product overview'!$A:$F, 5, FALSE)</f>
        <v>50</v>
      </c>
      <c r="D267" s="95">
        <v>1</v>
      </c>
      <c r="E267" s="96">
        <f t="shared" si="25"/>
        <v>50</v>
      </c>
      <c r="F267" s="96"/>
      <c r="G267" s="69"/>
      <c r="H267" s="172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 spans="1:26">
      <c r="A268" s="168" t="s">
        <v>270</v>
      </c>
      <c r="B268" s="135" t="s">
        <v>43</v>
      </c>
      <c r="C268" s="169">
        <f>VLOOKUP(B268, 'Product overview'!$A:$F, 5, FALSE)</f>
        <v>50</v>
      </c>
      <c r="D268" s="170">
        <v>3</v>
      </c>
      <c r="E268" s="169">
        <f t="shared" si="25"/>
        <v>150</v>
      </c>
      <c r="F268" s="169">
        <f>SUM(E265:E268)</f>
        <v>282</v>
      </c>
      <c r="G268" s="169">
        <v>331</v>
      </c>
      <c r="H268" s="171">
        <f>IFERROR((G268-F268),"")</f>
        <v>49</v>
      </c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 spans="1:26" ht="15">
      <c r="A269" s="68"/>
      <c r="B269" s="110" t="s">
        <v>69</v>
      </c>
      <c r="C269" s="96">
        <f>VLOOKUP(B269, 'Product overview'!$A:$F, 5, FALSE)</f>
        <v>32</v>
      </c>
      <c r="D269" s="95">
        <v>1</v>
      </c>
      <c r="E269" s="96">
        <f t="shared" si="25"/>
        <v>32</v>
      </c>
      <c r="F269" s="96"/>
      <c r="G269" s="69"/>
      <c r="H269" s="172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 spans="1:26" ht="15">
      <c r="A270" s="68"/>
      <c r="B270" s="110" t="s">
        <v>98</v>
      </c>
      <c r="C270" s="96">
        <f>VLOOKUP(B270, 'Product overview'!$A:$F, 5, FALSE)</f>
        <v>50</v>
      </c>
      <c r="D270" s="95">
        <v>1</v>
      </c>
      <c r="E270" s="96">
        <f t="shared" si="25"/>
        <v>50</v>
      </c>
      <c r="F270" s="96"/>
      <c r="G270" s="69"/>
      <c r="H270" s="172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 spans="1:26" ht="15">
      <c r="A271" s="68"/>
      <c r="B271" s="110" t="s">
        <v>353</v>
      </c>
      <c r="C271" s="96">
        <f>VLOOKUP(B271, 'Product overview'!$A:$F, 5, FALSE)</f>
        <v>50</v>
      </c>
      <c r="D271" s="95">
        <v>1</v>
      </c>
      <c r="E271" s="96">
        <f t="shared" si="25"/>
        <v>50</v>
      </c>
      <c r="F271" s="96"/>
      <c r="G271" s="69"/>
      <c r="H271" s="172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 spans="1:26">
      <c r="A272" s="168" t="s">
        <v>271</v>
      </c>
      <c r="B272" s="135" t="s">
        <v>19</v>
      </c>
      <c r="C272" s="169">
        <f>VLOOKUP(B272, 'Product overview'!$A:$F, 5, FALSE)</f>
        <v>86.4</v>
      </c>
      <c r="D272" s="170">
        <v>2</v>
      </c>
      <c r="E272" s="169">
        <f t="shared" si="25"/>
        <v>172.8</v>
      </c>
      <c r="F272" s="169">
        <f>SUM(E269:E272)</f>
        <v>304.8</v>
      </c>
      <c r="G272" s="169">
        <v>342</v>
      </c>
      <c r="H272" s="171">
        <f>IFERROR((G272-F272),"")</f>
        <v>37.199999999999989</v>
      </c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 spans="1:26" ht="15">
      <c r="A273" s="68"/>
      <c r="B273" s="110" t="s">
        <v>94</v>
      </c>
      <c r="C273" s="96">
        <f>VLOOKUP(B273, 'Product overview'!$A:$F, 5, FALSE)</f>
        <v>32</v>
      </c>
      <c r="D273" s="95">
        <v>1</v>
      </c>
      <c r="E273" s="96">
        <f t="shared" si="25"/>
        <v>32</v>
      </c>
      <c r="F273" s="96"/>
      <c r="G273" s="69"/>
      <c r="H273" s="172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 spans="1:26" ht="15">
      <c r="A274" s="68"/>
      <c r="B274" s="110" t="s">
        <v>98</v>
      </c>
      <c r="C274" s="96">
        <f>VLOOKUP(B274, 'Product overview'!$A:$F, 5, FALSE)</f>
        <v>50</v>
      </c>
      <c r="D274" s="95">
        <v>1</v>
      </c>
      <c r="E274" s="96">
        <f t="shared" si="25"/>
        <v>50</v>
      </c>
      <c r="F274" s="96"/>
      <c r="G274" s="69"/>
      <c r="H274" s="172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 spans="1:26">
      <c r="A275" s="168" t="s">
        <v>272</v>
      </c>
      <c r="B275" s="135" t="s">
        <v>45</v>
      </c>
      <c r="C275" s="169">
        <f>VLOOKUP(B275, 'Product overview'!$A:$F, 5, FALSE)</f>
        <v>18</v>
      </c>
      <c r="D275" s="170">
        <v>3</v>
      </c>
      <c r="E275" s="169">
        <f t="shared" si="25"/>
        <v>54</v>
      </c>
      <c r="F275" s="169">
        <f>SUM(E273:E275)</f>
        <v>136</v>
      </c>
      <c r="G275" s="169">
        <v>176</v>
      </c>
      <c r="H275" s="171">
        <f>IFERROR((G275-F275),"")</f>
        <v>40</v>
      </c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 spans="1:26" ht="15">
      <c r="A276" s="68"/>
      <c r="B276" s="110" t="s">
        <v>69</v>
      </c>
      <c r="C276" s="96">
        <f>VLOOKUP(B276, 'Product overview'!$A:$F, 5, FALSE)</f>
        <v>32</v>
      </c>
      <c r="D276" s="95">
        <v>1</v>
      </c>
      <c r="E276" s="96">
        <f t="shared" si="25"/>
        <v>32</v>
      </c>
      <c r="F276" s="96"/>
      <c r="G276" s="69"/>
      <c r="H276" s="172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 spans="1:26" ht="15">
      <c r="A277" s="68"/>
      <c r="B277" s="110" t="s">
        <v>98</v>
      </c>
      <c r="C277" s="96">
        <f>VLOOKUP(B277, 'Product overview'!$A:$F, 5, FALSE)</f>
        <v>50</v>
      </c>
      <c r="D277" s="95">
        <v>1</v>
      </c>
      <c r="E277" s="96">
        <f t="shared" si="25"/>
        <v>50</v>
      </c>
      <c r="F277" s="96"/>
      <c r="G277" s="69"/>
      <c r="H277" s="172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 spans="1:26" ht="15">
      <c r="A278" s="68"/>
      <c r="B278" s="110" t="s">
        <v>76</v>
      </c>
      <c r="C278" s="96">
        <f>VLOOKUP(B278, 'Product overview'!$A:$F, 5, FALSE)</f>
        <v>234</v>
      </c>
      <c r="D278" s="95">
        <v>1</v>
      </c>
      <c r="E278" s="96">
        <f t="shared" si="25"/>
        <v>234</v>
      </c>
      <c r="F278" s="96"/>
      <c r="G278" s="69"/>
      <c r="H278" s="172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 spans="1:26">
      <c r="A279" s="135" t="s">
        <v>273</v>
      </c>
      <c r="B279" s="135" t="s">
        <v>19</v>
      </c>
      <c r="C279" s="169">
        <f>VLOOKUP(B279, 'Product overview'!$A:$F, 5, FALSE)</f>
        <v>86.4</v>
      </c>
      <c r="D279" s="170">
        <v>3</v>
      </c>
      <c r="E279" s="169">
        <f t="shared" si="25"/>
        <v>259.20000000000005</v>
      </c>
      <c r="F279" s="169">
        <f>SUM(E276:E279)</f>
        <v>575.20000000000005</v>
      </c>
      <c r="G279" s="169">
        <v>619</v>
      </c>
      <c r="H279" s="171">
        <f>IFERROR((G279-F279),"")</f>
        <v>43.799999999999955</v>
      </c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 spans="1:26" ht="15">
      <c r="A280" s="68"/>
      <c r="B280" s="110" t="s">
        <v>298</v>
      </c>
      <c r="C280" s="96">
        <f>VLOOKUP(B280, 'Product overview'!$A:$F, 5, FALSE)</f>
        <v>154</v>
      </c>
      <c r="D280" s="95">
        <v>1</v>
      </c>
      <c r="E280" s="96">
        <f t="shared" si="25"/>
        <v>154</v>
      </c>
      <c r="F280" s="96"/>
      <c r="G280" s="69"/>
      <c r="H280" s="172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 spans="1:26">
      <c r="A281" s="135" t="s">
        <v>274</v>
      </c>
      <c r="B281" s="135" t="s">
        <v>23</v>
      </c>
      <c r="C281" s="169">
        <f>VLOOKUP(B281, 'Product overview'!$A:$F, 5, FALSE)</f>
        <v>97.2</v>
      </c>
      <c r="D281" s="170">
        <v>2</v>
      </c>
      <c r="E281" s="169">
        <f t="shared" si="25"/>
        <v>194.4</v>
      </c>
      <c r="F281" s="169">
        <f>SUM(E280:E281)</f>
        <v>348.4</v>
      </c>
      <c r="G281" s="169">
        <v>399</v>
      </c>
      <c r="H281" s="171">
        <f>IFERROR((G281-F281),"")</f>
        <v>50.600000000000023</v>
      </c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 spans="1:26" ht="15">
      <c r="A282" s="68"/>
      <c r="B282" s="110" t="s">
        <v>268</v>
      </c>
      <c r="C282" s="96">
        <f>VLOOKUP(B282, 'Product overview'!$A:$F, 5, FALSE)</f>
        <v>172</v>
      </c>
      <c r="D282" s="95">
        <v>1</v>
      </c>
      <c r="E282" s="96">
        <f t="shared" si="25"/>
        <v>172</v>
      </c>
      <c r="F282" s="96"/>
      <c r="G282" s="69"/>
      <c r="H282" s="172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 spans="1:26">
      <c r="A283" s="135" t="s">
        <v>275</v>
      </c>
      <c r="B283" s="135" t="s">
        <v>301</v>
      </c>
      <c r="C283" s="169">
        <f>VLOOKUP(B283, 'Product overview'!$A:$F, 5, FALSE)</f>
        <v>248</v>
      </c>
      <c r="D283" s="170">
        <v>1</v>
      </c>
      <c r="E283" s="169">
        <f t="shared" si="25"/>
        <v>248</v>
      </c>
      <c r="F283" s="169">
        <f>SUM(E282:E283)</f>
        <v>420</v>
      </c>
      <c r="G283" s="169">
        <v>435</v>
      </c>
      <c r="H283" s="171">
        <f>IFERROR((G283-F283),"")</f>
        <v>15</v>
      </c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 spans="1:26" ht="15">
      <c r="A284" s="68"/>
      <c r="B284" s="110" t="s">
        <v>98</v>
      </c>
      <c r="C284" s="96">
        <f>VLOOKUP(B284, 'Product overview'!$A:$F, 5, FALSE)</f>
        <v>50</v>
      </c>
      <c r="D284" s="95">
        <v>1</v>
      </c>
      <c r="E284" s="96">
        <f t="shared" si="25"/>
        <v>50</v>
      </c>
      <c r="F284" s="96"/>
      <c r="G284" s="69"/>
      <c r="H284" s="172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 spans="1:26" ht="15">
      <c r="A285" s="68"/>
      <c r="B285" s="110" t="s">
        <v>24</v>
      </c>
      <c r="C285" s="96">
        <f>VLOOKUP(B285, 'Product overview'!$A:$F, 5, FALSE)</f>
        <v>100.8</v>
      </c>
      <c r="D285" s="95">
        <v>2</v>
      </c>
      <c r="E285" s="96">
        <f t="shared" si="25"/>
        <v>201.6</v>
      </c>
      <c r="F285" s="96"/>
      <c r="G285" s="69"/>
      <c r="H285" s="172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 spans="1:26">
      <c r="A286" s="135" t="s">
        <v>276</v>
      </c>
      <c r="B286" s="135" t="s">
        <v>298</v>
      </c>
      <c r="C286" s="169">
        <f>VLOOKUP(B286, 'Product overview'!$A:$F, 5, FALSE)</f>
        <v>154</v>
      </c>
      <c r="D286" s="170">
        <v>1</v>
      </c>
      <c r="E286" s="169">
        <f t="shared" si="25"/>
        <v>154</v>
      </c>
      <c r="F286" s="169">
        <f>SUM(E284:E286)</f>
        <v>405.6</v>
      </c>
      <c r="G286" s="169">
        <v>450</v>
      </c>
      <c r="H286" s="171">
        <f>IFERROR((G286-F286),"")</f>
        <v>44.399999999999977</v>
      </c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 spans="1:26" ht="15">
      <c r="A287" s="68"/>
      <c r="B287" s="110" t="s">
        <v>98</v>
      </c>
      <c r="C287" s="96">
        <f>VLOOKUP(B287, 'Product overview'!$A:$F, 5, FALSE)</f>
        <v>50</v>
      </c>
      <c r="D287" s="95">
        <v>1</v>
      </c>
      <c r="E287" s="96">
        <f t="shared" si="25"/>
        <v>50</v>
      </c>
      <c r="F287" s="96"/>
      <c r="G287" s="69"/>
      <c r="H287" s="172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 spans="1:26" ht="15">
      <c r="A288" s="68"/>
      <c r="B288" s="110" t="s">
        <v>353</v>
      </c>
      <c r="C288" s="96">
        <f>VLOOKUP(B288, 'Product overview'!$A:$F, 5, FALSE)</f>
        <v>50</v>
      </c>
      <c r="D288" s="95">
        <v>1</v>
      </c>
      <c r="E288" s="96">
        <f t="shared" si="25"/>
        <v>50</v>
      </c>
      <c r="F288" s="96"/>
      <c r="G288" s="69"/>
      <c r="H288" s="172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 spans="1:26" ht="15">
      <c r="A289" s="68"/>
      <c r="B289" s="110" t="s">
        <v>62</v>
      </c>
      <c r="C289" s="96">
        <f>VLOOKUP(B289, 'Product overview'!$A:$F, 5, FALSE)</f>
        <v>32</v>
      </c>
      <c r="D289" s="95">
        <v>2</v>
      </c>
      <c r="E289" s="96">
        <f t="shared" si="25"/>
        <v>64</v>
      </c>
      <c r="F289" s="96"/>
      <c r="G289" s="69"/>
      <c r="H289" s="172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 spans="1:26">
      <c r="A290" s="135" t="s">
        <v>277</v>
      </c>
      <c r="B290" s="135" t="s">
        <v>19</v>
      </c>
      <c r="C290" s="169">
        <f>VLOOKUP(B290, 'Product overview'!$A:$F, 5, FALSE)</f>
        <v>86.4</v>
      </c>
      <c r="D290" s="170">
        <v>1</v>
      </c>
      <c r="E290" s="169">
        <f t="shared" si="25"/>
        <v>86.4</v>
      </c>
      <c r="F290" s="169">
        <f>SUM(E287:E290)</f>
        <v>250.4</v>
      </c>
      <c r="G290" s="169">
        <v>288</v>
      </c>
      <c r="H290" s="171">
        <f>IFERROR((G290-F290),"")</f>
        <v>37.599999999999994</v>
      </c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 spans="1:26" ht="15">
      <c r="A291" s="68"/>
      <c r="B291" s="110" t="s">
        <v>98</v>
      </c>
      <c r="C291" s="96">
        <f>VLOOKUP(B291, 'Product overview'!$A:$F, 5, FALSE)</f>
        <v>50</v>
      </c>
      <c r="D291" s="95">
        <v>1</v>
      </c>
      <c r="E291" s="96">
        <f t="shared" si="25"/>
        <v>50</v>
      </c>
      <c r="F291" s="96"/>
      <c r="G291" s="69"/>
      <c r="H291" s="172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 spans="1:26" ht="15">
      <c r="A292" s="68"/>
      <c r="B292" s="110" t="s">
        <v>25</v>
      </c>
      <c r="C292" s="96">
        <f>VLOOKUP(B292, 'Product overview'!$A:$F, 5, FALSE)</f>
        <v>104.4</v>
      </c>
      <c r="D292" s="95">
        <v>1</v>
      </c>
      <c r="E292" s="96">
        <f t="shared" si="25"/>
        <v>104.4</v>
      </c>
      <c r="F292" s="96"/>
      <c r="G292" s="69"/>
      <c r="H292" s="172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 spans="1:26">
      <c r="A293" s="135" t="s">
        <v>278</v>
      </c>
      <c r="B293" s="135" t="s">
        <v>17</v>
      </c>
      <c r="C293" s="169">
        <f>VLOOKUP(B293, 'Product overview'!$A:$F, 5, FALSE)</f>
        <v>68.400000000000006</v>
      </c>
      <c r="D293" s="170">
        <v>3</v>
      </c>
      <c r="E293" s="169">
        <f t="shared" si="25"/>
        <v>205.20000000000002</v>
      </c>
      <c r="F293" s="169">
        <f>SUM(E291:E293)</f>
        <v>359.6</v>
      </c>
      <c r="G293" s="169">
        <v>403</v>
      </c>
      <c r="H293" s="171">
        <f>IFERROR((G293-F293),"")</f>
        <v>43.399999999999977</v>
      </c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 spans="1:26" ht="15">
      <c r="A294" s="68"/>
      <c r="B294" s="110" t="s">
        <v>212</v>
      </c>
      <c r="C294" s="96">
        <f>VLOOKUP(B294, 'Product overview'!$A:$F, 5, FALSE)</f>
        <v>104</v>
      </c>
      <c r="D294" s="95">
        <v>1</v>
      </c>
      <c r="E294" s="96">
        <f t="shared" si="25"/>
        <v>104</v>
      </c>
      <c r="F294" s="96"/>
      <c r="G294" s="69"/>
      <c r="H294" s="172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 spans="1:26">
      <c r="A295" s="135" t="s">
        <v>279</v>
      </c>
      <c r="B295" s="135" t="s">
        <v>208</v>
      </c>
      <c r="C295" s="169">
        <f>VLOOKUP(B295, 'Product overview'!$A:$F, 5, FALSE)</f>
        <v>108</v>
      </c>
      <c r="D295" s="170">
        <v>2</v>
      </c>
      <c r="E295" s="169">
        <f t="shared" si="25"/>
        <v>216</v>
      </c>
      <c r="F295" s="169">
        <f>SUM(E294:E295)</f>
        <v>320</v>
      </c>
      <c r="G295" s="169">
        <v>320</v>
      </c>
      <c r="H295" s="171">
        <f>IFERROR((G295-F295),"")</f>
        <v>0</v>
      </c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 spans="1:26" ht="15">
      <c r="A296" s="70"/>
      <c r="B296" s="70"/>
      <c r="C296" s="130"/>
      <c r="D296" s="102"/>
      <c r="E296" s="130"/>
      <c r="F296" s="130"/>
      <c r="G296" s="131"/>
      <c r="H296" s="177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 spans="1:26">
      <c r="A297" s="71" t="s">
        <v>280</v>
      </c>
      <c r="B297" s="113" t="s">
        <v>155</v>
      </c>
      <c r="C297" s="113" t="s">
        <v>156</v>
      </c>
      <c r="D297" s="113" t="s">
        <v>157</v>
      </c>
      <c r="E297" s="113" t="s">
        <v>158</v>
      </c>
      <c r="F297" s="113" t="s">
        <v>394</v>
      </c>
      <c r="G297" s="187" t="s">
        <v>160</v>
      </c>
      <c r="H297" s="113" t="s">
        <v>161</v>
      </c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 spans="1:26" ht="15">
      <c r="A298" s="110" t="s">
        <v>281</v>
      </c>
      <c r="B298" s="110" t="str">
        <f t="shared" ref="B298:B302" si="28">LEFT(A298,FIND(" ",A298) - 1)</f>
        <v>Apple</v>
      </c>
      <c r="C298" s="96">
        <f>VLOOKUP(B298, 'Product overview'!$A:$F, 5, FALSE)</f>
        <v>39.5</v>
      </c>
      <c r="D298" s="95">
        <v>3</v>
      </c>
      <c r="E298" s="96">
        <f t="shared" ref="E298:E307" si="29">IFERROR((C298*D298),"")</f>
        <v>118.5</v>
      </c>
      <c r="F298" s="96">
        <f>SUM(E297:E298)</f>
        <v>118.5</v>
      </c>
      <c r="G298" s="69">
        <v>219</v>
      </c>
      <c r="H298" s="172">
        <f t="shared" ref="H298:H307" si="30">IFERROR((G298-F298),"")</f>
        <v>100.5</v>
      </c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 spans="1:26" ht="15">
      <c r="A299" s="110" t="s">
        <v>282</v>
      </c>
      <c r="B299" s="110" t="str">
        <f t="shared" si="28"/>
        <v>Raspberry</v>
      </c>
      <c r="C299" s="96">
        <f>VLOOKUP(B299, 'Product overview'!$A:$F, 5, FALSE)</f>
        <v>46.8</v>
      </c>
      <c r="D299" s="95">
        <v>3</v>
      </c>
      <c r="E299" s="96">
        <f t="shared" si="29"/>
        <v>140.39999999999998</v>
      </c>
      <c r="F299" s="96">
        <f t="shared" ref="F299:F307" si="31">E299</f>
        <v>140.39999999999998</v>
      </c>
      <c r="G299" s="69">
        <v>252</v>
      </c>
      <c r="H299" s="172">
        <f t="shared" si="30"/>
        <v>111.60000000000002</v>
      </c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 spans="1:26" ht="15">
      <c r="A300" s="110" t="s">
        <v>283</v>
      </c>
      <c r="B300" s="68" t="str">
        <f t="shared" si="28"/>
        <v>Blackberry</v>
      </c>
      <c r="C300" s="96">
        <f>VLOOKUP(B300, 'Product overview'!$A:$F, 5, FALSE)</f>
        <v>82.8</v>
      </c>
      <c r="D300" s="95">
        <v>3</v>
      </c>
      <c r="E300" s="96">
        <f t="shared" si="29"/>
        <v>248.39999999999998</v>
      </c>
      <c r="F300" s="96">
        <f t="shared" si="31"/>
        <v>248.39999999999998</v>
      </c>
      <c r="G300" s="69">
        <v>388</v>
      </c>
      <c r="H300" s="172">
        <f t="shared" si="30"/>
        <v>139.60000000000002</v>
      </c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 spans="1:26" ht="15">
      <c r="A301" s="110" t="s">
        <v>284</v>
      </c>
      <c r="B301" s="68" t="str">
        <f t="shared" si="28"/>
        <v>Cherry</v>
      </c>
      <c r="C301" s="96">
        <f>VLOOKUP(B301, 'Product overview'!$A:$F, 5, FALSE)</f>
        <v>68.400000000000006</v>
      </c>
      <c r="D301" s="95">
        <v>3</v>
      </c>
      <c r="E301" s="96">
        <f t="shared" si="29"/>
        <v>205.20000000000002</v>
      </c>
      <c r="F301" s="96">
        <f t="shared" si="31"/>
        <v>205.20000000000002</v>
      </c>
      <c r="G301" s="69">
        <v>334</v>
      </c>
      <c r="H301" s="172">
        <f t="shared" si="30"/>
        <v>128.79999999999998</v>
      </c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 spans="1:26" ht="15">
      <c r="A302" s="110" t="s">
        <v>285</v>
      </c>
      <c r="B302" s="68" t="str">
        <f t="shared" si="28"/>
        <v>Strawberry</v>
      </c>
      <c r="C302" s="96">
        <f>VLOOKUP(B302, 'Product overview'!$A:$F, 5, FALSE)</f>
        <v>50</v>
      </c>
      <c r="D302" s="95">
        <v>3</v>
      </c>
      <c r="E302" s="96">
        <f t="shared" si="29"/>
        <v>150</v>
      </c>
      <c r="F302" s="96">
        <f t="shared" si="31"/>
        <v>150</v>
      </c>
      <c r="G302" s="69">
        <v>270</v>
      </c>
      <c r="H302" s="172">
        <f t="shared" si="30"/>
        <v>120</v>
      </c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 spans="1:26" ht="15">
      <c r="A303" s="110" t="s">
        <v>286</v>
      </c>
      <c r="B303" s="110" t="s">
        <v>23</v>
      </c>
      <c r="C303" s="96">
        <f>VLOOKUP(B303, 'Product overview'!$A:$F, 5, FALSE)</f>
        <v>97.2</v>
      </c>
      <c r="D303" s="95">
        <v>3</v>
      </c>
      <c r="E303" s="96">
        <f t="shared" si="29"/>
        <v>291.60000000000002</v>
      </c>
      <c r="F303" s="96">
        <f t="shared" si="31"/>
        <v>291.60000000000002</v>
      </c>
      <c r="G303" s="69">
        <v>457</v>
      </c>
      <c r="H303" s="172">
        <f t="shared" si="30"/>
        <v>165.39999999999998</v>
      </c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 spans="1:26" ht="15">
      <c r="A304" s="110" t="s">
        <v>287</v>
      </c>
      <c r="B304" s="68" t="str">
        <f>LEFT(A304,FIND(" ",A304) - 1)</f>
        <v>Peach</v>
      </c>
      <c r="C304" s="96">
        <f>VLOOKUP(B304, 'Product overview'!$A:$F, 5, FALSE)</f>
        <v>100.8</v>
      </c>
      <c r="D304" s="95">
        <v>3</v>
      </c>
      <c r="E304" s="96">
        <f t="shared" si="29"/>
        <v>302.39999999999998</v>
      </c>
      <c r="F304" s="96">
        <f t="shared" si="31"/>
        <v>302.39999999999998</v>
      </c>
      <c r="G304" s="69">
        <v>464</v>
      </c>
      <c r="H304" s="172">
        <f t="shared" si="30"/>
        <v>161.60000000000002</v>
      </c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 spans="1:26" ht="15">
      <c r="A305" s="110" t="s">
        <v>288</v>
      </c>
      <c r="B305" s="110" t="s">
        <v>61</v>
      </c>
      <c r="C305" s="96">
        <f>VLOOKUP(B305, 'Product overview'!$A:$F, 5, FALSE)</f>
        <v>32</v>
      </c>
      <c r="D305" s="95">
        <v>3</v>
      </c>
      <c r="E305" s="96">
        <f t="shared" si="29"/>
        <v>96</v>
      </c>
      <c r="F305" s="96">
        <f t="shared" si="31"/>
        <v>96</v>
      </c>
      <c r="G305" s="69">
        <v>162</v>
      </c>
      <c r="H305" s="172">
        <f t="shared" si="30"/>
        <v>66</v>
      </c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 spans="1:26" ht="15">
      <c r="A306" s="110" t="s">
        <v>289</v>
      </c>
      <c r="B306" s="68" t="str">
        <f>LEFT(A306,FIND(" ",A306) - 1)</f>
        <v>Plum</v>
      </c>
      <c r="C306" s="96">
        <f>VLOOKUP(B306, 'Product overview'!$A:$F, 5, FALSE)</f>
        <v>82.8</v>
      </c>
      <c r="D306" s="95">
        <v>3</v>
      </c>
      <c r="E306" s="96">
        <f t="shared" si="29"/>
        <v>248.39999999999998</v>
      </c>
      <c r="F306" s="96">
        <f t="shared" si="31"/>
        <v>248.39999999999998</v>
      </c>
      <c r="G306" s="69">
        <v>385</v>
      </c>
      <c r="H306" s="172">
        <f t="shared" si="30"/>
        <v>136.60000000000002</v>
      </c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 spans="1:26" ht="15">
      <c r="A307" s="110" t="s">
        <v>290</v>
      </c>
      <c r="B307" s="110" t="s">
        <v>209</v>
      </c>
      <c r="C307" s="96">
        <f>VLOOKUP(B307, 'Product overview'!$A:$F, 5, FALSE)</f>
        <v>18</v>
      </c>
      <c r="D307" s="95">
        <v>3</v>
      </c>
      <c r="E307" s="96">
        <f t="shared" si="29"/>
        <v>54</v>
      </c>
      <c r="F307" s="96">
        <f t="shared" si="31"/>
        <v>54</v>
      </c>
      <c r="G307" s="69">
        <v>118</v>
      </c>
      <c r="H307" s="172">
        <f t="shared" si="30"/>
        <v>64</v>
      </c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 spans="1:26" ht="12.75">
      <c r="A308" s="70"/>
      <c r="B308" s="70"/>
      <c r="C308" s="70"/>
      <c r="D308" s="70"/>
      <c r="E308" s="70"/>
      <c r="F308" s="70"/>
      <c r="G308" s="70"/>
      <c r="H308" s="70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 spans="1:26">
      <c r="A309" s="71" t="s">
        <v>400</v>
      </c>
      <c r="B309" s="113" t="s">
        <v>155</v>
      </c>
      <c r="C309" s="113" t="s">
        <v>156</v>
      </c>
      <c r="D309" s="113" t="s">
        <v>157</v>
      </c>
      <c r="E309" s="113" t="s">
        <v>158</v>
      </c>
      <c r="F309" s="113" t="s">
        <v>159</v>
      </c>
      <c r="G309" s="187" t="s">
        <v>160</v>
      </c>
      <c r="H309" s="113" t="s">
        <v>161</v>
      </c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 spans="1:26" ht="15">
      <c r="A310" s="110" t="s">
        <v>298</v>
      </c>
      <c r="B310" s="110" t="s">
        <v>401</v>
      </c>
      <c r="C310" s="96">
        <f>VLOOKUP(B310, 'Product overview'!$A$7:$F$162, 5, FALSE)</f>
        <v>68</v>
      </c>
      <c r="D310" s="95">
        <v>2</v>
      </c>
      <c r="E310" s="96">
        <f t="shared" ref="E310:E311" si="32">IFERROR((C310*D310),"")</f>
        <v>136</v>
      </c>
      <c r="F310" s="96">
        <f t="shared" ref="F310:F311" si="33">E310</f>
        <v>136</v>
      </c>
      <c r="G310" s="69">
        <v>154</v>
      </c>
      <c r="H310" s="172">
        <f t="shared" ref="H310:H311" si="34">IFERROR((G310-F310),"")</f>
        <v>18</v>
      </c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 spans="1:26" ht="15">
      <c r="A311" s="110" t="s">
        <v>299</v>
      </c>
      <c r="B311" s="110" t="s">
        <v>401</v>
      </c>
      <c r="C311" s="96">
        <f>VLOOKUP(B311, 'Product overview'!$A:$F, 5, FALSE)</f>
        <v>68</v>
      </c>
      <c r="D311" s="95">
        <v>3</v>
      </c>
      <c r="E311" s="96">
        <f t="shared" si="32"/>
        <v>204</v>
      </c>
      <c r="F311" s="96">
        <f t="shared" si="33"/>
        <v>204</v>
      </c>
      <c r="G311" s="69">
        <v>234</v>
      </c>
      <c r="H311" s="172">
        <f t="shared" si="34"/>
        <v>30</v>
      </c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 spans="1:26" ht="12.75">
      <c r="A312" s="70"/>
      <c r="B312" s="70"/>
      <c r="C312" s="70"/>
      <c r="D312" s="70"/>
      <c r="E312" s="70"/>
      <c r="F312" s="70"/>
      <c r="G312" s="70"/>
      <c r="H312" s="70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 spans="1:26">
      <c r="A313" s="71" t="s">
        <v>291</v>
      </c>
      <c r="B313" s="113" t="s">
        <v>155</v>
      </c>
      <c r="C313" s="113" t="s">
        <v>156</v>
      </c>
      <c r="D313" s="113" t="s">
        <v>157</v>
      </c>
      <c r="E313" s="113" t="s">
        <v>158</v>
      </c>
      <c r="F313" s="113" t="s">
        <v>394</v>
      </c>
      <c r="G313" s="187" t="s">
        <v>160</v>
      </c>
      <c r="H313" s="113" t="s">
        <v>161</v>
      </c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 spans="1:26" ht="15">
      <c r="A314" s="68"/>
      <c r="B314" s="110" t="s">
        <v>257</v>
      </c>
      <c r="C314" s="96">
        <f>VLOOKUP(B314, 'Product overview'!$A:$F, 5, FALSE)</f>
        <v>147</v>
      </c>
      <c r="D314" s="95">
        <v>2</v>
      </c>
      <c r="E314" s="96">
        <f t="shared" ref="E314:E327" si="35">IFERROR((C314*D314),"")</f>
        <v>294</v>
      </c>
      <c r="F314" s="96"/>
      <c r="G314" s="69"/>
      <c r="H314" s="172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 spans="1:26">
      <c r="A315" s="135" t="s">
        <v>292</v>
      </c>
      <c r="B315" s="135" t="s">
        <v>258</v>
      </c>
      <c r="C315" s="169">
        <f>VLOOKUP(B315, 'Product overview'!$A:$F, 5, FALSE)</f>
        <v>180</v>
      </c>
      <c r="D315" s="170">
        <v>1</v>
      </c>
      <c r="E315" s="169">
        <f t="shared" si="35"/>
        <v>180</v>
      </c>
      <c r="F315" s="169">
        <f>SUM(E314:E315)</f>
        <v>474</v>
      </c>
      <c r="G315" s="169">
        <v>514</v>
      </c>
      <c r="H315" s="171">
        <f>IFERROR((G315-F315),"")</f>
        <v>40</v>
      </c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 spans="1:26" ht="15">
      <c r="A316" s="68"/>
      <c r="B316" s="110" t="s">
        <v>257</v>
      </c>
      <c r="C316" s="96">
        <f>VLOOKUP(B316, 'Product overview'!$A:$F, 5, FALSE)</f>
        <v>147</v>
      </c>
      <c r="D316" s="95">
        <v>2</v>
      </c>
      <c r="E316" s="96">
        <f t="shared" si="35"/>
        <v>294</v>
      </c>
      <c r="F316" s="68"/>
      <c r="G316" s="69"/>
      <c r="H316" s="172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 spans="1:26" ht="15">
      <c r="A317" s="68"/>
      <c r="B317" s="110" t="s">
        <v>258</v>
      </c>
      <c r="C317" s="96">
        <f>VLOOKUP(B317, 'Product overview'!$A:$F, 5, FALSE)</f>
        <v>180</v>
      </c>
      <c r="D317" s="95">
        <v>1</v>
      </c>
      <c r="E317" s="96">
        <f t="shared" si="35"/>
        <v>180</v>
      </c>
      <c r="F317" s="68"/>
      <c r="G317" s="69"/>
      <c r="H317" s="172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 spans="1:26">
      <c r="A318" s="135" t="s">
        <v>293</v>
      </c>
      <c r="B318" s="135" t="s">
        <v>259</v>
      </c>
      <c r="C318" s="169">
        <f>VLOOKUP(B318, 'Product overview'!$A:$F, 5, FALSE)</f>
        <v>205</v>
      </c>
      <c r="D318" s="170">
        <v>1</v>
      </c>
      <c r="E318" s="169">
        <f t="shared" si="35"/>
        <v>205</v>
      </c>
      <c r="F318" s="169">
        <f>SUM(E316:E318)</f>
        <v>679</v>
      </c>
      <c r="G318" s="169">
        <v>727</v>
      </c>
      <c r="H318" s="171">
        <f>IFERROR((G318-F318),"")</f>
        <v>48</v>
      </c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 spans="1:26" ht="15">
      <c r="A319" s="68"/>
      <c r="B319" s="110" t="s">
        <v>258</v>
      </c>
      <c r="C319" s="96">
        <f>VLOOKUP(B319, 'Product overview'!$A:$F, 5, FALSE)</f>
        <v>180</v>
      </c>
      <c r="D319" s="95">
        <v>2</v>
      </c>
      <c r="E319" s="96">
        <f t="shared" si="35"/>
        <v>360</v>
      </c>
      <c r="F319" s="68"/>
      <c r="G319" s="69"/>
      <c r="H319" s="172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 spans="1:26" ht="15">
      <c r="A320" s="68"/>
      <c r="B320" s="110" t="s">
        <v>259</v>
      </c>
      <c r="C320" s="96">
        <f>VLOOKUP(B320, 'Product overview'!$A:$F, 5, FALSE)</f>
        <v>205</v>
      </c>
      <c r="D320" s="95">
        <v>2</v>
      </c>
      <c r="E320" s="96">
        <f t="shared" si="35"/>
        <v>410</v>
      </c>
      <c r="F320" s="68"/>
      <c r="G320" s="69"/>
      <c r="H320" s="172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 spans="1:26">
      <c r="A321" s="135" t="s">
        <v>294</v>
      </c>
      <c r="B321" s="135" t="s">
        <v>402</v>
      </c>
      <c r="C321" s="169" t="e">
        <f>VLOOKUP(B321, 'Product overview'!$A:$F, 5, FALSE)</f>
        <v>#N/A</v>
      </c>
      <c r="D321" s="170">
        <v>1</v>
      </c>
      <c r="E321" s="169" t="str">
        <f t="shared" si="35"/>
        <v/>
      </c>
      <c r="F321" s="169">
        <f>SUM(E319:E321)</f>
        <v>770</v>
      </c>
      <c r="G321" s="169">
        <v>824</v>
      </c>
      <c r="H321" s="171">
        <f>IFERROR((G321-F321),"")</f>
        <v>54</v>
      </c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 spans="1:26" ht="15">
      <c r="A322" s="68"/>
      <c r="B322" s="110" t="s">
        <v>257</v>
      </c>
      <c r="C322" s="96">
        <f>VLOOKUP(B322, 'Product overview'!$A:$F, 5, FALSE)</f>
        <v>147</v>
      </c>
      <c r="D322" s="95">
        <v>1</v>
      </c>
      <c r="E322" s="96">
        <f t="shared" si="35"/>
        <v>147</v>
      </c>
      <c r="F322" s="68"/>
      <c r="G322" s="69"/>
      <c r="H322" s="172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 spans="1:26" ht="15">
      <c r="A323" s="68"/>
      <c r="B323" s="110" t="s">
        <v>260</v>
      </c>
      <c r="C323" s="96">
        <f>VLOOKUP(B323, 'Product overview'!$A:$F, 5, FALSE)</f>
        <v>108</v>
      </c>
      <c r="D323" s="95">
        <v>2</v>
      </c>
      <c r="E323" s="96">
        <f t="shared" si="35"/>
        <v>216</v>
      </c>
      <c r="F323" s="68"/>
      <c r="G323" s="69"/>
      <c r="H323" s="172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 spans="1:26">
      <c r="A324" s="135" t="s">
        <v>295</v>
      </c>
      <c r="B324" s="135" t="s">
        <v>261</v>
      </c>
      <c r="C324" s="169">
        <f>VLOOKUP(B324, 'Product overview'!$A:$F, 5, FALSE)</f>
        <v>129</v>
      </c>
      <c r="D324" s="170">
        <v>2</v>
      </c>
      <c r="E324" s="169">
        <f t="shared" si="35"/>
        <v>258</v>
      </c>
      <c r="F324" s="169">
        <f>SUM(E322:E324)</f>
        <v>621</v>
      </c>
      <c r="G324" s="169">
        <v>658</v>
      </c>
      <c r="H324" s="171">
        <f>IFERROR((G324-F324),"")</f>
        <v>37</v>
      </c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 spans="1:26" ht="15">
      <c r="A325" s="68"/>
      <c r="B325" s="110" t="s">
        <v>258</v>
      </c>
      <c r="C325" s="96">
        <f>VLOOKUP(B325, 'Product overview'!$A:$F, 5, FALSE)</f>
        <v>180</v>
      </c>
      <c r="D325" s="95">
        <v>2</v>
      </c>
      <c r="E325" s="96">
        <f t="shared" si="35"/>
        <v>360</v>
      </c>
      <c r="F325" s="68"/>
      <c r="G325" s="69"/>
      <c r="H325" s="172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 spans="1:26" ht="15">
      <c r="A326" s="68"/>
      <c r="B326" s="110" t="s">
        <v>259</v>
      </c>
      <c r="C326" s="96">
        <f>VLOOKUP(B326, 'Product overview'!$A:$F, 5, FALSE)</f>
        <v>205</v>
      </c>
      <c r="D326" s="95">
        <v>1</v>
      </c>
      <c r="E326" s="96">
        <f t="shared" si="35"/>
        <v>205</v>
      </c>
      <c r="F326" s="68"/>
      <c r="G326" s="69"/>
      <c r="H326" s="172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 spans="1:26">
      <c r="A327" s="138" t="s">
        <v>296</v>
      </c>
      <c r="B327" s="138" t="s">
        <v>59</v>
      </c>
      <c r="C327" s="195">
        <f>VLOOKUP(B327, 'Product overview'!$A:$F, 5, FALSE)</f>
        <v>36</v>
      </c>
      <c r="D327" s="196">
        <v>3</v>
      </c>
      <c r="E327" s="195">
        <f t="shared" si="35"/>
        <v>108</v>
      </c>
      <c r="F327" s="195">
        <f>SUM(E325:E327)</f>
        <v>673</v>
      </c>
      <c r="G327" s="195">
        <v>698</v>
      </c>
      <c r="H327" s="197">
        <f>IFERROR((G327-F327),"")</f>
        <v>25</v>
      </c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 spans="1:26" ht="12.75">
      <c r="A328" s="70"/>
      <c r="B328" s="70"/>
      <c r="C328" s="70"/>
      <c r="D328" s="70"/>
      <c r="E328" s="70"/>
      <c r="F328" s="70"/>
      <c r="G328" s="70"/>
      <c r="H328" s="70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 spans="1:26">
      <c r="A329" s="71" t="s">
        <v>403</v>
      </c>
      <c r="B329" s="72" t="s">
        <v>155</v>
      </c>
      <c r="C329" s="72" t="s">
        <v>156</v>
      </c>
      <c r="D329" s="72" t="s">
        <v>157</v>
      </c>
      <c r="E329" s="72" t="s">
        <v>158</v>
      </c>
      <c r="F329" s="72" t="s">
        <v>394</v>
      </c>
      <c r="G329" s="178" t="s">
        <v>160</v>
      </c>
      <c r="H329" s="72" t="s">
        <v>161</v>
      </c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 spans="1:26" ht="15">
      <c r="A330" s="134"/>
      <c r="B330" s="110" t="s">
        <v>353</v>
      </c>
      <c r="C330" s="96">
        <f>VLOOKUP(B330, 'Product overview'!$A:$F, 5, FALSE)</f>
        <v>50</v>
      </c>
      <c r="D330" s="95">
        <v>1</v>
      </c>
      <c r="E330" s="96">
        <f t="shared" ref="E330:E351" si="36">IFERROR((C330*D330),"")</f>
        <v>50</v>
      </c>
      <c r="F330" s="68"/>
      <c r="G330" s="69"/>
      <c r="H330" s="98">
        <f t="shared" ref="H330:H331" si="37">IFERROR((G330-F330),"")</f>
        <v>0</v>
      </c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 spans="1:26">
      <c r="A331" s="168" t="s">
        <v>301</v>
      </c>
      <c r="B331" s="135" t="s">
        <v>404</v>
      </c>
      <c r="C331" s="169">
        <f>VLOOKUP(B331, 'Product overview'!$A:$F, 5, FALSE)</f>
        <v>64.8</v>
      </c>
      <c r="D331" s="170">
        <v>3</v>
      </c>
      <c r="E331" s="169">
        <f t="shared" si="36"/>
        <v>194.39999999999998</v>
      </c>
      <c r="F331" s="169">
        <f>SUM(E330:E331)</f>
        <v>244.39999999999998</v>
      </c>
      <c r="G331" s="169">
        <v>248</v>
      </c>
      <c r="H331" s="171">
        <f t="shared" si="37"/>
        <v>3.6000000000000227</v>
      </c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 spans="1:26" ht="15">
      <c r="A332" s="134"/>
      <c r="B332" s="110" t="s">
        <v>69</v>
      </c>
      <c r="C332" s="96">
        <f>VLOOKUP(B332, 'Product overview'!$A:$F, 5, FALSE)</f>
        <v>32</v>
      </c>
      <c r="D332" s="95">
        <v>1</v>
      </c>
      <c r="E332" s="96">
        <f t="shared" si="36"/>
        <v>32</v>
      </c>
      <c r="F332" s="68"/>
      <c r="G332" s="69"/>
      <c r="H332" s="172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 spans="1:26" ht="15">
      <c r="A333" s="134"/>
      <c r="B333" s="110" t="s">
        <v>353</v>
      </c>
      <c r="C333" s="96">
        <f>VLOOKUP(B333, 'Product overview'!$A:$F, 5, FALSE)</f>
        <v>50</v>
      </c>
      <c r="D333" s="95">
        <v>1</v>
      </c>
      <c r="E333" s="96">
        <f t="shared" si="36"/>
        <v>50</v>
      </c>
      <c r="F333" s="68"/>
      <c r="G333" s="69"/>
      <c r="H333" s="172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 spans="1:26">
      <c r="A334" s="168" t="s">
        <v>302</v>
      </c>
      <c r="B334" s="135" t="s">
        <v>404</v>
      </c>
      <c r="C334" s="169">
        <f>VLOOKUP(B334, 'Product overview'!$A:$F, 5, FALSE)</f>
        <v>64.8</v>
      </c>
      <c r="D334" s="170">
        <v>2</v>
      </c>
      <c r="E334" s="169">
        <f t="shared" si="36"/>
        <v>129.6</v>
      </c>
      <c r="F334" s="169">
        <f>SUM(E332:E334)</f>
        <v>211.6</v>
      </c>
      <c r="G334" s="169">
        <v>219</v>
      </c>
      <c r="H334" s="171">
        <f>IFERROR((G334-F334),"")</f>
        <v>7.4000000000000057</v>
      </c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 spans="1:26" ht="15">
      <c r="A335" s="134"/>
      <c r="B335" s="110" t="s">
        <v>98</v>
      </c>
      <c r="C335" s="96">
        <f>VLOOKUP(B335, 'Product overview'!$A:$F, 5, FALSE)</f>
        <v>50</v>
      </c>
      <c r="D335" s="95">
        <v>1</v>
      </c>
      <c r="E335" s="96">
        <f t="shared" si="36"/>
        <v>50</v>
      </c>
      <c r="F335" s="68"/>
      <c r="G335" s="69"/>
      <c r="H335" s="172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 spans="1:26" ht="15">
      <c r="A336" s="134"/>
      <c r="B336" s="110" t="s">
        <v>404</v>
      </c>
      <c r="C336" s="96">
        <f>VLOOKUP(B336, 'Product overview'!$A:$F, 5, FALSE)</f>
        <v>64.8</v>
      </c>
      <c r="D336" s="95">
        <v>1</v>
      </c>
      <c r="E336" s="96">
        <f t="shared" si="36"/>
        <v>64.8</v>
      </c>
      <c r="F336" s="68"/>
      <c r="G336" s="69"/>
      <c r="H336" s="172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 spans="1:26">
      <c r="A337" s="168" t="s">
        <v>303</v>
      </c>
      <c r="B337" s="135" t="s">
        <v>19</v>
      </c>
      <c r="C337" s="169">
        <f>VLOOKUP(B337, 'Product overview'!$A:$F, 5, FALSE)</f>
        <v>86.4</v>
      </c>
      <c r="D337" s="170">
        <v>2</v>
      </c>
      <c r="E337" s="169">
        <f t="shared" si="36"/>
        <v>172.8</v>
      </c>
      <c r="F337" s="169">
        <f>SUM(E335:E337)</f>
        <v>287.60000000000002</v>
      </c>
      <c r="G337" s="169">
        <v>291</v>
      </c>
      <c r="H337" s="171">
        <f>IFERROR((G337-F337),"")</f>
        <v>3.3999999999999773</v>
      </c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 spans="1:26" ht="15">
      <c r="A338" s="134"/>
      <c r="B338" s="110" t="s">
        <v>16</v>
      </c>
      <c r="C338" s="96">
        <f>VLOOKUP(B338, 'Product overview'!$A:$F, 5, FALSE)</f>
        <v>46.8</v>
      </c>
      <c r="D338" s="95">
        <v>1</v>
      </c>
      <c r="E338" s="96">
        <f t="shared" si="36"/>
        <v>46.8</v>
      </c>
      <c r="F338" s="68"/>
      <c r="G338" s="69"/>
      <c r="H338" s="172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 spans="1:26" ht="15">
      <c r="A339" s="134"/>
      <c r="B339" s="110" t="s">
        <v>98</v>
      </c>
      <c r="C339" s="96">
        <f>VLOOKUP(B339, 'Product overview'!$A:$F, 5, FALSE)</f>
        <v>50</v>
      </c>
      <c r="D339" s="95">
        <v>1</v>
      </c>
      <c r="E339" s="96">
        <f t="shared" si="36"/>
        <v>50</v>
      </c>
      <c r="F339" s="68"/>
      <c r="G339" s="69"/>
      <c r="H339" s="172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 spans="1:26" ht="15">
      <c r="A340" s="134"/>
      <c r="B340" s="110" t="s">
        <v>404</v>
      </c>
      <c r="C340" s="96">
        <f>VLOOKUP(B340, 'Product overview'!$A:$F, 5, FALSE)</f>
        <v>64.8</v>
      </c>
      <c r="D340" s="95">
        <v>1</v>
      </c>
      <c r="E340" s="96">
        <f t="shared" si="36"/>
        <v>64.8</v>
      </c>
      <c r="F340" s="68"/>
      <c r="G340" s="69"/>
      <c r="H340" s="172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 spans="1:26">
      <c r="A341" s="168" t="s">
        <v>304</v>
      </c>
      <c r="B341" s="135" t="s">
        <v>19</v>
      </c>
      <c r="C341" s="169">
        <f>VLOOKUP(B341, 'Product overview'!$A:$F, 5, FALSE)</f>
        <v>86.4</v>
      </c>
      <c r="D341" s="170">
        <v>1</v>
      </c>
      <c r="E341" s="169">
        <f t="shared" si="36"/>
        <v>86.4</v>
      </c>
      <c r="F341" s="169">
        <f>SUM(E338:E341)</f>
        <v>248</v>
      </c>
      <c r="G341" s="169">
        <v>259</v>
      </c>
      <c r="H341" s="171">
        <f>IFERROR((G341-F341),"")</f>
        <v>11</v>
      </c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 spans="1:26" ht="15">
      <c r="A342" s="134"/>
      <c r="B342" s="110" t="s">
        <v>69</v>
      </c>
      <c r="C342" s="96">
        <f>VLOOKUP(B342, 'Product overview'!$A:$F, 5, FALSE)</f>
        <v>32</v>
      </c>
      <c r="D342" s="95">
        <v>1</v>
      </c>
      <c r="E342" s="96">
        <f t="shared" si="36"/>
        <v>32</v>
      </c>
      <c r="F342" s="68"/>
      <c r="G342" s="69"/>
      <c r="H342" s="172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 spans="1:26" ht="15">
      <c r="A343" s="134"/>
      <c r="B343" s="110" t="s">
        <v>98</v>
      </c>
      <c r="C343" s="96">
        <f>VLOOKUP(B343, 'Product overview'!$A:$F, 5, FALSE)</f>
        <v>50</v>
      </c>
      <c r="D343" s="95">
        <v>1</v>
      </c>
      <c r="E343" s="96">
        <f t="shared" si="36"/>
        <v>50</v>
      </c>
      <c r="F343" s="68"/>
      <c r="G343" s="69"/>
      <c r="H343" s="172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 spans="1:26" ht="15">
      <c r="A344" s="134"/>
      <c r="B344" s="110" t="s">
        <v>353</v>
      </c>
      <c r="C344" s="96">
        <f>VLOOKUP(B344, 'Product overview'!$A:$F, 5, FALSE)</f>
        <v>50</v>
      </c>
      <c r="D344" s="95">
        <v>1</v>
      </c>
      <c r="E344" s="96">
        <f t="shared" si="36"/>
        <v>50</v>
      </c>
      <c r="F344" s="68"/>
      <c r="G344" s="69"/>
      <c r="H344" s="172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 spans="1:26">
      <c r="A345" s="168" t="s">
        <v>305</v>
      </c>
      <c r="B345" s="135" t="s">
        <v>19</v>
      </c>
      <c r="C345" s="169">
        <f>VLOOKUP(B345, 'Product overview'!$A:$F, 5, FALSE)</f>
        <v>86.4</v>
      </c>
      <c r="D345" s="170">
        <v>2</v>
      </c>
      <c r="E345" s="169">
        <f t="shared" si="36"/>
        <v>172.8</v>
      </c>
      <c r="F345" s="169">
        <f>SUM(E342:E345)</f>
        <v>304.8</v>
      </c>
      <c r="G345" s="169">
        <v>316</v>
      </c>
      <c r="H345" s="171">
        <f>IFERROR((G345-F345),"")</f>
        <v>11.199999999999989</v>
      </c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 spans="1:26" ht="15">
      <c r="A346" s="134"/>
      <c r="B346" s="110" t="s">
        <v>69</v>
      </c>
      <c r="C346" s="96">
        <f>VLOOKUP(B346, 'Product overview'!$A:$F, 5, FALSE)</f>
        <v>32</v>
      </c>
      <c r="D346" s="95">
        <v>1</v>
      </c>
      <c r="E346" s="96">
        <f t="shared" si="36"/>
        <v>32</v>
      </c>
      <c r="F346" s="68"/>
      <c r="G346" s="69"/>
      <c r="H346" s="172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 spans="1:26" ht="15">
      <c r="A347" s="134"/>
      <c r="B347" s="110" t="s">
        <v>336</v>
      </c>
      <c r="C347" s="96">
        <f>VLOOKUP(B347, 'Product overview'!$A:$F, 5, FALSE)</f>
        <v>176</v>
      </c>
      <c r="D347" s="95">
        <v>1</v>
      </c>
      <c r="E347" s="96">
        <f t="shared" si="36"/>
        <v>176</v>
      </c>
      <c r="F347" s="68"/>
      <c r="G347" s="69"/>
      <c r="H347" s="172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 spans="1:26">
      <c r="A348" s="168" t="s">
        <v>306</v>
      </c>
      <c r="B348" s="135" t="s">
        <v>404</v>
      </c>
      <c r="C348" s="169">
        <f>VLOOKUP(B348, 'Product overview'!$A:$F, 5, FALSE)</f>
        <v>64.8</v>
      </c>
      <c r="D348" s="170">
        <v>1</v>
      </c>
      <c r="E348" s="169">
        <f t="shared" si="36"/>
        <v>64.8</v>
      </c>
      <c r="F348" s="169">
        <f>SUM(E346:E348)</f>
        <v>272.8</v>
      </c>
      <c r="G348" s="169">
        <v>345</v>
      </c>
      <c r="H348" s="171">
        <f>IFERROR((G348-F348),"")</f>
        <v>72.199999999999989</v>
      </c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 spans="1:26" ht="15">
      <c r="A349" s="134"/>
      <c r="B349" s="110" t="s">
        <v>69</v>
      </c>
      <c r="C349" s="96">
        <f>VLOOKUP(B349, 'Product overview'!$A:$F, 5, FALSE)</f>
        <v>32</v>
      </c>
      <c r="D349" s="95">
        <v>1</v>
      </c>
      <c r="E349" s="96">
        <f t="shared" si="36"/>
        <v>32</v>
      </c>
      <c r="F349" s="68"/>
      <c r="G349" s="68"/>
      <c r="H349" s="189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 spans="1:26" ht="15">
      <c r="A350" s="134"/>
      <c r="B350" s="110" t="s">
        <v>25</v>
      </c>
      <c r="C350" s="96">
        <f>VLOOKUP(B350, 'Product overview'!$A:$F, 5, FALSE)</f>
        <v>104.4</v>
      </c>
      <c r="D350" s="95">
        <v>1</v>
      </c>
      <c r="E350" s="96">
        <f t="shared" si="36"/>
        <v>104.4</v>
      </c>
      <c r="F350" s="68"/>
      <c r="G350" s="68"/>
      <c r="H350" s="189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 spans="1:26">
      <c r="A351" s="175" t="s">
        <v>307</v>
      </c>
      <c r="B351" s="138" t="s">
        <v>404</v>
      </c>
      <c r="C351" s="195">
        <f>VLOOKUP(B351, 'Product overview'!$A:$F, 5, FALSE)</f>
        <v>64.8</v>
      </c>
      <c r="D351" s="196">
        <v>2</v>
      </c>
      <c r="E351" s="195">
        <f t="shared" si="36"/>
        <v>129.6</v>
      </c>
      <c r="F351" s="195">
        <f>SUM(E349:E351)</f>
        <v>266</v>
      </c>
      <c r="G351" s="195">
        <v>277</v>
      </c>
      <c r="H351" s="197">
        <f>IFERROR((G351-F351),"")</f>
        <v>11</v>
      </c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 spans="1:26" ht="12.75">
      <c r="A352" s="70"/>
      <c r="B352" s="70"/>
      <c r="C352" s="70"/>
      <c r="D352" s="70"/>
      <c r="E352" s="70"/>
      <c r="F352" s="70"/>
      <c r="G352" s="70"/>
      <c r="H352" s="70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 spans="1:26">
      <c r="A353" s="71" t="s">
        <v>308</v>
      </c>
      <c r="B353" s="72" t="s">
        <v>155</v>
      </c>
      <c r="C353" s="72" t="s">
        <v>156</v>
      </c>
      <c r="D353" s="72" t="s">
        <v>157</v>
      </c>
      <c r="E353" s="72" t="s">
        <v>158</v>
      </c>
      <c r="F353" s="72" t="s">
        <v>394</v>
      </c>
      <c r="G353" s="178" t="s">
        <v>160</v>
      </c>
      <c r="H353" s="72" t="s">
        <v>161</v>
      </c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 spans="1:26" ht="15">
      <c r="A354" s="134"/>
      <c r="B354" s="110" t="s">
        <v>98</v>
      </c>
      <c r="C354" s="96">
        <f>VLOOKUP(B354, 'Product overview'!$A:$F, 5, FALSE)</f>
        <v>50</v>
      </c>
      <c r="D354" s="95">
        <v>1</v>
      </c>
      <c r="E354" s="96">
        <f t="shared" ref="E354:E393" si="38">IFERROR((C354*D354),"")</f>
        <v>50</v>
      </c>
      <c r="F354" s="69"/>
      <c r="G354" s="69"/>
      <c r="H354" s="9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 spans="1:26" ht="15">
      <c r="A355" s="134"/>
      <c r="B355" s="110" t="s">
        <v>41</v>
      </c>
      <c r="C355" s="96">
        <f>VLOOKUP(B355, 'Product overview'!$A:$F, 5, FALSE)</f>
        <v>36</v>
      </c>
      <c r="D355" s="95">
        <v>2</v>
      </c>
      <c r="E355" s="96">
        <f t="shared" si="38"/>
        <v>72</v>
      </c>
      <c r="F355" s="69"/>
      <c r="G355" s="69"/>
      <c r="H355" s="172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 spans="1:26" ht="15">
      <c r="A356" s="134"/>
      <c r="B356" s="110" t="s">
        <v>42</v>
      </c>
      <c r="C356" s="96">
        <f>VLOOKUP(B356, 'Product overview'!$A:$F, 5, FALSE)</f>
        <v>43.2</v>
      </c>
      <c r="D356" s="95">
        <v>1</v>
      </c>
      <c r="E356" s="96">
        <f t="shared" si="38"/>
        <v>43.2</v>
      </c>
      <c r="F356" s="68"/>
      <c r="G356" s="69"/>
      <c r="H356" s="172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 spans="1:26">
      <c r="A357" s="168" t="s">
        <v>309</v>
      </c>
      <c r="B357" s="135" t="s">
        <v>356</v>
      </c>
      <c r="C357" s="169">
        <f>VLOOKUP(B357, 'Product overview'!$A:$F, 5, FALSE)</f>
        <v>201</v>
      </c>
      <c r="D357" s="170">
        <v>1</v>
      </c>
      <c r="E357" s="169">
        <f t="shared" si="38"/>
        <v>201</v>
      </c>
      <c r="F357" s="169">
        <f>SUM(E354:E357)</f>
        <v>366.2</v>
      </c>
      <c r="G357" s="169">
        <v>612</v>
      </c>
      <c r="H357" s="171">
        <f>IFERROR((G357-F357),"")</f>
        <v>245.8</v>
      </c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 spans="1:26" ht="15">
      <c r="A358" s="134"/>
      <c r="B358" s="110" t="s">
        <v>41</v>
      </c>
      <c r="C358" s="96">
        <f>VLOOKUP(B358, 'Product overview'!$A:$F, 5, FALSE)</f>
        <v>36</v>
      </c>
      <c r="D358" s="95">
        <v>1</v>
      </c>
      <c r="E358" s="96">
        <f t="shared" si="38"/>
        <v>36</v>
      </c>
      <c r="F358" s="68"/>
      <c r="G358" s="69"/>
      <c r="H358" s="172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 spans="1:26" ht="15">
      <c r="A359" s="134"/>
      <c r="B359" s="110" t="s">
        <v>42</v>
      </c>
      <c r="C359" s="96">
        <f>VLOOKUP(B359, 'Product overview'!$A:$F, 5, FALSE)</f>
        <v>43.2</v>
      </c>
      <c r="D359" s="95">
        <v>2</v>
      </c>
      <c r="E359" s="96">
        <f t="shared" si="38"/>
        <v>86.4</v>
      </c>
      <c r="F359" s="68"/>
      <c r="G359" s="69"/>
      <c r="H359" s="172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 spans="1:26" ht="15">
      <c r="A360" s="134"/>
      <c r="B360" s="110" t="s">
        <v>398</v>
      </c>
      <c r="C360" s="96">
        <f>VLOOKUP(B360, 'Product overview'!$A:$F, 5, FALSE)</f>
        <v>162</v>
      </c>
      <c r="D360" s="95">
        <v>1</v>
      </c>
      <c r="E360" s="96">
        <f t="shared" si="38"/>
        <v>162</v>
      </c>
      <c r="F360" s="68"/>
      <c r="G360" s="69"/>
      <c r="H360" s="172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 spans="1:26">
      <c r="A361" s="168" t="s">
        <v>310</v>
      </c>
      <c r="B361" s="135" t="s">
        <v>360</v>
      </c>
      <c r="C361" s="169">
        <f>VLOOKUP(B361, 'Product overview'!$A:$F, 5, FALSE)</f>
        <v>162</v>
      </c>
      <c r="D361" s="170">
        <v>1</v>
      </c>
      <c r="E361" s="169">
        <f t="shared" si="38"/>
        <v>162</v>
      </c>
      <c r="F361" s="169">
        <f>SUM(E358:E361)</f>
        <v>446.4</v>
      </c>
      <c r="G361" s="169">
        <v>478</v>
      </c>
      <c r="H361" s="171">
        <f>IFERROR((G361-F361),"")</f>
        <v>31.600000000000023</v>
      </c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 spans="1:26" ht="15">
      <c r="A362" s="134"/>
      <c r="B362" s="110" t="s">
        <v>37</v>
      </c>
      <c r="C362" s="96">
        <f>VLOOKUP(B362, 'Product overview'!$A:$F, 5, FALSE)</f>
        <v>7.22</v>
      </c>
      <c r="D362" s="95">
        <v>1</v>
      </c>
      <c r="E362" s="96">
        <f t="shared" si="38"/>
        <v>7.22</v>
      </c>
      <c r="F362" s="68"/>
      <c r="G362" s="69"/>
      <c r="H362" s="172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 spans="1:26" ht="15">
      <c r="A363" s="134"/>
      <c r="B363" s="110" t="s">
        <v>99</v>
      </c>
      <c r="C363" s="96">
        <f>VLOOKUP(B363, 'Product overview'!$A:$F, 5, FALSE)</f>
        <v>82</v>
      </c>
      <c r="D363" s="95">
        <v>1</v>
      </c>
      <c r="E363" s="96">
        <f t="shared" si="38"/>
        <v>82</v>
      </c>
      <c r="F363" s="68"/>
      <c r="G363" s="69"/>
      <c r="H363" s="172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 spans="1:26" ht="15">
      <c r="A364" s="134"/>
      <c r="B364" s="110" t="s">
        <v>298</v>
      </c>
      <c r="C364" s="96">
        <f>VLOOKUP(B364, 'Product overview'!$A:$F, 5, FALSE)</f>
        <v>154</v>
      </c>
      <c r="D364" s="95">
        <v>1</v>
      </c>
      <c r="E364" s="96">
        <f t="shared" si="38"/>
        <v>154</v>
      </c>
      <c r="F364" s="68"/>
      <c r="G364" s="69"/>
      <c r="H364" s="172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 spans="1:26">
      <c r="A365" s="168" t="s">
        <v>311</v>
      </c>
      <c r="B365" s="135" t="s">
        <v>39</v>
      </c>
      <c r="C365" s="169">
        <f>VLOOKUP(B365, 'Product overview'!$A:$F, 5, FALSE)</f>
        <v>32.4</v>
      </c>
      <c r="D365" s="170">
        <v>3</v>
      </c>
      <c r="E365" s="169">
        <f t="shared" si="38"/>
        <v>97.199999999999989</v>
      </c>
      <c r="F365" s="169">
        <f>SUM(E362:E365)</f>
        <v>340.41999999999996</v>
      </c>
      <c r="G365" s="169">
        <v>392</v>
      </c>
      <c r="H365" s="171">
        <f>IFERROR((G365-F365),"")</f>
        <v>51.580000000000041</v>
      </c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 spans="1:26" ht="15">
      <c r="A366" s="134"/>
      <c r="B366" s="110" t="s">
        <v>37</v>
      </c>
      <c r="C366" s="96">
        <f>VLOOKUP(B366, 'Product overview'!$A:$F, 5, FALSE)</f>
        <v>7.22</v>
      </c>
      <c r="D366" s="95">
        <v>1</v>
      </c>
      <c r="E366" s="96">
        <f t="shared" si="38"/>
        <v>7.22</v>
      </c>
      <c r="F366" s="68"/>
      <c r="G366" s="69"/>
      <c r="H366" s="172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 spans="1:26" ht="15">
      <c r="A367" s="134"/>
      <c r="B367" s="110" t="s">
        <v>69</v>
      </c>
      <c r="C367" s="96">
        <f>VLOOKUP(B367, 'Product overview'!$A:$F, 5, FALSE)</f>
        <v>32</v>
      </c>
      <c r="D367" s="95">
        <v>1</v>
      </c>
      <c r="E367" s="96">
        <f t="shared" si="38"/>
        <v>32</v>
      </c>
      <c r="F367" s="68"/>
      <c r="G367" s="69"/>
      <c r="H367" s="172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 spans="1:26" ht="15">
      <c r="A368" s="134"/>
      <c r="B368" s="110" t="s">
        <v>44</v>
      </c>
      <c r="C368" s="96">
        <f>VLOOKUP(B368, 'Product overview'!$A:$F, 5, FALSE)</f>
        <v>36</v>
      </c>
      <c r="D368" s="95">
        <v>3</v>
      </c>
      <c r="E368" s="96">
        <f t="shared" si="38"/>
        <v>108</v>
      </c>
      <c r="F368" s="68"/>
      <c r="G368" s="69"/>
      <c r="H368" s="172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 spans="1:26">
      <c r="A369" s="168" t="s">
        <v>312</v>
      </c>
      <c r="B369" s="135" t="s">
        <v>354</v>
      </c>
      <c r="C369" s="169">
        <f>VLOOKUP(B369, 'Product overview'!$A:$F, 5, FALSE)</f>
        <v>54</v>
      </c>
      <c r="D369" s="170">
        <v>2</v>
      </c>
      <c r="E369" s="169">
        <f t="shared" si="38"/>
        <v>108</v>
      </c>
      <c r="F369" s="169">
        <f>SUM(E366:E369)</f>
        <v>255.22</v>
      </c>
      <c r="G369" s="169">
        <v>298</v>
      </c>
      <c r="H369" s="171">
        <f>IFERROR((G369-F369),"")</f>
        <v>42.78</v>
      </c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 spans="1:26" ht="15">
      <c r="A370" s="134"/>
      <c r="B370" s="110" t="s">
        <v>37</v>
      </c>
      <c r="C370" s="96">
        <f>VLOOKUP(B370, 'Product overview'!$A:$F, 5, FALSE)</f>
        <v>7.22</v>
      </c>
      <c r="D370" s="95">
        <v>2</v>
      </c>
      <c r="E370" s="96">
        <f t="shared" si="38"/>
        <v>14.44</v>
      </c>
      <c r="F370" s="68"/>
      <c r="G370" s="69"/>
      <c r="H370" s="172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 spans="1:26" ht="15">
      <c r="A371" s="134"/>
      <c r="B371" s="110" t="s">
        <v>44</v>
      </c>
      <c r="C371" s="96">
        <f>VLOOKUP(B371, 'Product overview'!$A:$F, 5, FALSE)</f>
        <v>36</v>
      </c>
      <c r="D371" s="95">
        <v>2</v>
      </c>
      <c r="E371" s="96">
        <f t="shared" si="38"/>
        <v>72</v>
      </c>
      <c r="F371" s="68"/>
      <c r="G371" s="69"/>
      <c r="H371" s="172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 spans="1:26" ht="15">
      <c r="A372" s="134"/>
      <c r="B372" s="110" t="s">
        <v>70</v>
      </c>
      <c r="C372" s="96">
        <f>VLOOKUP(B372, 'Product overview'!$A:$F, 5, FALSE)</f>
        <v>50.4</v>
      </c>
      <c r="D372" s="95">
        <v>2</v>
      </c>
      <c r="E372" s="96">
        <f t="shared" si="38"/>
        <v>100.8</v>
      </c>
      <c r="F372" s="68"/>
      <c r="G372" s="69"/>
      <c r="H372" s="172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 spans="1:26">
      <c r="A373" s="168" t="s">
        <v>313</v>
      </c>
      <c r="B373" s="135" t="s">
        <v>52</v>
      </c>
      <c r="C373" s="169">
        <f>VLOOKUP(B373, 'Product overview'!$A:$F, 5, FALSE)</f>
        <v>18</v>
      </c>
      <c r="D373" s="170">
        <v>3</v>
      </c>
      <c r="E373" s="169">
        <f t="shared" si="38"/>
        <v>54</v>
      </c>
      <c r="F373" s="169">
        <f>SUM(E370:E373)</f>
        <v>241.24</v>
      </c>
      <c r="G373" s="169">
        <v>270</v>
      </c>
      <c r="H373" s="171">
        <f>IFERROR((G373-F373),"")</f>
        <v>28.759999999999991</v>
      </c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 spans="1:26" ht="15">
      <c r="A374" s="134"/>
      <c r="B374" s="110" t="s">
        <v>103</v>
      </c>
      <c r="C374" s="96">
        <f>VLOOKUP(B374, 'Product overview'!$A:$F, 5, FALSE)</f>
        <v>21</v>
      </c>
      <c r="D374" s="95">
        <v>2</v>
      </c>
      <c r="E374" s="96">
        <f t="shared" si="38"/>
        <v>42</v>
      </c>
      <c r="F374" s="68"/>
      <c r="G374" s="69"/>
      <c r="H374" s="172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 spans="1:26" ht="15">
      <c r="A375" s="134"/>
      <c r="B375" s="110" t="s">
        <v>100</v>
      </c>
      <c r="C375" s="96">
        <f>VLOOKUP(B375, 'Product overview'!$A:$F, 5, FALSE)</f>
        <v>122</v>
      </c>
      <c r="D375" s="95">
        <v>1</v>
      </c>
      <c r="E375" s="96">
        <f t="shared" si="38"/>
        <v>122</v>
      </c>
      <c r="F375" s="68"/>
      <c r="G375" s="69"/>
      <c r="H375" s="172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 spans="1:26">
      <c r="A376" s="168" t="s">
        <v>314</v>
      </c>
      <c r="B376" s="135" t="s">
        <v>53</v>
      </c>
      <c r="C376" s="169">
        <f>VLOOKUP(B376, 'Product overview'!$A:$F, 5, FALSE)</f>
        <v>39</v>
      </c>
      <c r="D376" s="170">
        <v>3</v>
      </c>
      <c r="E376" s="169">
        <f t="shared" si="38"/>
        <v>117</v>
      </c>
      <c r="F376" s="169">
        <f>SUM(E374:E376)</f>
        <v>281</v>
      </c>
      <c r="G376" s="169">
        <v>327</v>
      </c>
      <c r="H376" s="171">
        <f>IFERROR((G376-F376),"")</f>
        <v>46</v>
      </c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 spans="1:26" ht="15">
      <c r="A377" s="134"/>
      <c r="B377" s="110" t="s">
        <v>68</v>
      </c>
      <c r="C377" s="96">
        <f>VLOOKUP(B377, 'Product overview'!$A:$F, 5, FALSE)</f>
        <v>18</v>
      </c>
      <c r="D377" s="95">
        <v>2</v>
      </c>
      <c r="E377" s="96">
        <f t="shared" si="38"/>
        <v>36</v>
      </c>
      <c r="F377" s="68"/>
      <c r="G377" s="69"/>
      <c r="H377" s="172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 spans="1:26" ht="15">
      <c r="A378" s="134"/>
      <c r="B378" s="198" t="s">
        <v>37</v>
      </c>
      <c r="C378" s="96">
        <f>VLOOKUP(B378, 'Product overview'!$A:$F, 5, FALSE)</f>
        <v>7.22</v>
      </c>
      <c r="D378" s="95">
        <v>2</v>
      </c>
      <c r="E378" s="96">
        <f t="shared" si="38"/>
        <v>14.44</v>
      </c>
      <c r="F378" s="68"/>
      <c r="G378" s="69"/>
      <c r="H378" s="172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 spans="1:26" ht="15">
      <c r="A379" s="134"/>
      <c r="B379" s="110" t="s">
        <v>41</v>
      </c>
      <c r="C379" s="96">
        <f>VLOOKUP(B379, 'Product overview'!$A:$F, 5, FALSE)</f>
        <v>36</v>
      </c>
      <c r="D379" s="95">
        <v>1</v>
      </c>
      <c r="E379" s="96">
        <f t="shared" si="38"/>
        <v>36</v>
      </c>
      <c r="F379" s="68"/>
      <c r="G379" s="69"/>
      <c r="H379" s="172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 spans="1:26">
      <c r="A380" s="182" t="s">
        <v>315</v>
      </c>
      <c r="B380" s="183" t="s">
        <v>405</v>
      </c>
      <c r="C380" s="186" t="e">
        <f>VLOOKUP(B380, 'Product overview'!$A:$F, 5, FALSE)</f>
        <v>#N/A</v>
      </c>
      <c r="D380" s="185">
        <v>3</v>
      </c>
      <c r="E380" s="186" t="str">
        <f t="shared" si="38"/>
        <v/>
      </c>
      <c r="F380" s="186">
        <f>SUM(E377:E380)</f>
        <v>86.44</v>
      </c>
      <c r="G380" s="186">
        <v>432</v>
      </c>
      <c r="H380" s="193">
        <f>IFERROR((G380-F380),"")</f>
        <v>345.56</v>
      </c>
      <c r="I380" s="126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</row>
    <row r="381" spans="1:26" ht="15">
      <c r="A381" s="134"/>
      <c r="B381" s="110" t="s">
        <v>69</v>
      </c>
      <c r="C381" s="96">
        <f>VLOOKUP(B381, 'Product overview'!$A:$F, 5, FALSE)</f>
        <v>32</v>
      </c>
      <c r="D381" s="95">
        <v>1</v>
      </c>
      <c r="E381" s="96">
        <f t="shared" si="38"/>
        <v>32</v>
      </c>
      <c r="F381" s="68"/>
      <c r="G381" s="69"/>
      <c r="H381" s="172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 spans="1:26" ht="15">
      <c r="A382" s="134"/>
      <c r="B382" s="110" t="s">
        <v>44</v>
      </c>
      <c r="C382" s="96">
        <f>VLOOKUP(B382, 'Product overview'!$A:$F, 5, FALSE)</f>
        <v>36</v>
      </c>
      <c r="D382" s="95">
        <v>2</v>
      </c>
      <c r="E382" s="96">
        <f t="shared" si="38"/>
        <v>72</v>
      </c>
      <c r="F382" s="68"/>
      <c r="G382" s="69"/>
      <c r="H382" s="172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 spans="1:26">
      <c r="A383" s="168" t="s">
        <v>316</v>
      </c>
      <c r="B383" s="135" t="s">
        <v>53</v>
      </c>
      <c r="C383" s="169">
        <f>VLOOKUP(B383, 'Product overview'!$A:$F, 5, FALSE)</f>
        <v>39</v>
      </c>
      <c r="D383" s="170">
        <v>3</v>
      </c>
      <c r="E383" s="169">
        <f t="shared" si="38"/>
        <v>117</v>
      </c>
      <c r="F383" s="169">
        <f>SUM(E381:E383)</f>
        <v>221</v>
      </c>
      <c r="G383" s="169">
        <v>255</v>
      </c>
      <c r="H383" s="171">
        <f>IFERROR((G383-F383),"")</f>
        <v>34</v>
      </c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 spans="1:26" ht="15">
      <c r="A384" s="134"/>
      <c r="B384" s="110" t="s">
        <v>103</v>
      </c>
      <c r="C384" s="96">
        <f>VLOOKUP(B384, 'Product overview'!$A:$F, 5, FALSE)</f>
        <v>21</v>
      </c>
      <c r="D384" s="95">
        <v>1</v>
      </c>
      <c r="E384" s="96">
        <f t="shared" si="38"/>
        <v>21</v>
      </c>
      <c r="F384" s="68"/>
      <c r="G384" s="69"/>
      <c r="H384" s="172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 spans="1:26" ht="15">
      <c r="A385" s="134"/>
      <c r="B385" s="110" t="s">
        <v>345</v>
      </c>
      <c r="C385" s="96">
        <f>VLOOKUP(B385, 'Product overview'!$A:$F, 5, FALSE)</f>
        <v>277</v>
      </c>
      <c r="D385" s="95">
        <v>1</v>
      </c>
      <c r="E385" s="96">
        <f t="shared" si="38"/>
        <v>277</v>
      </c>
      <c r="F385" s="68"/>
      <c r="G385" s="69"/>
      <c r="H385" s="172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 spans="1:26" ht="15">
      <c r="A386" s="134"/>
      <c r="B386" s="110" t="s">
        <v>41</v>
      </c>
      <c r="C386" s="96">
        <f>VLOOKUP(B386, 'Product overview'!$A:$F, 5, FALSE)</f>
        <v>36</v>
      </c>
      <c r="D386" s="95">
        <v>1</v>
      </c>
      <c r="E386" s="96">
        <f t="shared" si="38"/>
        <v>36</v>
      </c>
      <c r="F386" s="68"/>
      <c r="G386" s="69"/>
      <c r="H386" s="172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 spans="1:26">
      <c r="A387" s="182" t="s">
        <v>317</v>
      </c>
      <c r="B387" s="183" t="s">
        <v>56</v>
      </c>
      <c r="C387" s="186">
        <f>VLOOKUP(B387, 'Product overview'!$A:$F, 5, FALSE)</f>
        <v>36</v>
      </c>
      <c r="D387" s="185">
        <v>1</v>
      </c>
      <c r="E387" s="186">
        <f t="shared" si="38"/>
        <v>36</v>
      </c>
      <c r="F387" s="186">
        <f>SUM(E384:E387)</f>
        <v>370</v>
      </c>
      <c r="G387" s="186">
        <v>439</v>
      </c>
      <c r="H387" s="193">
        <f>IFERROR((G387-F387),"")</f>
        <v>69</v>
      </c>
      <c r="I387" s="126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</row>
    <row r="388" spans="1:26" ht="15">
      <c r="A388" s="134"/>
      <c r="B388" s="110" t="s">
        <v>44</v>
      </c>
      <c r="C388" s="96">
        <f>VLOOKUP(B388, 'Product overview'!$A:$F, 5, FALSE)</f>
        <v>36</v>
      </c>
      <c r="D388" s="95">
        <v>3</v>
      </c>
      <c r="E388" s="96">
        <f t="shared" si="38"/>
        <v>108</v>
      </c>
      <c r="F388" s="68"/>
      <c r="G388" s="69"/>
      <c r="H388" s="172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 spans="1:26" ht="15">
      <c r="A389" s="134"/>
      <c r="B389" s="110" t="s">
        <v>53</v>
      </c>
      <c r="C389" s="96">
        <f>VLOOKUP(B389, 'Product overview'!$A:$F, 5, FALSE)</f>
        <v>39</v>
      </c>
      <c r="D389" s="95">
        <v>1</v>
      </c>
      <c r="E389" s="96">
        <f t="shared" si="38"/>
        <v>39</v>
      </c>
      <c r="F389" s="68"/>
      <c r="G389" s="69"/>
      <c r="H389" s="172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 spans="1:26">
      <c r="A390" s="168" t="s">
        <v>318</v>
      </c>
      <c r="B390" s="135" t="s">
        <v>60</v>
      </c>
      <c r="C390" s="169">
        <f>VLOOKUP(B390, 'Product overview'!$A:$F, 5, FALSE)</f>
        <v>21</v>
      </c>
      <c r="D390" s="170">
        <v>3</v>
      </c>
      <c r="E390" s="169">
        <f t="shared" si="38"/>
        <v>63</v>
      </c>
      <c r="F390" s="169">
        <f>SUM(E388:E390)</f>
        <v>210</v>
      </c>
      <c r="G390" s="169">
        <v>237</v>
      </c>
      <c r="H390" s="171">
        <f>IFERROR((G390-F390),"")</f>
        <v>27</v>
      </c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 spans="1:26" ht="15">
      <c r="A391" s="134"/>
      <c r="B391" s="110" t="s">
        <v>69</v>
      </c>
      <c r="C391" s="96">
        <f>VLOOKUP(B391, 'Product overview'!$A:$F, 5, FALSE)</f>
        <v>32</v>
      </c>
      <c r="D391" s="95">
        <v>1</v>
      </c>
      <c r="E391" s="96">
        <f t="shared" si="38"/>
        <v>32</v>
      </c>
      <c r="F391" s="68"/>
      <c r="G391" s="69"/>
      <c r="H391" s="172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 spans="1:26" ht="15">
      <c r="A392" s="134"/>
      <c r="B392" s="110" t="s">
        <v>53</v>
      </c>
      <c r="C392" s="96">
        <f>VLOOKUP(B392, 'Product overview'!$A:$F, 5, FALSE)</f>
        <v>39</v>
      </c>
      <c r="D392" s="95">
        <v>2</v>
      </c>
      <c r="E392" s="96">
        <f t="shared" si="38"/>
        <v>78</v>
      </c>
      <c r="F392" s="68"/>
      <c r="G392" s="69"/>
      <c r="H392" s="172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 spans="1:26">
      <c r="A393" s="175" t="s">
        <v>319</v>
      </c>
      <c r="B393" s="138" t="s">
        <v>63</v>
      </c>
      <c r="C393" s="195">
        <f>VLOOKUP(B393, 'Product overview'!$A:$F, 5, FALSE)</f>
        <v>10</v>
      </c>
      <c r="D393" s="196">
        <v>3</v>
      </c>
      <c r="E393" s="195">
        <f t="shared" si="38"/>
        <v>30</v>
      </c>
      <c r="F393" s="195">
        <f>SUM(E391:E393)</f>
        <v>140</v>
      </c>
      <c r="G393" s="195">
        <v>176</v>
      </c>
      <c r="H393" s="197">
        <f>IFERROR((G393-F393),"")</f>
        <v>36</v>
      </c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 spans="1:26" ht="15">
      <c r="A394" s="70"/>
      <c r="B394" s="70"/>
      <c r="C394" s="70"/>
      <c r="D394" s="70"/>
      <c r="E394" s="130"/>
      <c r="F394" s="70"/>
      <c r="G394" s="70"/>
      <c r="H394" s="70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 spans="1:26">
      <c r="A395" s="71" t="s">
        <v>320</v>
      </c>
      <c r="B395" s="72" t="s">
        <v>155</v>
      </c>
      <c r="C395" s="72" t="s">
        <v>156</v>
      </c>
      <c r="D395" s="72" t="s">
        <v>157</v>
      </c>
      <c r="E395" s="72" t="s">
        <v>158</v>
      </c>
      <c r="F395" s="72" t="s">
        <v>394</v>
      </c>
      <c r="G395" s="178" t="s">
        <v>160</v>
      </c>
      <c r="H395" s="72" t="s">
        <v>161</v>
      </c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 spans="1:26" ht="15">
      <c r="A396" s="134"/>
      <c r="B396" s="110" t="s">
        <v>43</v>
      </c>
      <c r="C396" s="96">
        <f>VLOOKUP(B396, 'Product overview'!$A:$F, 5, FALSE)</f>
        <v>50</v>
      </c>
      <c r="D396" s="95">
        <v>2</v>
      </c>
      <c r="E396" s="96">
        <f t="shared" ref="E396:E408" si="39">IFERROR((C396*D396),"")</f>
        <v>100</v>
      </c>
      <c r="F396" s="96"/>
      <c r="G396" s="69"/>
      <c r="H396" s="9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 spans="1:26">
      <c r="A397" s="168" t="s">
        <v>321</v>
      </c>
      <c r="B397" s="135" t="s">
        <v>299</v>
      </c>
      <c r="C397" s="169">
        <f>VLOOKUP(B397, 'Product overview'!$A:$F, 5, FALSE)</f>
        <v>234</v>
      </c>
      <c r="D397" s="170">
        <v>1</v>
      </c>
      <c r="E397" s="169">
        <f t="shared" si="39"/>
        <v>234</v>
      </c>
      <c r="F397" s="169">
        <f>SUM(E396:E397)</f>
        <v>334</v>
      </c>
      <c r="G397" s="169">
        <v>370</v>
      </c>
      <c r="H397" s="171">
        <f>IFERROR((G397-F397),"")</f>
        <v>36</v>
      </c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 spans="1:26" ht="15">
      <c r="A398" s="134"/>
      <c r="B398" s="110" t="s">
        <v>16</v>
      </c>
      <c r="C398" s="96">
        <f>VLOOKUP(B398, 'Product overview'!$A:$F, 5, FALSE)</f>
        <v>46.8</v>
      </c>
      <c r="D398" s="95">
        <v>2</v>
      </c>
      <c r="E398" s="96">
        <f t="shared" si="39"/>
        <v>93.6</v>
      </c>
      <c r="F398" s="96"/>
      <c r="G398" s="69"/>
      <c r="H398" s="172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 spans="1:26">
      <c r="A399" s="168" t="s">
        <v>322</v>
      </c>
      <c r="B399" s="135" t="s">
        <v>299</v>
      </c>
      <c r="C399" s="169">
        <f>VLOOKUP(B399, 'Product overview'!$A:$F, 5, FALSE)</f>
        <v>234</v>
      </c>
      <c r="D399" s="170">
        <v>1</v>
      </c>
      <c r="E399" s="169">
        <f t="shared" si="39"/>
        <v>234</v>
      </c>
      <c r="F399" s="169">
        <f>SUM(E398:E399)</f>
        <v>327.60000000000002</v>
      </c>
      <c r="G399" s="169">
        <v>360</v>
      </c>
      <c r="H399" s="171">
        <f>IFERROR((G399-F399),"")</f>
        <v>32.399999999999977</v>
      </c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 spans="1:26" ht="15">
      <c r="A400" s="134"/>
      <c r="B400" s="110" t="s">
        <v>22</v>
      </c>
      <c r="C400" s="96">
        <f>VLOOKUP(B400, 'Product overview'!$A:$F, 5, FALSE)</f>
        <v>93.6</v>
      </c>
      <c r="D400" s="95">
        <v>2</v>
      </c>
      <c r="E400" s="96">
        <f t="shared" si="39"/>
        <v>187.2</v>
      </c>
      <c r="F400" s="96"/>
      <c r="G400" s="69"/>
      <c r="H400" s="172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 spans="1:26">
      <c r="A401" s="168" t="s">
        <v>323</v>
      </c>
      <c r="B401" s="135" t="s">
        <v>299</v>
      </c>
      <c r="C401" s="169">
        <f>VLOOKUP(B401, 'Product overview'!$A:$F, 5, FALSE)</f>
        <v>234</v>
      </c>
      <c r="D401" s="170">
        <v>1</v>
      </c>
      <c r="E401" s="169">
        <f t="shared" si="39"/>
        <v>234</v>
      </c>
      <c r="F401" s="169">
        <f>SUM(E400:E401)</f>
        <v>421.2</v>
      </c>
      <c r="G401" s="169">
        <v>457</v>
      </c>
      <c r="H401" s="171">
        <f>IFERROR((G401-F401),"")</f>
        <v>35.800000000000011</v>
      </c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 spans="1:26" ht="15">
      <c r="A402" s="134"/>
      <c r="B402" s="110" t="s">
        <v>37</v>
      </c>
      <c r="C402" s="96">
        <f>VLOOKUP(B402, 'Product overview'!$A:$F, 5, FALSE)</f>
        <v>7.22</v>
      </c>
      <c r="D402" s="95">
        <v>1</v>
      </c>
      <c r="E402" s="96">
        <f t="shared" si="39"/>
        <v>7.22</v>
      </c>
      <c r="F402" s="68"/>
      <c r="G402" s="69"/>
      <c r="H402" s="172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 spans="1:26" ht="15">
      <c r="A403" s="134"/>
      <c r="B403" s="110" t="s">
        <v>16</v>
      </c>
      <c r="C403" s="96">
        <f>VLOOKUP(B403, 'Product overview'!$A:$F, 5, FALSE)</f>
        <v>46.8</v>
      </c>
      <c r="D403" s="95">
        <v>1</v>
      </c>
      <c r="E403" s="96">
        <f t="shared" si="39"/>
        <v>46.8</v>
      </c>
      <c r="F403" s="68"/>
      <c r="G403" s="69"/>
      <c r="H403" s="172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 spans="1:26">
      <c r="A404" s="168" t="s">
        <v>324</v>
      </c>
      <c r="B404" s="135" t="s">
        <v>299</v>
      </c>
      <c r="C404" s="169">
        <f>VLOOKUP(B404, 'Product overview'!$A:$F, 5, FALSE)</f>
        <v>234</v>
      </c>
      <c r="D404" s="170">
        <v>1</v>
      </c>
      <c r="E404" s="169">
        <f t="shared" si="39"/>
        <v>234</v>
      </c>
      <c r="F404" s="169">
        <f>SUM(E402:E404)</f>
        <v>288.02</v>
      </c>
      <c r="G404" s="169">
        <v>324</v>
      </c>
      <c r="H404" s="171">
        <f>IFERROR((G404-F404),"")</f>
        <v>35.980000000000018</v>
      </c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 spans="1:26" ht="15">
      <c r="A405" s="134"/>
      <c r="B405" s="110" t="s">
        <v>51</v>
      </c>
      <c r="C405" s="96">
        <f>VLOOKUP(B405, 'Product overview'!$A:$F, 5, FALSE)</f>
        <v>21</v>
      </c>
      <c r="D405" s="95">
        <v>2</v>
      </c>
      <c r="E405" s="96">
        <f t="shared" si="39"/>
        <v>42</v>
      </c>
      <c r="F405" s="68"/>
      <c r="G405" s="69"/>
      <c r="H405" s="172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 spans="1:26" ht="15">
      <c r="A406" s="134"/>
      <c r="B406" s="110" t="s">
        <v>59</v>
      </c>
      <c r="C406" s="96">
        <f>VLOOKUP(B406, 'Product overview'!$A:$F, 5, FALSE)</f>
        <v>36</v>
      </c>
      <c r="D406" s="95">
        <v>2</v>
      </c>
      <c r="E406" s="96">
        <f t="shared" si="39"/>
        <v>72</v>
      </c>
      <c r="F406" s="68"/>
      <c r="G406" s="69"/>
      <c r="H406" s="172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 spans="1:26">
      <c r="A407" s="134"/>
      <c r="B407" s="110" t="s">
        <v>38</v>
      </c>
      <c r="C407" s="96">
        <f>VLOOKUP(B407, 'Product overview'!$A:$F, 5, FALSE)</f>
        <v>25.2</v>
      </c>
      <c r="D407" s="95">
        <v>2</v>
      </c>
      <c r="E407" s="96">
        <f t="shared" si="39"/>
        <v>50.4</v>
      </c>
      <c r="F407" s="68"/>
      <c r="G407" s="69"/>
      <c r="H407" s="171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 spans="1:26">
      <c r="A408" s="175" t="s">
        <v>325</v>
      </c>
      <c r="B408" s="138" t="s">
        <v>299</v>
      </c>
      <c r="C408" s="195">
        <f>VLOOKUP(B408, 'Product overview'!$A:$F, 5, FALSE)</f>
        <v>234</v>
      </c>
      <c r="D408" s="196">
        <v>1</v>
      </c>
      <c r="E408" s="195">
        <f t="shared" si="39"/>
        <v>234</v>
      </c>
      <c r="F408" s="195">
        <f>SUM(E405:E408)</f>
        <v>398.4</v>
      </c>
      <c r="G408" s="195">
        <v>442</v>
      </c>
      <c r="H408" s="197">
        <f>IFERROR((G408-F408),"")</f>
        <v>43.600000000000023</v>
      </c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 spans="1:26" ht="15">
      <c r="A409" s="70"/>
      <c r="B409" s="70"/>
      <c r="C409" s="130"/>
      <c r="D409" s="112"/>
      <c r="E409" s="130"/>
      <c r="F409" s="70"/>
      <c r="G409" s="131"/>
      <c r="H409" s="130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 spans="1:26">
      <c r="A410" s="71" t="s">
        <v>326</v>
      </c>
      <c r="B410" s="72" t="s">
        <v>155</v>
      </c>
      <c r="C410" s="72" t="s">
        <v>156</v>
      </c>
      <c r="D410" s="72" t="s">
        <v>157</v>
      </c>
      <c r="E410" s="72" t="s">
        <v>158</v>
      </c>
      <c r="F410" s="72" t="s">
        <v>394</v>
      </c>
      <c r="G410" s="178" t="s">
        <v>160</v>
      </c>
      <c r="H410" s="72" t="s">
        <v>161</v>
      </c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 spans="1:26" ht="15">
      <c r="A411" s="134"/>
      <c r="B411" s="110" t="s">
        <v>33</v>
      </c>
      <c r="C411" s="96">
        <f>VLOOKUP(B411, 'Product overview'!$A:$F, 5, FALSE)</f>
        <v>3.6</v>
      </c>
      <c r="D411" s="95">
        <v>5</v>
      </c>
      <c r="E411" s="96">
        <f t="shared" ref="E411:E435" si="40">IFERROR((C411*D411),"")</f>
        <v>18</v>
      </c>
      <c r="F411" s="96"/>
      <c r="G411" s="69"/>
      <c r="H411" s="9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 spans="1:26" ht="15">
      <c r="A412" s="134"/>
      <c r="B412" s="110" t="s">
        <v>38</v>
      </c>
      <c r="C412" s="96">
        <f>VLOOKUP(B412, 'Product overview'!$A:$F, 5, FALSE)</f>
        <v>25.2</v>
      </c>
      <c r="D412" s="95">
        <v>3</v>
      </c>
      <c r="E412" s="96">
        <f t="shared" si="40"/>
        <v>75.599999999999994</v>
      </c>
      <c r="F412" s="96"/>
      <c r="G412" s="69"/>
      <c r="H412" s="172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 spans="1:26">
      <c r="A413" s="168" t="s">
        <v>327</v>
      </c>
      <c r="B413" s="135" t="s">
        <v>40</v>
      </c>
      <c r="C413" s="169">
        <f>VLOOKUP(B413, 'Product overview'!$A:$F, 5, FALSE)</f>
        <v>28.8</v>
      </c>
      <c r="D413" s="170">
        <v>3</v>
      </c>
      <c r="E413" s="169">
        <f t="shared" si="40"/>
        <v>86.4</v>
      </c>
      <c r="F413" s="169">
        <f>SUM(E411:E413)</f>
        <v>180</v>
      </c>
      <c r="G413" s="169">
        <v>208</v>
      </c>
      <c r="H413" s="171">
        <f>IFERROR((G413-F413),"")</f>
        <v>28</v>
      </c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 spans="1:26" ht="15">
      <c r="A414" s="134"/>
      <c r="B414" s="110" t="s">
        <v>406</v>
      </c>
      <c r="C414" s="96">
        <f>VLOOKUP(B414, 'Product overview'!$A:$F, 5, FALSE)</f>
        <v>14</v>
      </c>
      <c r="D414" s="95">
        <v>5</v>
      </c>
      <c r="E414" s="96">
        <f t="shared" si="40"/>
        <v>70</v>
      </c>
      <c r="F414" s="96"/>
      <c r="G414" s="69"/>
      <c r="H414" s="172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 spans="1:26" ht="15">
      <c r="A415" s="134"/>
      <c r="B415" s="110" t="s">
        <v>38</v>
      </c>
      <c r="C415" s="96">
        <f>VLOOKUP(B415, 'Product overview'!$A:$F, 5, FALSE)</f>
        <v>25.2</v>
      </c>
      <c r="D415" s="95">
        <v>3</v>
      </c>
      <c r="E415" s="96">
        <f t="shared" si="40"/>
        <v>75.599999999999994</v>
      </c>
      <c r="F415" s="96"/>
      <c r="G415" s="69"/>
      <c r="H415" s="172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 spans="1:26" ht="15">
      <c r="A416" s="134"/>
      <c r="B416" s="110" t="s">
        <v>40</v>
      </c>
      <c r="C416" s="96">
        <f>VLOOKUP(B416, 'Product overview'!$A:$F, 5, FALSE)</f>
        <v>28.8</v>
      </c>
      <c r="D416" s="95">
        <v>1</v>
      </c>
      <c r="E416" s="96">
        <f t="shared" si="40"/>
        <v>28.8</v>
      </c>
      <c r="F416" s="96"/>
      <c r="G416" s="69"/>
      <c r="H416" s="172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 spans="1:26">
      <c r="A417" s="168" t="s">
        <v>328</v>
      </c>
      <c r="B417" s="135" t="s">
        <v>51</v>
      </c>
      <c r="C417" s="169">
        <f>VLOOKUP(B417, 'Product overview'!$A:$F, 5, FALSE)</f>
        <v>21</v>
      </c>
      <c r="D417" s="170">
        <v>5</v>
      </c>
      <c r="E417" s="169">
        <f t="shared" si="40"/>
        <v>105</v>
      </c>
      <c r="F417" s="169">
        <f>SUM(E414:E417)</f>
        <v>279.39999999999998</v>
      </c>
      <c r="G417" s="169">
        <v>338</v>
      </c>
      <c r="H417" s="171">
        <f>IFERROR((G417-F417),"")</f>
        <v>58.600000000000023</v>
      </c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 spans="1:26" ht="15">
      <c r="A418" s="134"/>
      <c r="B418" s="110" t="s">
        <v>374</v>
      </c>
      <c r="C418" s="96">
        <f>VLOOKUP(B418, 'Product overview'!$A:$F, 5, FALSE)</f>
        <v>108</v>
      </c>
      <c r="D418" s="95">
        <v>1</v>
      </c>
      <c r="E418" s="96">
        <f t="shared" si="40"/>
        <v>108</v>
      </c>
      <c r="F418" s="68"/>
      <c r="G418" s="69"/>
      <c r="H418" s="172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 spans="1:26" ht="15">
      <c r="A419" s="134"/>
      <c r="B419" s="110" t="s">
        <v>47</v>
      </c>
      <c r="C419" s="96">
        <f>VLOOKUP(B419, 'Product overview'!$A:$F, 5, FALSE)</f>
        <v>21</v>
      </c>
      <c r="D419" s="95">
        <v>5</v>
      </c>
      <c r="E419" s="96">
        <f t="shared" si="40"/>
        <v>105</v>
      </c>
      <c r="F419" s="68"/>
      <c r="G419" s="69"/>
      <c r="H419" s="172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 spans="1:26" ht="15">
      <c r="A420" s="134"/>
      <c r="B420" s="110" t="s">
        <v>407</v>
      </c>
      <c r="C420" s="96">
        <f>VLOOKUP(B420, 'Product overview'!$A:$F, 5, FALSE)</f>
        <v>21</v>
      </c>
      <c r="D420" s="95">
        <v>1</v>
      </c>
      <c r="E420" s="96">
        <f t="shared" si="40"/>
        <v>21</v>
      </c>
      <c r="F420" s="68"/>
      <c r="G420" s="69"/>
      <c r="H420" s="189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 spans="1:26">
      <c r="A421" s="168" t="s">
        <v>329</v>
      </c>
      <c r="B421" s="135" t="s">
        <v>402</v>
      </c>
      <c r="C421" s="169" t="e">
        <f>VLOOKUP(B421, 'Product overview'!$A:$F, 5, FALSE)</f>
        <v>#N/A</v>
      </c>
      <c r="D421" s="170">
        <v>1</v>
      </c>
      <c r="E421" s="169" t="str">
        <f t="shared" si="40"/>
        <v/>
      </c>
      <c r="F421" s="169">
        <f>SUM(E418:E421)</f>
        <v>234</v>
      </c>
      <c r="G421" s="169">
        <v>500</v>
      </c>
      <c r="H421" s="171">
        <f>IFERROR((G421-F421),"")</f>
        <v>266</v>
      </c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 spans="1:26" ht="15">
      <c r="A422" s="134"/>
      <c r="B422" s="110" t="s">
        <v>59</v>
      </c>
      <c r="C422" s="96">
        <f>VLOOKUP(B422, 'Product overview'!$A:$F, 5, FALSE)</f>
        <v>36</v>
      </c>
      <c r="D422" s="95">
        <v>3</v>
      </c>
      <c r="E422" s="96">
        <f t="shared" si="40"/>
        <v>108</v>
      </c>
      <c r="F422" s="68"/>
      <c r="G422" s="69"/>
      <c r="H422" s="172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 spans="1:26" ht="15">
      <c r="A423" s="134"/>
      <c r="B423" s="110" t="s">
        <v>336</v>
      </c>
      <c r="C423" s="96">
        <f>VLOOKUP(B423, 'Product overview'!$A:$F, 5, FALSE)</f>
        <v>176</v>
      </c>
      <c r="D423" s="95">
        <v>1</v>
      </c>
      <c r="E423" s="96">
        <f t="shared" si="40"/>
        <v>176</v>
      </c>
      <c r="F423" s="68"/>
      <c r="G423" s="69"/>
      <c r="H423" s="189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 spans="1:26">
      <c r="A424" s="168" t="s">
        <v>330</v>
      </c>
      <c r="B424" s="135" t="s">
        <v>335</v>
      </c>
      <c r="C424" s="169">
        <f>VLOOKUP(B424, 'Product overview'!$A:$F, 5, FALSE)</f>
        <v>255</v>
      </c>
      <c r="D424" s="170">
        <v>1</v>
      </c>
      <c r="E424" s="169">
        <f t="shared" si="40"/>
        <v>255</v>
      </c>
      <c r="F424" s="169">
        <f>SUM(E422:E424)</f>
        <v>539</v>
      </c>
      <c r="G424" s="169">
        <v>554</v>
      </c>
      <c r="H424" s="171">
        <f>IFERROR((G424-F424),"")</f>
        <v>15</v>
      </c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 spans="1:26" ht="15">
      <c r="A425" s="134"/>
      <c r="B425" s="110" t="s">
        <v>397</v>
      </c>
      <c r="C425" s="96">
        <f>VLOOKUP(B425, 'Product overview'!$A:$F, 5, FALSE)</f>
        <v>216</v>
      </c>
      <c r="D425" s="95">
        <v>1</v>
      </c>
      <c r="E425" s="96">
        <f t="shared" si="40"/>
        <v>216</v>
      </c>
      <c r="F425" s="68"/>
      <c r="G425" s="69"/>
      <c r="H425" s="189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 spans="1:26" ht="15">
      <c r="A426" s="134"/>
      <c r="B426" s="110" t="s">
        <v>59</v>
      </c>
      <c r="C426" s="96">
        <f>VLOOKUP(B426, 'Product overview'!$A:$F, 5, FALSE)</f>
        <v>36</v>
      </c>
      <c r="D426" s="95">
        <v>3</v>
      </c>
      <c r="E426" s="96">
        <f t="shared" si="40"/>
        <v>108</v>
      </c>
      <c r="F426" s="68"/>
      <c r="G426" s="69"/>
      <c r="H426" s="189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 spans="1:26" ht="15">
      <c r="A427" s="134"/>
      <c r="B427" s="110" t="s">
        <v>47</v>
      </c>
      <c r="C427" s="96">
        <f>VLOOKUP(B427, 'Product overview'!$A:$F, 5, FALSE)</f>
        <v>21</v>
      </c>
      <c r="D427" s="95">
        <v>1</v>
      </c>
      <c r="E427" s="96">
        <f t="shared" si="40"/>
        <v>21</v>
      </c>
      <c r="F427" s="68"/>
      <c r="G427" s="69"/>
      <c r="H427" s="189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 spans="1:26">
      <c r="A428" s="168" t="s">
        <v>331</v>
      </c>
      <c r="B428" s="135" t="s">
        <v>38</v>
      </c>
      <c r="C428" s="169">
        <f>VLOOKUP(B428, 'Product overview'!$A:$F, 5, FALSE)</f>
        <v>25.2</v>
      </c>
      <c r="D428" s="170">
        <v>1</v>
      </c>
      <c r="E428" s="169">
        <f t="shared" si="40"/>
        <v>25.2</v>
      </c>
      <c r="F428" s="169">
        <f>SUM(E425:E428)</f>
        <v>370.2</v>
      </c>
      <c r="G428" s="169">
        <v>349</v>
      </c>
      <c r="H428" s="171">
        <f>IFERROR((G428-F428),"")</f>
        <v>-21.199999999999989</v>
      </c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 spans="1:26" ht="15">
      <c r="A429" s="134"/>
      <c r="B429" s="110" t="s">
        <v>59</v>
      </c>
      <c r="C429" s="96">
        <f>VLOOKUP(B429, 'Product overview'!$A:$F, 5, FALSE)</f>
        <v>36</v>
      </c>
      <c r="D429" s="95">
        <v>4</v>
      </c>
      <c r="E429" s="96">
        <f t="shared" si="40"/>
        <v>144</v>
      </c>
      <c r="F429" s="68"/>
      <c r="G429" s="69"/>
      <c r="H429" s="189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 spans="1:26" ht="15">
      <c r="A430" s="134"/>
      <c r="B430" s="110" t="s">
        <v>40</v>
      </c>
      <c r="C430" s="96">
        <f>VLOOKUP(B430, 'Product overview'!$A:$F, 5, FALSE)</f>
        <v>28.8</v>
      </c>
      <c r="D430" s="95">
        <v>1</v>
      </c>
      <c r="E430" s="96">
        <f t="shared" si="40"/>
        <v>28.8</v>
      </c>
      <c r="F430" s="68"/>
      <c r="G430" s="69"/>
      <c r="H430" s="189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 spans="1:26">
      <c r="A431" s="168" t="s">
        <v>332</v>
      </c>
      <c r="B431" s="135" t="s">
        <v>374</v>
      </c>
      <c r="C431" s="169">
        <f>VLOOKUP(B431, 'Product overview'!$A:$F, 5, FALSE)</f>
        <v>108</v>
      </c>
      <c r="D431" s="170">
        <v>1</v>
      </c>
      <c r="E431" s="169">
        <f t="shared" si="40"/>
        <v>108</v>
      </c>
      <c r="F431" s="169">
        <f>SUM(E429:E431)</f>
        <v>280.8</v>
      </c>
      <c r="G431" s="169">
        <v>298</v>
      </c>
      <c r="H431" s="171">
        <f>IFERROR((G431-F431),"")</f>
        <v>17.199999999999989</v>
      </c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 spans="1:26" ht="15">
      <c r="A432" s="134"/>
      <c r="B432" s="110" t="s">
        <v>60</v>
      </c>
      <c r="C432" s="96">
        <f>VLOOKUP(B432, 'Product overview'!$A:$F, 5, FALSE)</f>
        <v>21</v>
      </c>
      <c r="D432" s="95">
        <v>3</v>
      </c>
      <c r="E432" s="96">
        <f t="shared" si="40"/>
        <v>63</v>
      </c>
      <c r="F432" s="68"/>
      <c r="G432" s="69"/>
      <c r="H432" s="189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 spans="1:26" ht="15">
      <c r="A433" s="134"/>
      <c r="B433" s="110" t="s">
        <v>42</v>
      </c>
      <c r="C433" s="96">
        <f>VLOOKUP(B433, 'Product overview'!$A:$F, 5, FALSE)</f>
        <v>43.2</v>
      </c>
      <c r="D433" s="95">
        <v>3</v>
      </c>
      <c r="E433" s="96">
        <f t="shared" si="40"/>
        <v>129.60000000000002</v>
      </c>
      <c r="F433" s="68"/>
      <c r="G433" s="69"/>
      <c r="H433" s="189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 spans="1:26" ht="15">
      <c r="A434" s="134"/>
      <c r="B434" s="110" t="s">
        <v>63</v>
      </c>
      <c r="C434" s="96">
        <f>VLOOKUP(B434, 'Product overview'!$A:$F, 5, FALSE)</f>
        <v>10</v>
      </c>
      <c r="D434" s="95">
        <v>3</v>
      </c>
      <c r="E434" s="96">
        <f t="shared" si="40"/>
        <v>30</v>
      </c>
      <c r="F434" s="68"/>
      <c r="G434" s="69"/>
      <c r="H434" s="189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 spans="1:26">
      <c r="A435" s="175" t="s">
        <v>333</v>
      </c>
      <c r="B435" s="138" t="s">
        <v>374</v>
      </c>
      <c r="C435" s="195">
        <f>VLOOKUP(B435, 'Product overview'!$A:$F, 5, FALSE)</f>
        <v>108</v>
      </c>
      <c r="D435" s="196">
        <v>1</v>
      </c>
      <c r="E435" s="195">
        <f t="shared" si="40"/>
        <v>108</v>
      </c>
      <c r="F435" s="195">
        <f>SUM(E432:E435)</f>
        <v>330.6</v>
      </c>
      <c r="G435" s="195">
        <v>352</v>
      </c>
      <c r="H435" s="197">
        <f>IFERROR((G435-F435),"")</f>
        <v>21.399999999999977</v>
      </c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 spans="1:26" ht="12.75">
      <c r="A436" s="70"/>
      <c r="B436" s="70"/>
      <c r="C436" s="70"/>
      <c r="D436" s="70"/>
      <c r="E436" s="70"/>
      <c r="F436" s="70"/>
      <c r="G436" s="70"/>
      <c r="H436" s="70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 spans="1:26">
      <c r="A437" s="71" t="s">
        <v>408</v>
      </c>
      <c r="B437" s="72" t="s">
        <v>155</v>
      </c>
      <c r="C437" s="72" t="s">
        <v>156</v>
      </c>
      <c r="D437" s="72" t="s">
        <v>157</v>
      </c>
      <c r="E437" s="72" t="s">
        <v>158</v>
      </c>
      <c r="F437" s="72" t="s">
        <v>394</v>
      </c>
      <c r="G437" s="178" t="s">
        <v>160</v>
      </c>
      <c r="H437" s="72" t="s">
        <v>161</v>
      </c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 spans="1:26" ht="15">
      <c r="A438" s="134"/>
      <c r="B438" s="110" t="s">
        <v>15</v>
      </c>
      <c r="C438" s="96">
        <f>VLOOKUP(B438, 'Product overview'!$A:$F, 5, FALSE)</f>
        <v>39.5</v>
      </c>
      <c r="D438" s="95">
        <v>1</v>
      </c>
      <c r="E438" s="96">
        <f t="shared" ref="E438:E458" si="41">IFERROR((C438*D438),"")</f>
        <v>39.5</v>
      </c>
      <c r="F438" s="68"/>
      <c r="G438" s="69"/>
      <c r="H438" s="9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 spans="1:26">
      <c r="A439" s="168" t="s">
        <v>335</v>
      </c>
      <c r="B439" s="135" t="s">
        <v>212</v>
      </c>
      <c r="C439" s="169">
        <f>VLOOKUP(B439, 'Product overview'!$A:$F, 5, FALSE)</f>
        <v>104</v>
      </c>
      <c r="D439" s="170">
        <v>2</v>
      </c>
      <c r="E439" s="169">
        <f t="shared" si="41"/>
        <v>208</v>
      </c>
      <c r="F439" s="169">
        <f>SUM(E436:E439)</f>
        <v>247.5</v>
      </c>
      <c r="G439" s="169">
        <v>255</v>
      </c>
      <c r="H439" s="171">
        <f>IFERROR((G439-F439),"")</f>
        <v>7.5</v>
      </c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 spans="1:26" ht="15">
      <c r="A440" s="134"/>
      <c r="B440" s="110" t="s">
        <v>33</v>
      </c>
      <c r="C440" s="96">
        <f>VLOOKUP(B440, 'Product overview'!$A:$F, 5, FALSE)</f>
        <v>3.6</v>
      </c>
      <c r="D440" s="95">
        <v>1</v>
      </c>
      <c r="E440" s="96">
        <f t="shared" si="41"/>
        <v>3.6</v>
      </c>
      <c r="F440" s="69"/>
      <c r="G440" s="69"/>
      <c r="H440" s="172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 spans="1:26" ht="15">
      <c r="A441" s="134"/>
      <c r="B441" s="110" t="s">
        <v>99</v>
      </c>
      <c r="C441" s="96">
        <f>VLOOKUP(B441, 'Product overview'!$A:$F, 5, FALSE)</f>
        <v>82</v>
      </c>
      <c r="D441" s="95">
        <v>1</v>
      </c>
      <c r="E441" s="96">
        <f t="shared" si="41"/>
        <v>82</v>
      </c>
      <c r="F441" s="69"/>
      <c r="G441" s="69"/>
      <c r="H441" s="172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 spans="1:26">
      <c r="A442" s="168" t="s">
        <v>336</v>
      </c>
      <c r="B442" s="144" t="s">
        <v>353</v>
      </c>
      <c r="C442" s="169">
        <f>VLOOKUP(B442, 'Product overview'!$A:$F, 5, FALSE)</f>
        <v>50</v>
      </c>
      <c r="D442" s="170">
        <v>1</v>
      </c>
      <c r="E442" s="169">
        <f t="shared" si="41"/>
        <v>50</v>
      </c>
      <c r="F442" s="169">
        <f>SUM(E440:E442)</f>
        <v>135.6</v>
      </c>
      <c r="G442" s="169">
        <v>176</v>
      </c>
      <c r="H442" s="171">
        <f>IFERROR((G442-F442),"")</f>
        <v>40.400000000000006</v>
      </c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 spans="1:26" ht="15">
      <c r="A443" s="134"/>
      <c r="B443" s="110" t="s">
        <v>98</v>
      </c>
      <c r="C443" s="96">
        <f>VLOOKUP(B443, 'Product overview'!$A:$F, 5, FALSE)</f>
        <v>50</v>
      </c>
      <c r="D443" s="95">
        <v>1</v>
      </c>
      <c r="E443" s="96">
        <f t="shared" si="41"/>
        <v>50</v>
      </c>
      <c r="F443" s="69"/>
      <c r="G443" s="69"/>
      <c r="H443" s="172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 spans="1:26" ht="15">
      <c r="A444" s="134"/>
      <c r="B444" s="110" t="s">
        <v>353</v>
      </c>
      <c r="C444" s="96">
        <f>VLOOKUP(B444, 'Product overview'!$A:$F, 5, FALSE)</f>
        <v>50</v>
      </c>
      <c r="D444" s="95">
        <v>1</v>
      </c>
      <c r="E444" s="96">
        <f t="shared" si="41"/>
        <v>50</v>
      </c>
      <c r="F444" s="69"/>
      <c r="G444" s="69"/>
      <c r="H444" s="172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 spans="1:26">
      <c r="A445" s="168" t="s">
        <v>337</v>
      </c>
      <c r="B445" s="135" t="s">
        <v>19</v>
      </c>
      <c r="C445" s="169">
        <f>VLOOKUP(B445, 'Product overview'!$A:$F, 5, FALSE)</f>
        <v>86.4</v>
      </c>
      <c r="D445" s="170">
        <v>3</v>
      </c>
      <c r="E445" s="169">
        <f t="shared" si="41"/>
        <v>259.20000000000005</v>
      </c>
      <c r="F445" s="169">
        <f>SUM(E443:E445)</f>
        <v>359.20000000000005</v>
      </c>
      <c r="G445" s="169">
        <v>460</v>
      </c>
      <c r="H445" s="171">
        <f>IFERROR((G445-F445),"")</f>
        <v>100.79999999999995</v>
      </c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 spans="1:26" ht="15">
      <c r="A446" s="134"/>
      <c r="B446" s="110" t="s">
        <v>43</v>
      </c>
      <c r="C446" s="96">
        <f>VLOOKUP(B446, 'Product overview'!$A:$F, 5, FALSE)</f>
        <v>50</v>
      </c>
      <c r="D446" s="95">
        <v>2</v>
      </c>
      <c r="E446" s="96">
        <f t="shared" si="41"/>
        <v>100</v>
      </c>
      <c r="F446" s="69"/>
      <c r="G446" s="69"/>
      <c r="H446" s="172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 spans="1:26" ht="15">
      <c r="A447" s="134"/>
      <c r="B447" s="110" t="s">
        <v>17</v>
      </c>
      <c r="C447" s="96">
        <f>VLOOKUP(B447, 'Product overview'!$A:$F, 5, FALSE)</f>
        <v>68.400000000000006</v>
      </c>
      <c r="D447" s="95">
        <v>1</v>
      </c>
      <c r="E447" s="96">
        <f t="shared" si="41"/>
        <v>68.400000000000006</v>
      </c>
      <c r="F447" s="69"/>
      <c r="G447" s="69"/>
      <c r="H447" s="172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 spans="1:26">
      <c r="A448" s="168" t="s">
        <v>338</v>
      </c>
      <c r="B448" s="135" t="s">
        <v>212</v>
      </c>
      <c r="C448" s="169">
        <f>VLOOKUP(B448, 'Product overview'!$A:$F, 5, FALSE)</f>
        <v>104</v>
      </c>
      <c r="D448" s="170">
        <v>1</v>
      </c>
      <c r="E448" s="169">
        <f t="shared" si="41"/>
        <v>104</v>
      </c>
      <c r="F448" s="169">
        <f>SUM(E446:E448)</f>
        <v>272.39999999999998</v>
      </c>
      <c r="G448" s="169">
        <v>342</v>
      </c>
      <c r="H448" s="171">
        <f>IFERROR((G448-F448),"")</f>
        <v>69.600000000000023</v>
      </c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 spans="1:26" ht="15">
      <c r="A449" s="134"/>
      <c r="B449" s="110" t="s">
        <v>353</v>
      </c>
      <c r="C449" s="96">
        <f>VLOOKUP(B449, 'Product overview'!$A:$F, 5, FALSE)</f>
        <v>50</v>
      </c>
      <c r="D449" s="95">
        <v>1</v>
      </c>
      <c r="E449" s="96">
        <f t="shared" si="41"/>
        <v>50</v>
      </c>
      <c r="F449" s="68"/>
      <c r="G449" s="69"/>
      <c r="H449" s="172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 spans="1:26" ht="15">
      <c r="A450" s="134"/>
      <c r="B450" s="110" t="s">
        <v>282</v>
      </c>
      <c r="C450" s="96">
        <f>VLOOKUP(B450, 'Product overview'!$A:$F, 5, FALSE)</f>
        <v>252</v>
      </c>
      <c r="D450" s="95">
        <v>1</v>
      </c>
      <c r="E450" s="96">
        <f t="shared" si="41"/>
        <v>252</v>
      </c>
      <c r="F450" s="68"/>
      <c r="G450" s="68"/>
      <c r="H450" s="189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 spans="1:26">
      <c r="A451" s="168" t="s">
        <v>339</v>
      </c>
      <c r="B451" s="135" t="s">
        <v>283</v>
      </c>
      <c r="C451" s="169">
        <f>VLOOKUP(B451, 'Product overview'!$A:$F, 5, FALSE)</f>
        <v>388</v>
      </c>
      <c r="D451" s="170">
        <v>1</v>
      </c>
      <c r="E451" s="169">
        <f t="shared" si="41"/>
        <v>388</v>
      </c>
      <c r="F451" s="169">
        <f>SUM(E449:E451)</f>
        <v>690</v>
      </c>
      <c r="G451" s="169">
        <v>684</v>
      </c>
      <c r="H451" s="171">
        <f>IFERROR((G451-F451),"")</f>
        <v>-6</v>
      </c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 spans="1:26" ht="15">
      <c r="A452" s="134"/>
      <c r="B452" s="110" t="s">
        <v>76</v>
      </c>
      <c r="C452" s="96">
        <f>VLOOKUP(B452, 'Product overview'!$A:$F, 5, FALSE)</f>
        <v>234</v>
      </c>
      <c r="D452" s="95">
        <v>1</v>
      </c>
      <c r="E452" s="96">
        <f t="shared" si="41"/>
        <v>234</v>
      </c>
      <c r="F452" s="69"/>
      <c r="G452" s="69"/>
      <c r="H452" s="172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 spans="1:26">
      <c r="A453" s="168" t="s">
        <v>340</v>
      </c>
      <c r="B453" s="135" t="s">
        <v>298</v>
      </c>
      <c r="C453" s="169">
        <f>VLOOKUP(B453, 'Product overview'!$A:$F, 5, FALSE)</f>
        <v>154</v>
      </c>
      <c r="D453" s="170">
        <v>1</v>
      </c>
      <c r="E453" s="169">
        <f t="shared" si="41"/>
        <v>154</v>
      </c>
      <c r="F453" s="169">
        <f>SUM(E452:E453)</f>
        <v>388</v>
      </c>
      <c r="G453" s="169">
        <v>468</v>
      </c>
      <c r="H453" s="171">
        <f>IFERROR((G453-F453),"")</f>
        <v>80</v>
      </c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 spans="1:26" ht="15">
      <c r="A454" s="134"/>
      <c r="B454" s="110" t="s">
        <v>353</v>
      </c>
      <c r="C454" s="96">
        <f>VLOOKUP(B454, 'Product overview'!$A:$F, 5, FALSE)</f>
        <v>50</v>
      </c>
      <c r="D454" s="95">
        <v>3</v>
      </c>
      <c r="E454" s="96">
        <f t="shared" si="41"/>
        <v>150</v>
      </c>
      <c r="F454" s="69"/>
      <c r="G454" s="69"/>
      <c r="H454" s="172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 spans="1:26">
      <c r="A455" s="168" t="s">
        <v>341</v>
      </c>
      <c r="B455" s="135" t="s">
        <v>43</v>
      </c>
      <c r="C455" s="169">
        <f>VLOOKUP(B455, 'Product overview'!$A:$F, 5, FALSE)</f>
        <v>50</v>
      </c>
      <c r="D455" s="170">
        <v>1</v>
      </c>
      <c r="E455" s="169">
        <f t="shared" si="41"/>
        <v>50</v>
      </c>
      <c r="F455" s="169">
        <f>SUM(E454:E455)</f>
        <v>200</v>
      </c>
      <c r="G455" s="169">
        <v>226</v>
      </c>
      <c r="H455" s="171">
        <f>IFERROR((G455-F455),"")</f>
        <v>26</v>
      </c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 spans="1:26" ht="15">
      <c r="A456" s="134"/>
      <c r="B456" s="110" t="s">
        <v>57</v>
      </c>
      <c r="C456" s="96">
        <f>VLOOKUP(B456, 'Product overview'!$A:$F, 5, FALSE)</f>
        <v>28</v>
      </c>
      <c r="D456" s="95">
        <v>1</v>
      </c>
      <c r="E456" s="96">
        <f t="shared" si="41"/>
        <v>28</v>
      </c>
      <c r="F456" s="69"/>
      <c r="G456" s="69"/>
      <c r="H456" s="172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 spans="1:26" ht="15">
      <c r="A457" s="134"/>
      <c r="B457" s="110" t="s">
        <v>45</v>
      </c>
      <c r="C457" s="96">
        <f>VLOOKUP(B457, 'Product overview'!$A:$F, 5, FALSE)</f>
        <v>18</v>
      </c>
      <c r="D457" s="95">
        <v>3</v>
      </c>
      <c r="E457" s="96">
        <f t="shared" si="41"/>
        <v>54</v>
      </c>
      <c r="F457" s="69"/>
      <c r="G457" s="69"/>
      <c r="H457" s="172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 spans="1:26">
      <c r="A458" s="175" t="s">
        <v>342</v>
      </c>
      <c r="B458" s="138" t="s">
        <v>298</v>
      </c>
      <c r="C458" s="195">
        <f>VLOOKUP(B458, 'Product overview'!$A:$F, 5, FALSE)</f>
        <v>154</v>
      </c>
      <c r="D458" s="196">
        <v>1</v>
      </c>
      <c r="E458" s="195">
        <f t="shared" si="41"/>
        <v>154</v>
      </c>
      <c r="F458" s="195">
        <f>SUM(E456:E458)</f>
        <v>236</v>
      </c>
      <c r="G458" s="195">
        <v>270</v>
      </c>
      <c r="H458" s="197">
        <f>IFERROR((G458-F458),"")</f>
        <v>34</v>
      </c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 spans="1:26" ht="12.75">
      <c r="A459" s="70"/>
      <c r="B459" s="70"/>
      <c r="C459" s="70"/>
      <c r="D459" s="70"/>
      <c r="E459" s="70"/>
      <c r="F459" s="70"/>
      <c r="G459" s="70"/>
      <c r="H459" s="70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 spans="1:26">
      <c r="A460" s="71" t="s">
        <v>343</v>
      </c>
      <c r="B460" s="72" t="s">
        <v>155</v>
      </c>
      <c r="C460" s="72" t="s">
        <v>156</v>
      </c>
      <c r="D460" s="72" t="s">
        <v>157</v>
      </c>
      <c r="E460" s="72" t="s">
        <v>158</v>
      </c>
      <c r="F460" s="72" t="s">
        <v>394</v>
      </c>
      <c r="G460" s="178" t="s">
        <v>160</v>
      </c>
      <c r="H460" s="72" t="s">
        <v>161</v>
      </c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 spans="1:26" ht="15">
      <c r="A461" s="134"/>
      <c r="B461" s="110" t="s">
        <v>33</v>
      </c>
      <c r="C461" s="96">
        <f>VLOOKUP(B461, 'Product overview'!$A:$F, 5, FALSE)</f>
        <v>3.6</v>
      </c>
      <c r="D461" s="95">
        <v>1</v>
      </c>
      <c r="E461" s="96">
        <f t="shared" ref="E461:E485" si="42">IFERROR((C461*D461),"")</f>
        <v>3.6</v>
      </c>
      <c r="F461" s="69"/>
      <c r="G461" s="69"/>
      <c r="H461" s="172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 spans="1:26">
      <c r="A462" s="168" t="s">
        <v>344</v>
      </c>
      <c r="B462" s="135" t="s">
        <v>35</v>
      </c>
      <c r="C462" s="169">
        <f>VLOOKUP(B462, 'Product overview'!$A:$F, 5, FALSE)</f>
        <v>10.4</v>
      </c>
      <c r="D462" s="170">
        <v>9</v>
      </c>
      <c r="E462" s="169">
        <f t="shared" si="42"/>
        <v>93.600000000000009</v>
      </c>
      <c r="F462" s="169">
        <f>SUM(E461:E462)</f>
        <v>97.2</v>
      </c>
      <c r="G462" s="169">
        <v>154</v>
      </c>
      <c r="H462" s="171">
        <f t="shared" ref="H462:H463" si="43">IFERROR((G462-F462),"")</f>
        <v>56.8</v>
      </c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 spans="1:26">
      <c r="A463" s="168" t="s">
        <v>345</v>
      </c>
      <c r="B463" s="135" t="s">
        <v>21</v>
      </c>
      <c r="C463" s="169">
        <f>VLOOKUP(B463, 'Product overview'!$A:$F, 5, FALSE)</f>
        <v>82.8</v>
      </c>
      <c r="D463" s="170">
        <v>3</v>
      </c>
      <c r="E463" s="169">
        <f t="shared" si="42"/>
        <v>248.39999999999998</v>
      </c>
      <c r="F463" s="169">
        <f>SUM(E463)</f>
        <v>248.39999999999998</v>
      </c>
      <c r="G463" s="169">
        <v>277</v>
      </c>
      <c r="H463" s="171">
        <f t="shared" si="43"/>
        <v>28.600000000000023</v>
      </c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 spans="1:26" ht="15">
      <c r="A464" s="134"/>
      <c r="B464" s="110" t="s">
        <v>68</v>
      </c>
      <c r="C464" s="96">
        <f>VLOOKUP(B464, 'Product overview'!$A:$F, 5, FALSE)</f>
        <v>18</v>
      </c>
      <c r="D464" s="95">
        <v>4</v>
      </c>
      <c r="E464" s="96">
        <f t="shared" si="42"/>
        <v>72</v>
      </c>
      <c r="F464" s="69"/>
      <c r="G464" s="69"/>
      <c r="H464" s="172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 spans="1:26">
      <c r="A465" s="168" t="s">
        <v>346</v>
      </c>
      <c r="B465" s="135" t="s">
        <v>409</v>
      </c>
      <c r="C465" s="169">
        <f>VLOOKUP(B465, 'Product overview'!$A:$F, 5, FALSE)</f>
        <v>277</v>
      </c>
      <c r="D465" s="170">
        <v>1</v>
      </c>
      <c r="E465" s="169">
        <f t="shared" si="42"/>
        <v>277</v>
      </c>
      <c r="F465" s="169">
        <f>SUM(E464:E465)</f>
        <v>349</v>
      </c>
      <c r="G465" s="169">
        <v>367</v>
      </c>
      <c r="H465" s="171">
        <f>IFERROR((G465-F465),"")</f>
        <v>18</v>
      </c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 spans="1:26" ht="15">
      <c r="A466" s="134"/>
      <c r="B466" s="110" t="s">
        <v>353</v>
      </c>
      <c r="C466" s="96">
        <f>VLOOKUP(B466, 'Product overview'!$A:$F, 5, FALSE)</f>
        <v>50</v>
      </c>
      <c r="D466" s="95">
        <v>1</v>
      </c>
      <c r="E466" s="96">
        <f t="shared" si="42"/>
        <v>50</v>
      </c>
      <c r="F466" s="68"/>
      <c r="G466" s="69"/>
      <c r="H466" s="189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 spans="1:26" ht="15">
      <c r="A467" s="134"/>
      <c r="B467" s="110" t="s">
        <v>68</v>
      </c>
      <c r="C467" s="96">
        <f>VLOOKUP(B467, 'Product overview'!$A:$F, 5, FALSE)</f>
        <v>18</v>
      </c>
      <c r="D467" s="95">
        <v>2</v>
      </c>
      <c r="E467" s="96">
        <f t="shared" si="42"/>
        <v>36</v>
      </c>
      <c r="F467" s="68"/>
      <c r="G467" s="69"/>
      <c r="H467" s="189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 spans="1:26" ht="15">
      <c r="A468" s="134"/>
      <c r="B468" s="110" t="s">
        <v>99</v>
      </c>
      <c r="C468" s="96">
        <f>VLOOKUP(B468, 'Product overview'!$A:$F, 5, FALSE)</f>
        <v>82</v>
      </c>
      <c r="D468" s="95">
        <v>1</v>
      </c>
      <c r="E468" s="96">
        <f t="shared" si="42"/>
        <v>82</v>
      </c>
      <c r="F468" s="68"/>
      <c r="G468" s="69"/>
      <c r="H468" s="189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 spans="1:26">
      <c r="A469" s="168" t="s">
        <v>347</v>
      </c>
      <c r="B469" s="135" t="s">
        <v>22</v>
      </c>
      <c r="C469" s="169">
        <f>VLOOKUP(B469, 'Product overview'!$A:$F, 5, FALSE)</f>
        <v>93.6</v>
      </c>
      <c r="D469" s="170">
        <v>2</v>
      </c>
      <c r="E469" s="169">
        <f t="shared" si="42"/>
        <v>187.2</v>
      </c>
      <c r="F469" s="169">
        <f>SUM(E466:E469)</f>
        <v>355.2</v>
      </c>
      <c r="G469" s="169">
        <v>378</v>
      </c>
      <c r="H469" s="171">
        <f>IFERROR((G469-F469),"")</f>
        <v>22.800000000000011</v>
      </c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 spans="1:26" ht="15">
      <c r="A470" s="134"/>
      <c r="B470" s="110" t="s">
        <v>103</v>
      </c>
      <c r="C470" s="96">
        <f>VLOOKUP(B470, 'Product overview'!$A:$F, 5, FALSE)</f>
        <v>21</v>
      </c>
      <c r="D470" s="95">
        <v>2</v>
      </c>
      <c r="E470" s="96">
        <f t="shared" si="42"/>
        <v>42</v>
      </c>
      <c r="F470" s="68"/>
      <c r="G470" s="69"/>
      <c r="H470" s="189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 spans="1:26" ht="15">
      <c r="A471" s="134"/>
      <c r="B471" s="110" t="s">
        <v>77</v>
      </c>
      <c r="C471" s="96">
        <f>VLOOKUP(B471, 'Product overview'!$A:$F, 5, FALSE)</f>
        <v>54</v>
      </c>
      <c r="D471" s="95">
        <v>1</v>
      </c>
      <c r="E471" s="96">
        <f t="shared" si="42"/>
        <v>54</v>
      </c>
      <c r="F471" s="68"/>
      <c r="G471" s="69"/>
      <c r="H471" s="189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 spans="1:26" ht="15">
      <c r="A472" s="134"/>
      <c r="B472" s="110" t="s">
        <v>22</v>
      </c>
      <c r="C472" s="96">
        <f>VLOOKUP(B472, 'Product overview'!$A:$F, 5, FALSE)</f>
        <v>93.6</v>
      </c>
      <c r="D472" s="95">
        <v>1</v>
      </c>
      <c r="E472" s="96">
        <f t="shared" si="42"/>
        <v>93.6</v>
      </c>
      <c r="F472" s="68"/>
      <c r="G472" s="69"/>
      <c r="H472" s="189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 spans="1:26">
      <c r="A473" s="168" t="s">
        <v>348</v>
      </c>
      <c r="B473" s="135" t="s">
        <v>21</v>
      </c>
      <c r="C473" s="169">
        <f>VLOOKUP(B473, 'Product overview'!$A:$F, 5, FALSE)</f>
        <v>82.8</v>
      </c>
      <c r="D473" s="170">
        <v>3</v>
      </c>
      <c r="E473" s="169">
        <f t="shared" si="42"/>
        <v>248.39999999999998</v>
      </c>
      <c r="F473" s="169">
        <f>SUM(E470:E473)</f>
        <v>438</v>
      </c>
      <c r="G473" s="169">
        <v>468</v>
      </c>
      <c r="H473" s="171">
        <f>IFERROR((G473-F473),"")</f>
        <v>30</v>
      </c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 spans="1:26" ht="15">
      <c r="A474" s="134"/>
      <c r="B474" s="110" t="s">
        <v>94</v>
      </c>
      <c r="C474" s="96">
        <f>VLOOKUP(B474, 'Product overview'!$A:$F, 5, FALSE)</f>
        <v>32</v>
      </c>
      <c r="D474" s="95">
        <v>1</v>
      </c>
      <c r="E474" s="96">
        <f t="shared" si="42"/>
        <v>32</v>
      </c>
      <c r="F474" s="69"/>
      <c r="G474" s="69"/>
      <c r="H474" s="172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 spans="1:26" ht="15">
      <c r="A475" s="134"/>
      <c r="B475" s="110" t="s">
        <v>22</v>
      </c>
      <c r="C475" s="96">
        <f>VLOOKUP(B475, 'Product overview'!$A:$F, 5, FALSE)</f>
        <v>93.6</v>
      </c>
      <c r="D475" s="95">
        <v>1</v>
      </c>
      <c r="E475" s="96">
        <f t="shared" si="42"/>
        <v>93.6</v>
      </c>
      <c r="F475" s="69"/>
      <c r="G475" s="69"/>
      <c r="H475" s="172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 spans="1:26">
      <c r="A476" s="168" t="s">
        <v>349</v>
      </c>
      <c r="B476" s="135" t="s">
        <v>42</v>
      </c>
      <c r="C476" s="169">
        <f>VLOOKUP(B476, 'Product overview'!$A:$F, 5, FALSE)</f>
        <v>43.2</v>
      </c>
      <c r="D476" s="170">
        <v>2</v>
      </c>
      <c r="E476" s="169">
        <f t="shared" si="42"/>
        <v>86.4</v>
      </c>
      <c r="F476" s="169">
        <f>SUM(E474:E476)</f>
        <v>212</v>
      </c>
      <c r="G476" s="169">
        <v>230</v>
      </c>
      <c r="H476" s="171">
        <f>IFERROR((G476-F476),"")</f>
        <v>18</v>
      </c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 spans="1:26" ht="15">
      <c r="A477" s="134"/>
      <c r="B477" s="110" t="s">
        <v>41</v>
      </c>
      <c r="C477" s="96">
        <f>VLOOKUP(B477, 'Product overview'!$A:$F, 5, FALSE)</f>
        <v>36</v>
      </c>
      <c r="D477" s="95">
        <v>2</v>
      </c>
      <c r="E477" s="96">
        <f t="shared" si="42"/>
        <v>72</v>
      </c>
      <c r="F477" s="69"/>
      <c r="G477" s="69"/>
      <c r="H477" s="172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 spans="1:26" ht="15">
      <c r="A478" s="134"/>
      <c r="B478" s="110" t="s">
        <v>53</v>
      </c>
      <c r="C478" s="96">
        <f>VLOOKUP(B478, 'Product overview'!$A:$F, 5, FALSE)</f>
        <v>39</v>
      </c>
      <c r="D478" s="95">
        <v>2</v>
      </c>
      <c r="E478" s="96">
        <f t="shared" si="42"/>
        <v>78</v>
      </c>
      <c r="F478" s="69"/>
      <c r="G478" s="69"/>
      <c r="H478" s="172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 spans="1:26">
      <c r="A479" s="168" t="s">
        <v>350</v>
      </c>
      <c r="B479" s="135" t="s">
        <v>42</v>
      </c>
      <c r="C479" s="169">
        <f>VLOOKUP(B479, 'Product overview'!$A:$F, 5, FALSE)</f>
        <v>43.2</v>
      </c>
      <c r="D479" s="170">
        <v>2</v>
      </c>
      <c r="E479" s="169">
        <f t="shared" si="42"/>
        <v>86.4</v>
      </c>
      <c r="F479" s="169">
        <f>SUM(E477:E479)</f>
        <v>236.4</v>
      </c>
      <c r="G479" s="169">
        <v>252</v>
      </c>
      <c r="H479" s="171">
        <f>IFERROR((G479-F479),"")</f>
        <v>15.599999999999994</v>
      </c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 spans="1:26" ht="15">
      <c r="A480" s="134"/>
      <c r="B480" s="110" t="s">
        <v>50</v>
      </c>
      <c r="C480" s="96">
        <f>VLOOKUP(B480, 'Product overview'!$A:$F, 5, FALSE)</f>
        <v>14</v>
      </c>
      <c r="D480" s="95">
        <v>1</v>
      </c>
      <c r="E480" s="96">
        <f t="shared" si="42"/>
        <v>14</v>
      </c>
      <c r="F480" s="69"/>
      <c r="G480" s="69"/>
      <c r="H480" s="172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 spans="1:26" ht="15">
      <c r="A481" s="134"/>
      <c r="B481" s="110" t="s">
        <v>22</v>
      </c>
      <c r="C481" s="96">
        <f>VLOOKUP(B481, 'Product overview'!$A:$F, 5, FALSE)</f>
        <v>93.6</v>
      </c>
      <c r="D481" s="95">
        <v>2</v>
      </c>
      <c r="E481" s="96">
        <f t="shared" si="42"/>
        <v>187.2</v>
      </c>
      <c r="F481" s="69"/>
      <c r="G481" s="69"/>
      <c r="H481" s="172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 spans="1:26">
      <c r="A482" s="168" t="s">
        <v>351</v>
      </c>
      <c r="B482" s="135" t="s">
        <v>210</v>
      </c>
      <c r="C482" s="169">
        <f>VLOOKUP(B482, 'Product overview'!$A:$F, 5, FALSE)</f>
        <v>18</v>
      </c>
      <c r="D482" s="170">
        <v>3</v>
      </c>
      <c r="E482" s="169">
        <f t="shared" si="42"/>
        <v>54</v>
      </c>
      <c r="F482" s="169">
        <f>SUM(E480:E482)</f>
        <v>255.2</v>
      </c>
      <c r="G482" s="169">
        <v>277</v>
      </c>
      <c r="H482" s="171">
        <f>IFERROR((G482-F482),"")</f>
        <v>21.800000000000011</v>
      </c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 spans="1:26" ht="15">
      <c r="A483" s="134"/>
      <c r="B483" s="110" t="s">
        <v>41</v>
      </c>
      <c r="C483" s="96">
        <f>VLOOKUP(B483, 'Product overview'!$A:$F, 5, FALSE)</f>
        <v>36</v>
      </c>
      <c r="D483" s="95">
        <v>2</v>
      </c>
      <c r="E483" s="96">
        <f t="shared" si="42"/>
        <v>72</v>
      </c>
      <c r="F483" s="69"/>
      <c r="G483" s="69"/>
      <c r="H483" s="172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 spans="1:26" ht="15">
      <c r="A484" s="134"/>
      <c r="B484" s="110" t="s">
        <v>209</v>
      </c>
      <c r="C484" s="96">
        <f>VLOOKUP(B484, 'Product overview'!$A:$F, 5, FALSE)</f>
        <v>18</v>
      </c>
      <c r="D484" s="95">
        <v>2</v>
      </c>
      <c r="E484" s="96">
        <f t="shared" si="42"/>
        <v>36</v>
      </c>
      <c r="F484" s="69"/>
      <c r="G484" s="69"/>
      <c r="H484" s="172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 spans="1:26">
      <c r="A485" s="175" t="s">
        <v>352</v>
      </c>
      <c r="B485" s="138" t="s">
        <v>298</v>
      </c>
      <c r="C485" s="195">
        <f>VLOOKUP(B485, 'Product overview'!$A:$F, 5, FALSE)</f>
        <v>154</v>
      </c>
      <c r="D485" s="196">
        <v>1</v>
      </c>
      <c r="E485" s="195">
        <f t="shared" si="42"/>
        <v>154</v>
      </c>
      <c r="F485" s="195">
        <f>SUM(E483:E485)</f>
        <v>262</v>
      </c>
      <c r="G485" s="195">
        <v>288</v>
      </c>
      <c r="H485" s="197">
        <f>IFERROR((G485-F485),"")</f>
        <v>26</v>
      </c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 spans="1:26" ht="12.75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 spans="1:26" ht="12.75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 spans="1:26" ht="12.75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 spans="1:26" ht="12.75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 spans="1:26" ht="12.75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 spans="1:26" ht="12.75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 spans="1:26" ht="12.75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 spans="1:26" ht="12.75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 spans="1:26" ht="12.75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 spans="1:26" ht="12.7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 spans="1:26" ht="12.75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 spans="1:26" ht="12.75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 spans="1:26" ht="12.75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 spans="1:26" ht="12.75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 spans="1:26" ht="12.75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 spans="1:26" ht="12.75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 spans="1:26" ht="12.75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 spans="1:26" ht="12.75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 spans="1:26" ht="12.75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 spans="1:26" ht="12.7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 spans="1:26" ht="12.75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 spans="1:26" ht="12.75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 spans="1:26" ht="12.75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 spans="1:26" ht="12.75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 spans="1:26" ht="12.75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 spans="1:26" ht="12.75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 spans="1:26" ht="12.75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 spans="1:26" ht="12.75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 spans="1:26" ht="12.75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 spans="1:26" ht="12.7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 spans="1:26" ht="12.75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 spans="1:26" ht="12.75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 spans="1:26" ht="12.75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 spans="1:26" ht="12.75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 spans="1:26" ht="12.75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 spans="1:26" ht="12.75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 spans="1:26" ht="12.75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 spans="1:26" ht="12.75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 spans="1:26" ht="12.75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 spans="1:26" ht="12.7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 spans="1:26" ht="12.75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 spans="1:26" ht="12.75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 spans="1:26" ht="12.75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 spans="1:26" ht="12.75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 spans="1:26" ht="12.75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 spans="1:26" ht="12.75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 spans="1:26" ht="12.75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 spans="1:26" ht="12.75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 spans="1:26" ht="12.75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 spans="1:26" ht="12.7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 spans="1:26" ht="12.75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 spans="1:26" ht="12.75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 spans="1:26" ht="12.75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 spans="1:26" ht="12.75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 spans="1:26" ht="12.75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 spans="1:26" ht="12.75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 spans="1:26" ht="12.75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 spans="1:26" ht="12.75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 spans="1:26" ht="12.75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 spans="1:26" ht="12.7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 spans="1:26" ht="12.75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 spans="1:26" ht="12.75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 spans="1:26" ht="12.75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 spans="1:26" ht="12.75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 spans="1:26" ht="12.75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 spans="1:26" ht="12.75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 spans="1:26" ht="12.75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 spans="1:26" ht="12.75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 spans="1:26" ht="12.75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 spans="1:26" ht="12.7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 spans="1:26" ht="12.75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 spans="1:26" ht="12.75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 spans="1:26" ht="12.75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 spans="1:26" ht="12.75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 spans="1:26" ht="12.75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 spans="1:26" ht="12.75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 spans="1:26" ht="12.75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 spans="1:26" ht="12.75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 spans="1:26" ht="12.75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 spans="1:26" ht="12.7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 spans="1:26" ht="12.75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 spans="1:26" ht="12.75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 spans="1:26" ht="12.75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 spans="1:26" ht="12.75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 spans="1:26" ht="12.75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 spans="1:26" ht="12.75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 spans="1:26" ht="12.75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 spans="1:26" ht="12.75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 spans="1:26" ht="12.75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 spans="1:26" ht="12.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 spans="1:26" ht="12.75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 spans="1:26" ht="12.75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 spans="1:26" ht="12.75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 spans="1:26" ht="12.75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 spans="1:26" ht="12.75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 spans="1:26" ht="12.75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 spans="1:26" ht="12.75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 spans="1:26" ht="12.75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 spans="1:26" ht="12.75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 spans="1:26" ht="12.7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 spans="1:26" ht="12.75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 spans="1:26" ht="12.75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 spans="1:26" ht="12.75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 spans="1:26" ht="12.75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 spans="1:26" ht="12.75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 spans="1:26" ht="12.75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 spans="1:26" ht="12.75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 spans="1:26" ht="12.75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 spans="1:26" ht="12.75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 spans="1:26" ht="12.7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 spans="1:26" ht="12.75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 spans="1:26" ht="12.75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 spans="1:26" ht="12.75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 spans="1:26" ht="12.75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 spans="1:26" ht="12.75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 spans="1:26" ht="12.75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 spans="1:26" ht="12.75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 spans="1:26" ht="12.75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 spans="1:26" ht="12.75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 spans="1:26" ht="12.7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 spans="1:26" ht="12.75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 spans="1:26" ht="12.75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 spans="1:26" ht="12.75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 spans="1:26" ht="12.75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 spans="1:26" ht="12.75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 spans="1:26" ht="12.75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 spans="1:26" ht="12.75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 spans="1:26" ht="12.75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 spans="1:26" ht="12.75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 spans="1:26" ht="12.7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 spans="1:26" ht="12.75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 spans="1:26" ht="12.75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 spans="1:26" ht="12.75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 spans="1:26" ht="12.75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 spans="1:26" ht="12.75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 spans="1:26" ht="12.75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 spans="1:26" ht="12.75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 spans="1:26" ht="12.75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 spans="1:26" ht="12.75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 spans="1:26" ht="12.7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 spans="1:26" ht="12.75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 spans="1:26" ht="12.75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 spans="1:26" ht="12.75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 spans="1:26" ht="12.75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 spans="1:26" ht="12.75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 spans="1:26" ht="12.75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 spans="1:26" ht="12.75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 spans="1:26" ht="12.75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 spans="1:26" ht="12.75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 spans="1:26" ht="12.7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 spans="1:26" ht="12.75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 spans="1:26" ht="12.75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 spans="1:26" ht="12.75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 spans="1:26" ht="12.75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 spans="1:26" ht="12.75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 spans="1:26" ht="12.75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 spans="1:26" ht="12.75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 spans="1:26" ht="12.75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 spans="1:26" ht="12.75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 spans="1:26" ht="12.7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 spans="1:26" ht="12.75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 spans="1:26" ht="12.75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 spans="1:26" ht="12.75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 spans="1:26" ht="12.75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 spans="1:26" ht="12.75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 spans="1:26" ht="12.75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 spans="1:26" ht="12.75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 spans="1:26" ht="12.75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 spans="1:26" ht="12.75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 spans="1:26" ht="12.7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 spans="1:26" ht="12.75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 spans="1:26" ht="12.75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 spans="1:26" ht="12.75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 spans="1:26" ht="12.75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 spans="1:26" ht="12.75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 spans="1:26" ht="12.75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 spans="1:26" ht="12.75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 spans="1:26" ht="12.75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 spans="1:26" ht="12.75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 spans="1:26" ht="12.7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 spans="1:26" ht="12.75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 spans="1:26" ht="12.75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 spans="1:26" ht="12.75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 spans="1:26" ht="12.75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 spans="1:26" ht="12.75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 spans="1:26" ht="12.75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 spans="1:26" ht="12.75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 spans="1:26" ht="12.75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 spans="1:26" ht="12.75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 spans="1:26" ht="12.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 spans="1:26" ht="12.75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 spans="1:26" ht="12.75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 spans="1:26" ht="12.75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 spans="1:26" ht="12.75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 spans="1:26" ht="12.75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 spans="1:26" ht="12.75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 spans="1:26" ht="12.75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 spans="1:26" ht="12.75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 spans="1:26" ht="12.75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 spans="1:26" ht="12.7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 spans="1:26" ht="12.75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 spans="1:26" ht="12.75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 spans="1:26" ht="12.75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 spans="1:26" ht="12.75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 spans="1:26" ht="12.75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 spans="1:26" ht="12.75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 spans="1:26" ht="12.75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 spans="1:26" ht="12.75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 spans="1:26" ht="12.75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 spans="1:26" ht="12.7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 spans="1:26" ht="12.75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 spans="1:26" ht="12.75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 spans="1:26" ht="12.75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 spans="1:26" ht="12.75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 spans="1:26" ht="12.75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 spans="1:26" ht="12.75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 spans="1:26" ht="12.75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 spans="1:26" ht="12.75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 spans="1:26" ht="12.75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 spans="1:26" ht="12.7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 spans="1:26" ht="12.75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 spans="1:26" ht="12.75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 spans="1:26" ht="12.75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 spans="1:26" ht="12.75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 spans="1:26" ht="12.75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 spans="1:26" ht="12.75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 spans="1:26" ht="12.75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 spans="1:26" ht="12.75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 spans="1:26" ht="12.75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 spans="1:26" ht="12.7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 spans="1:26" ht="12.75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 spans="1:26" ht="12.75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 spans="1:26" ht="12.75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 spans="1:26" ht="12.75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 spans="1:26" ht="12.75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 spans="1:26" ht="12.75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 spans="1:26" ht="12.75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 spans="1:26" ht="12.75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 spans="1:26" ht="12.75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 spans="1:26" ht="12.7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 spans="1:26" ht="12.75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 spans="1:26" ht="12.75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 spans="1:26" ht="12.75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 spans="1:26" ht="12.75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 spans="1:26" ht="12.75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 spans="1:26" ht="12.75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 spans="1:26" ht="12.75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 spans="1:26" ht="12.75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 spans="1:26" ht="12.75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 spans="1:26" ht="12.7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 spans="1:26" ht="12.75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 spans="1:26" ht="12.75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 spans="1:26" ht="12.75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 spans="1:26" ht="12.75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 spans="1:26" ht="12.75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 spans="1:26" ht="12.75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 spans="1:26" ht="12.75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 spans="1:26" ht="12.75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 spans="1:26" ht="12.75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 spans="1:26" ht="12.7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 spans="1:26" ht="12.75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 spans="1:26" ht="12.75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 spans="1:26" ht="12.75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 spans="1:26" ht="12.75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 spans="1:26" ht="12.75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 spans="1:26" ht="12.75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 spans="1:26" ht="12.75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 spans="1:26" ht="12.75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 spans="1:26" ht="12.75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 spans="1:26" ht="12.7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 spans="1:26" ht="12.75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 spans="1:26" ht="12.75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 spans="1:26" ht="12.75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 spans="1:26" ht="12.75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 spans="1:26" ht="12.75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 spans="1:26" ht="12.75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 spans="1:26" ht="12.75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 spans="1:26" ht="12.75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 spans="1:26" ht="12.75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 spans="1:26" ht="12.7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 spans="1:26" ht="12.75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 spans="1:26" ht="12.75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 spans="1:26" ht="12.75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 spans="1:26" ht="12.75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 spans="1:26" ht="12.75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 spans="1:26" ht="12.75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 spans="1:26" ht="12.75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 spans="1:26" ht="12.75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 spans="1:26" ht="12.75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 spans="1:26" ht="12.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 spans="1:26" ht="12.75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 spans="1:26" ht="12.75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 spans="1:26" ht="12.75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 spans="1:26" ht="12.75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 spans="1:26" ht="12.75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 spans="1:26" ht="12.75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 spans="1:26" ht="12.75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 spans="1:26" ht="12.75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 spans="1:26" ht="12.75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 spans="1:26" ht="12.7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 spans="1:26" ht="12.75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 spans="1:26" ht="12.75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 spans="1:26" ht="12.75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 spans="1:26" ht="12.75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 spans="1:26" ht="12.75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 spans="1:26" ht="12.75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 spans="1:26" ht="12.75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 spans="1:26" ht="12.75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 spans="1:26" ht="12.75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 spans="1:26" ht="12.7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 spans="1:26" ht="12.75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 spans="1:26" ht="12.75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 spans="1:26" ht="12.75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 spans="1:26" ht="12.75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 spans="1:26" ht="12.75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 spans="1:26" ht="12.75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 spans="1:26" ht="12.75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 spans="1:26" ht="12.75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 spans="1:26" ht="12.75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 spans="1:26" ht="12.7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 spans="1:26" ht="12.75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 spans="1:26" ht="12.75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 spans="1:26" ht="12.75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 spans="1:26" ht="12.75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 spans="1:26" ht="12.75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 spans="1:26" ht="12.75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 spans="1:26" ht="12.75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 spans="1:26" ht="12.75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 spans="1:26" ht="12.75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 spans="1:26" ht="12.7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 spans="1:26" ht="12.75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 spans="1:26" ht="12.75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 spans="1:26" ht="12.75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 spans="1:26" ht="12.75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 spans="1:26" ht="12.75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 spans="1:26" ht="12.75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 spans="1:26" ht="12.75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 spans="1:26" ht="12.75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 spans="1:26" ht="12.75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 spans="1:26" ht="12.7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 spans="1:26" ht="12.75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 spans="1:26" ht="12.75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 spans="1:26" ht="12.75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 spans="1:26" ht="12.75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 spans="1:26" ht="12.75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 spans="1:26" ht="12.75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 spans="1:26" ht="12.75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 spans="1:26" ht="12.75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 spans="1:26" ht="12.75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 spans="1:26" ht="12.7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 spans="1:26" ht="12.75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 spans="1:26" ht="12.75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 spans="1:26" ht="12.75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 spans="1:26" ht="12.75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 spans="1:26" ht="12.75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 spans="1:26" ht="12.75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 spans="1:26" ht="12.75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 spans="1:26" ht="12.75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 spans="1:26" ht="12.75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 spans="1:26" ht="12.7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 spans="1:26" ht="12.75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 spans="1:26" ht="12.75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 spans="1:26" ht="12.75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 spans="1:26" ht="12.75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 spans="1:26" ht="12.75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 spans="1:26" ht="12.75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 spans="1:26" ht="12.75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 spans="1:26" ht="12.75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 spans="1:26" ht="12.75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 spans="1:26" ht="12.7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 spans="1:26" ht="12.75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 spans="1:26" ht="12.75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 spans="1:26" ht="12.75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 spans="1:26" ht="12.75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 spans="1:26" ht="12.75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 spans="1:26" ht="12.75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 spans="1:26" ht="12.75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 spans="1:26" ht="12.75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 spans="1:26" ht="12.75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 spans="1:26" ht="12.7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 spans="1:26" ht="12.75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 spans="1:26" ht="12.75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 spans="1:26" ht="12.75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 spans="1:26" ht="12.75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 spans="1:26" ht="12.75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 spans="1:26" ht="12.75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 spans="1:26" ht="12.75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 spans="1:26" ht="12.75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 spans="1:26" ht="12.75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 spans="1:26" ht="12.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 spans="1:26" ht="12.75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 spans="1:26" ht="12.75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 spans="1:26" ht="12.75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 spans="1:26" ht="12.75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 spans="1:26" ht="12.75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 spans="1:26" ht="12.75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 spans="1:26" ht="12.75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 spans="1:26" ht="12.75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 spans="1:26" ht="12.75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 spans="1:26" ht="12.7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 spans="1:26" ht="12.75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 spans="1:26" ht="12.75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 spans="1:26" ht="12.75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 spans="1:26" ht="12.75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 spans="1:26" ht="12.75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 spans="1:26" ht="12.75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 spans="1:26" ht="12.75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 spans="1:26" ht="12.75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 spans="1:26" ht="12.75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 spans="1:26" ht="12.7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 spans="1:26" ht="12.75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 spans="1:26" ht="12.75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 spans="1:26" ht="12.75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 spans="1:26" ht="12.75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 spans="1:26" ht="12.75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 spans="1:26" ht="12.75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 spans="1:26" ht="12.75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 spans="1:26" ht="12.75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 spans="1:26" ht="12.75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 spans="1:26" ht="12.7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 spans="1:26" ht="12.75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 spans="1:26" ht="12.75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 spans="1:26" ht="12.75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 spans="1:26" ht="12.75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 spans="1:26" ht="12.75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 spans="1:26" ht="12.75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 spans="1:26" ht="12.75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 spans="1:26" ht="12.75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 spans="1:26" ht="12.75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 spans="1:26" ht="12.7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 spans="1:26" ht="12.75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 spans="1:26" ht="12.75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 spans="1:26" ht="12.75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 spans="1:26" ht="12.75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 spans="1:26" ht="12.75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 spans="1:26" ht="12.75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 spans="1:26" ht="12.75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 spans="1:26" ht="12.75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 spans="1:26" ht="12.75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 spans="1:26" ht="12.7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 spans="1:26" ht="12.75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 spans="1:26" ht="12.75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 spans="1:26" ht="12.75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 spans="1:26" ht="12.75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 spans="1:26" ht="12.75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 spans="1:26" ht="12.75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 spans="1:26" ht="12.75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 spans="1:26" ht="12.75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 spans="1:26" ht="12.75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 spans="1:26" ht="12.7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 spans="1:26" ht="12.75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 spans="1:26" ht="12.75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 spans="1:26" ht="12.75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 spans="1:26" ht="12.75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 spans="1:26" ht="12.75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 spans="1:26" ht="12.75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 spans="1:26" ht="12.75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 spans="1:26" ht="12.75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 spans="1:26" ht="12.75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 spans="1:26" ht="12.7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 spans="1:26" ht="12.75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 spans="1:26" ht="12.75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 spans="1:26" ht="12.75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 spans="1:26" ht="12.75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 spans="1:26" ht="12.75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 spans="1:26" ht="12.75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 spans="1:26" ht="12.75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 spans="1:26" ht="12.75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 spans="1:26" ht="12.75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 spans="1:26" ht="12.7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 spans="1:26" ht="12.75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 spans="1:26" ht="12.75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 spans="1:26" ht="12.75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 spans="1:26" ht="12.75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 spans="1:26" ht="12.75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 spans="1:26" ht="12.75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 spans="1:26" ht="12.75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 spans="1:26" ht="12.75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 spans="1:26" ht="12.75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 spans="1:26" ht="12.7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 spans="1:26" ht="12.75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 spans="1:26" ht="12.75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 spans="1:26" ht="12.75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 spans="1:26" ht="12.75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 spans="1:26" ht="12.75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 spans="1:26" ht="12.75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 spans="1:26" ht="12.75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 spans="1:26" ht="12.75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 spans="1:26" ht="12.75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 spans="1:26" ht="12.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 spans="1:26" ht="12.75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 spans="1:26" ht="12.75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 spans="1:26" ht="12.75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 spans="1:26" ht="12.75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 spans="1:26" ht="12.75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 spans="1:26" ht="12.75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 spans="1:26" ht="12.75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 spans="1:26" ht="12.75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 spans="1:26" ht="12.75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 spans="1:26" ht="12.7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 spans="1:26" ht="12.75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 spans="1:26" ht="12.75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 spans="1:26" ht="12.75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 spans="1:26" ht="12.75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 spans="1:26" ht="12.75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 spans="1:26" ht="12.75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 spans="1:26" ht="12.75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 spans="1:26" ht="12.75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 spans="1:26" ht="12.75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 spans="1:26" ht="12.7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 spans="1:26" ht="12.75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 spans="1:26" ht="12.75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 spans="1:26" ht="12.75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 spans="1:26" ht="12.75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 spans="1:26" ht="12.75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 spans="1:26" ht="12.75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 spans="1:26" ht="12.75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  <row r="1003" spans="1:26" ht="12.75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</row>
    <row r="1004" spans="1:26" ht="12.75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</row>
    <row r="1005" spans="1:26" ht="12.7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</row>
    <row r="1006" spans="1:26" ht="12.75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</row>
    <row r="1007" spans="1:26" ht="12.75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</row>
    <row r="1008" spans="1:26" ht="12.75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</row>
    <row r="1009" spans="1:26" ht="12.75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</row>
    <row r="1010" spans="1:26" ht="12.75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</row>
    <row r="1011" spans="1:26" ht="12.75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</row>
    <row r="1012" spans="1:26" ht="12.75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</row>
    <row r="1013" spans="1:26" ht="12.75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</row>
    <row r="1014" spans="1:26" ht="12.75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</row>
    <row r="1015" spans="1:26" ht="12.75">
      <c r="A1015" s="68"/>
      <c r="B1015" s="68"/>
      <c r="C1015" s="68"/>
      <c r="D1015" s="68"/>
      <c r="E1015" s="68"/>
      <c r="F1015" s="68"/>
      <c r="G1015" s="68"/>
      <c r="H1015" s="68"/>
      <c r="I1015" s="68"/>
      <c r="J1015" s="68"/>
      <c r="K1015" s="68"/>
      <c r="L1015" s="68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</row>
    <row r="1016" spans="1:26" ht="12.75">
      <c r="A1016" s="68"/>
      <c r="B1016" s="68"/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</row>
    <row r="1017" spans="1:26" ht="12.75">
      <c r="A1017" s="68"/>
      <c r="B1017" s="68"/>
      <c r="C1017" s="68"/>
      <c r="D1017" s="68"/>
      <c r="E1017" s="68"/>
      <c r="F1017" s="68"/>
      <c r="G1017" s="68"/>
      <c r="H1017" s="68"/>
      <c r="I1017" s="68"/>
      <c r="J1017" s="68"/>
      <c r="K1017" s="68"/>
      <c r="L1017" s="68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</row>
    <row r="1018" spans="1:26" ht="12.75">
      <c r="A1018" s="68"/>
      <c r="B1018" s="68"/>
      <c r="C1018" s="68"/>
      <c r="D1018" s="68"/>
      <c r="E1018" s="68"/>
      <c r="F1018" s="68"/>
      <c r="G1018" s="68"/>
      <c r="H1018" s="68"/>
      <c r="I1018" s="68"/>
      <c r="J1018" s="68"/>
      <c r="K1018" s="68"/>
      <c r="L1018" s="68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</row>
    <row r="1019" spans="1:26" ht="12.75">
      <c r="A1019" s="68"/>
      <c r="B1019" s="68"/>
      <c r="C1019" s="68"/>
      <c r="D1019" s="68"/>
      <c r="E1019" s="68"/>
      <c r="F1019" s="68"/>
      <c r="G1019" s="68"/>
      <c r="H1019" s="68"/>
      <c r="I1019" s="68"/>
      <c r="J1019" s="68"/>
      <c r="K1019" s="68"/>
      <c r="L1019" s="68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  <c r="X1019" s="68"/>
      <c r="Y1019" s="68"/>
      <c r="Z1019" s="68"/>
    </row>
    <row r="1020" spans="1:26" ht="12.75">
      <c r="A1020" s="68"/>
      <c r="B1020" s="68"/>
      <c r="C1020" s="68"/>
      <c r="D1020" s="68"/>
      <c r="E1020" s="68"/>
      <c r="F1020" s="68"/>
      <c r="G1020" s="68"/>
      <c r="H1020" s="68"/>
      <c r="I1020" s="68"/>
      <c r="J1020" s="68"/>
      <c r="K1020" s="68"/>
      <c r="L1020" s="68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  <c r="X1020" s="68"/>
      <c r="Y1020" s="68"/>
      <c r="Z1020" s="68"/>
    </row>
    <row r="1021" spans="1:26" ht="12.75">
      <c r="A1021" s="68"/>
      <c r="B1021" s="68"/>
      <c r="C1021" s="68"/>
      <c r="D1021" s="68"/>
      <c r="E1021" s="68"/>
      <c r="F1021" s="68"/>
      <c r="G1021" s="68"/>
      <c r="H1021" s="68"/>
      <c r="I1021" s="68"/>
      <c r="J1021" s="68"/>
      <c r="K1021" s="68"/>
      <c r="L1021" s="68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  <c r="X1021" s="68"/>
      <c r="Y1021" s="68"/>
      <c r="Z1021" s="68"/>
    </row>
    <row r="1022" spans="1:26" ht="12.75">
      <c r="A1022" s="68"/>
      <c r="B1022" s="68"/>
      <c r="C1022" s="68"/>
      <c r="D1022" s="68"/>
      <c r="E1022" s="68"/>
      <c r="F1022" s="68"/>
      <c r="G1022" s="68"/>
      <c r="H1022" s="68"/>
      <c r="I1022" s="68"/>
      <c r="J1022" s="68"/>
      <c r="K1022" s="68"/>
      <c r="L1022" s="68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  <c r="X1022" s="68"/>
      <c r="Y1022" s="68"/>
      <c r="Z1022" s="68"/>
    </row>
    <row r="1023" spans="1:26" ht="12.75">
      <c r="A1023" s="68"/>
      <c r="B1023" s="68"/>
      <c r="C1023" s="68"/>
      <c r="D1023" s="68"/>
      <c r="E1023" s="68"/>
      <c r="F1023" s="68"/>
      <c r="G1023" s="68"/>
      <c r="H1023" s="68"/>
      <c r="I1023" s="68"/>
      <c r="J1023" s="68"/>
      <c r="K1023" s="68"/>
      <c r="L1023" s="68"/>
      <c r="M1023" s="68"/>
      <c r="N1023" s="68"/>
      <c r="O1023" s="68"/>
      <c r="P1023" s="68"/>
      <c r="Q1023" s="68"/>
      <c r="R1023" s="68"/>
      <c r="S1023" s="68"/>
      <c r="T1023" s="68"/>
      <c r="U1023" s="68"/>
      <c r="V1023" s="68"/>
      <c r="W1023" s="68"/>
      <c r="X1023" s="68"/>
      <c r="Y1023" s="68"/>
      <c r="Z1023" s="68"/>
    </row>
    <row r="1024" spans="1:26" ht="12.75">
      <c r="A1024" s="68"/>
      <c r="B1024" s="68"/>
      <c r="C1024" s="68"/>
      <c r="D1024" s="68"/>
      <c r="E1024" s="68"/>
      <c r="F1024" s="68"/>
      <c r="G1024" s="68"/>
      <c r="H1024" s="68"/>
      <c r="I1024" s="68"/>
      <c r="J1024" s="68"/>
      <c r="K1024" s="68"/>
      <c r="L1024" s="68"/>
      <c r="M1024" s="68"/>
      <c r="N1024" s="68"/>
      <c r="O1024" s="68"/>
      <c r="P1024" s="68"/>
      <c r="Q1024" s="68"/>
      <c r="R1024" s="68"/>
      <c r="S1024" s="68"/>
      <c r="T1024" s="68"/>
      <c r="U1024" s="68"/>
      <c r="V1024" s="68"/>
      <c r="W1024" s="68"/>
      <c r="X1024" s="68"/>
      <c r="Y1024" s="68"/>
      <c r="Z1024" s="68"/>
    </row>
    <row r="1025" spans="1:26" ht="12.75">
      <c r="A1025" s="68"/>
      <c r="B1025" s="68"/>
      <c r="C1025" s="68"/>
      <c r="D1025" s="68"/>
      <c r="E1025" s="68"/>
      <c r="F1025" s="68"/>
      <c r="G1025" s="68"/>
      <c r="H1025" s="68"/>
      <c r="I1025" s="68"/>
      <c r="J1025" s="68"/>
      <c r="K1025" s="68"/>
      <c r="L1025" s="68"/>
      <c r="M1025" s="68"/>
      <c r="N1025" s="68"/>
      <c r="O1025" s="68"/>
      <c r="P1025" s="68"/>
      <c r="Q1025" s="68"/>
      <c r="R1025" s="68"/>
      <c r="S1025" s="68"/>
      <c r="T1025" s="68"/>
      <c r="U1025" s="68"/>
      <c r="V1025" s="68"/>
      <c r="W1025" s="68"/>
      <c r="X1025" s="68"/>
      <c r="Y1025" s="68"/>
      <c r="Z1025" s="68"/>
    </row>
    <row r="1026" spans="1:26" ht="12.75">
      <c r="A1026" s="68"/>
      <c r="B1026" s="68"/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  <c r="X1026" s="68"/>
      <c r="Y1026" s="68"/>
      <c r="Z1026" s="68"/>
    </row>
    <row r="1027" spans="1:26" ht="12.75">
      <c r="A1027" s="68"/>
      <c r="B1027" s="68"/>
      <c r="C1027" s="68"/>
      <c r="D1027" s="68"/>
      <c r="E1027" s="68"/>
      <c r="F1027" s="68"/>
      <c r="G1027" s="68"/>
      <c r="H1027" s="68"/>
      <c r="I1027" s="68"/>
      <c r="J1027" s="68"/>
      <c r="K1027" s="68"/>
      <c r="L1027" s="68"/>
      <c r="M1027" s="68"/>
      <c r="N1027" s="68"/>
      <c r="O1027" s="68"/>
      <c r="P1027" s="68"/>
      <c r="Q1027" s="68"/>
      <c r="R1027" s="68"/>
      <c r="S1027" s="68"/>
      <c r="T1027" s="68"/>
      <c r="U1027" s="68"/>
      <c r="V1027" s="68"/>
      <c r="W1027" s="68"/>
      <c r="X1027" s="68"/>
      <c r="Y1027" s="68"/>
      <c r="Z1027" s="68"/>
    </row>
    <row r="1028" spans="1:26" ht="12.75">
      <c r="A1028" s="68"/>
      <c r="B1028" s="68"/>
      <c r="C1028" s="68"/>
      <c r="D1028" s="68"/>
      <c r="E1028" s="68"/>
      <c r="F1028" s="68"/>
      <c r="G1028" s="68"/>
      <c r="H1028" s="68"/>
      <c r="I1028" s="68"/>
      <c r="J1028" s="68"/>
      <c r="K1028" s="68"/>
      <c r="L1028" s="68"/>
      <c r="M1028" s="68"/>
      <c r="N1028" s="68"/>
      <c r="O1028" s="68"/>
      <c r="P1028" s="68"/>
      <c r="Q1028" s="68"/>
      <c r="R1028" s="68"/>
      <c r="S1028" s="68"/>
      <c r="T1028" s="68"/>
      <c r="U1028" s="68"/>
      <c r="V1028" s="68"/>
      <c r="W1028" s="68"/>
      <c r="X1028" s="68"/>
      <c r="Y1028" s="68"/>
      <c r="Z1028" s="68"/>
    </row>
    <row r="1029" spans="1:26" ht="12.75">
      <c r="A1029" s="68"/>
      <c r="B1029" s="68"/>
      <c r="C1029" s="68"/>
      <c r="D1029" s="68"/>
      <c r="E1029" s="68"/>
      <c r="F1029" s="68"/>
      <c r="G1029" s="68"/>
      <c r="H1029" s="68"/>
      <c r="I1029" s="68"/>
      <c r="J1029" s="68"/>
      <c r="K1029" s="68"/>
      <c r="L1029" s="68"/>
      <c r="M1029" s="68"/>
      <c r="N1029" s="68"/>
      <c r="O1029" s="68"/>
      <c r="P1029" s="68"/>
      <c r="Q1029" s="68"/>
      <c r="R1029" s="68"/>
      <c r="S1029" s="68"/>
      <c r="T1029" s="68"/>
      <c r="U1029" s="68"/>
      <c r="V1029" s="68"/>
      <c r="W1029" s="68"/>
      <c r="X1029" s="68"/>
      <c r="Y1029" s="68"/>
      <c r="Z1029" s="68"/>
    </row>
    <row r="1030" spans="1:26" ht="12.75">
      <c r="A1030" s="68"/>
      <c r="B1030" s="68"/>
      <c r="C1030" s="68"/>
      <c r="D1030" s="68"/>
      <c r="E1030" s="68"/>
      <c r="F1030" s="68"/>
      <c r="G1030" s="68"/>
      <c r="H1030" s="68"/>
      <c r="I1030" s="68"/>
      <c r="J1030" s="68"/>
      <c r="K1030" s="68"/>
      <c r="L1030" s="68"/>
      <c r="M1030" s="68"/>
      <c r="N1030" s="68"/>
      <c r="O1030" s="68"/>
      <c r="P1030" s="68"/>
      <c r="Q1030" s="68"/>
      <c r="R1030" s="68"/>
      <c r="S1030" s="68"/>
      <c r="T1030" s="68"/>
      <c r="U1030" s="68"/>
      <c r="V1030" s="68"/>
      <c r="W1030" s="68"/>
      <c r="X1030" s="68"/>
      <c r="Y1030" s="68"/>
      <c r="Z1030" s="68"/>
    </row>
    <row r="1031" spans="1:26" ht="12.75">
      <c r="A1031" s="68"/>
      <c r="B1031" s="68"/>
      <c r="C1031" s="68"/>
      <c r="D1031" s="68"/>
      <c r="E1031" s="68"/>
      <c r="F1031" s="68"/>
      <c r="G1031" s="68"/>
      <c r="H1031" s="68"/>
      <c r="I1031" s="68"/>
      <c r="J1031" s="68"/>
      <c r="K1031" s="68"/>
      <c r="L1031" s="68"/>
      <c r="M1031" s="68"/>
      <c r="N1031" s="68"/>
      <c r="O1031" s="68"/>
      <c r="P1031" s="68"/>
      <c r="Q1031" s="68"/>
      <c r="R1031" s="68"/>
      <c r="S1031" s="68"/>
      <c r="T1031" s="68"/>
      <c r="U1031" s="68"/>
      <c r="V1031" s="68"/>
      <c r="W1031" s="68"/>
      <c r="X1031" s="68"/>
      <c r="Y1031" s="68"/>
      <c r="Z1031" s="68"/>
    </row>
    <row r="1032" spans="1:26" ht="12.75">
      <c r="A1032" s="68"/>
      <c r="B1032" s="68"/>
      <c r="C1032" s="68"/>
      <c r="D1032" s="68"/>
      <c r="E1032" s="68"/>
      <c r="F1032" s="68"/>
      <c r="G1032" s="68"/>
      <c r="H1032" s="68"/>
      <c r="I1032" s="68"/>
      <c r="J1032" s="68"/>
      <c r="K1032" s="68"/>
      <c r="L1032" s="68"/>
      <c r="M1032" s="68"/>
      <c r="N1032" s="68"/>
      <c r="O1032" s="68"/>
      <c r="P1032" s="68"/>
      <c r="Q1032" s="68"/>
      <c r="R1032" s="68"/>
      <c r="S1032" s="68"/>
      <c r="T1032" s="68"/>
      <c r="U1032" s="68"/>
      <c r="V1032" s="68"/>
      <c r="W1032" s="68"/>
      <c r="X1032" s="68"/>
      <c r="Y1032" s="68"/>
      <c r="Z1032" s="68"/>
    </row>
    <row r="1033" spans="1:26" ht="12.75">
      <c r="A1033" s="68"/>
      <c r="B1033" s="68"/>
      <c r="C1033" s="68"/>
      <c r="D1033" s="68"/>
      <c r="E1033" s="68"/>
      <c r="F1033" s="68"/>
      <c r="G1033" s="68"/>
      <c r="H1033" s="68"/>
      <c r="I1033" s="68"/>
      <c r="J1033" s="68"/>
      <c r="K1033" s="68"/>
      <c r="L1033" s="68"/>
      <c r="M1033" s="68"/>
      <c r="N1033" s="68"/>
      <c r="O1033" s="68"/>
      <c r="P1033" s="68"/>
      <c r="Q1033" s="68"/>
      <c r="R1033" s="68"/>
      <c r="S1033" s="68"/>
      <c r="T1033" s="68"/>
      <c r="U1033" s="68"/>
      <c r="V1033" s="68"/>
      <c r="W1033" s="68"/>
      <c r="X1033" s="68"/>
      <c r="Y1033" s="68"/>
      <c r="Z1033" s="68"/>
    </row>
    <row r="1034" spans="1:26" ht="12.75">
      <c r="A1034" s="68"/>
      <c r="B1034" s="68"/>
      <c r="C1034" s="68"/>
      <c r="D1034" s="68"/>
      <c r="E1034" s="68"/>
      <c r="F1034" s="68"/>
      <c r="G1034" s="68"/>
      <c r="H1034" s="68"/>
      <c r="I1034" s="68"/>
      <c r="J1034" s="68"/>
      <c r="K1034" s="68"/>
      <c r="L1034" s="68"/>
      <c r="M1034" s="68"/>
      <c r="N1034" s="68"/>
      <c r="O1034" s="68"/>
      <c r="P1034" s="68"/>
      <c r="Q1034" s="68"/>
      <c r="R1034" s="68"/>
      <c r="S1034" s="68"/>
      <c r="T1034" s="68"/>
      <c r="U1034" s="68"/>
      <c r="V1034" s="68"/>
      <c r="W1034" s="68"/>
      <c r="X1034" s="68"/>
      <c r="Y1034" s="68"/>
      <c r="Z1034" s="68"/>
    </row>
    <row r="1035" spans="1:26" ht="12.75">
      <c r="A1035" s="68"/>
      <c r="B1035" s="68"/>
      <c r="C1035" s="68"/>
      <c r="D1035" s="68"/>
      <c r="E1035" s="68"/>
      <c r="F1035" s="68"/>
      <c r="G1035" s="68"/>
      <c r="H1035" s="68"/>
      <c r="I1035" s="68"/>
      <c r="J1035" s="68"/>
      <c r="K1035" s="68"/>
      <c r="L1035" s="68"/>
      <c r="M1035" s="68"/>
      <c r="N1035" s="68"/>
      <c r="O1035" s="68"/>
      <c r="P1035" s="68"/>
      <c r="Q1035" s="68"/>
      <c r="R1035" s="68"/>
      <c r="S1035" s="68"/>
      <c r="T1035" s="68"/>
      <c r="U1035" s="68"/>
      <c r="V1035" s="68"/>
      <c r="W1035" s="68"/>
      <c r="X1035" s="68"/>
      <c r="Y1035" s="68"/>
      <c r="Z1035" s="68"/>
    </row>
    <row r="1036" spans="1:26" ht="12.75">
      <c r="A1036" s="68"/>
      <c r="B1036" s="68"/>
      <c r="C1036" s="68"/>
      <c r="D1036" s="68"/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68"/>
      <c r="T1036" s="68"/>
      <c r="U1036" s="68"/>
      <c r="V1036" s="68"/>
      <c r="W1036" s="68"/>
      <c r="X1036" s="68"/>
      <c r="Y1036" s="68"/>
      <c r="Z1036" s="68"/>
    </row>
    <row r="1037" spans="1:26" ht="12.75">
      <c r="A1037" s="68"/>
      <c r="B1037" s="68"/>
      <c r="C1037" s="68"/>
      <c r="D1037" s="68"/>
      <c r="E1037" s="68"/>
      <c r="F1037" s="68"/>
      <c r="G1037" s="68"/>
      <c r="H1037" s="68"/>
      <c r="I1037" s="68"/>
      <c r="J1037" s="68"/>
      <c r="K1037" s="68"/>
      <c r="L1037" s="68"/>
      <c r="M1037" s="68"/>
      <c r="N1037" s="68"/>
      <c r="O1037" s="68"/>
      <c r="P1037" s="68"/>
      <c r="Q1037" s="68"/>
      <c r="R1037" s="68"/>
      <c r="S1037" s="68"/>
      <c r="T1037" s="68"/>
      <c r="U1037" s="68"/>
      <c r="V1037" s="68"/>
      <c r="W1037" s="68"/>
      <c r="X1037" s="68"/>
      <c r="Y1037" s="68"/>
      <c r="Z1037" s="68"/>
    </row>
    <row r="1038" spans="1:26" ht="12.75">
      <c r="A1038" s="68"/>
      <c r="B1038" s="68"/>
      <c r="C1038" s="68"/>
      <c r="D1038" s="68"/>
      <c r="E1038" s="68"/>
      <c r="F1038" s="68"/>
      <c r="G1038" s="68"/>
      <c r="H1038" s="68"/>
      <c r="I1038" s="68"/>
      <c r="J1038" s="68"/>
      <c r="K1038" s="68"/>
      <c r="L1038" s="68"/>
      <c r="M1038" s="68"/>
      <c r="N1038" s="68"/>
      <c r="O1038" s="68"/>
      <c r="P1038" s="68"/>
      <c r="Q1038" s="68"/>
      <c r="R1038" s="68"/>
      <c r="S1038" s="68"/>
      <c r="T1038" s="68"/>
      <c r="U1038" s="68"/>
      <c r="V1038" s="68"/>
      <c r="W1038" s="68"/>
      <c r="X1038" s="68"/>
      <c r="Y1038" s="68"/>
      <c r="Z1038" s="68"/>
    </row>
    <row r="1039" spans="1:26" ht="12.75">
      <c r="A1039" s="68"/>
      <c r="B1039" s="68"/>
      <c r="C1039" s="68"/>
      <c r="D1039" s="68"/>
      <c r="E1039" s="68"/>
      <c r="F1039" s="68"/>
      <c r="G1039" s="68"/>
      <c r="H1039" s="68"/>
      <c r="I1039" s="68"/>
      <c r="J1039" s="68"/>
      <c r="K1039" s="68"/>
      <c r="L1039" s="68"/>
      <c r="M1039" s="68"/>
      <c r="N1039" s="68"/>
      <c r="O1039" s="68"/>
      <c r="P1039" s="68"/>
      <c r="Q1039" s="68"/>
      <c r="R1039" s="68"/>
      <c r="S1039" s="68"/>
      <c r="T1039" s="68"/>
      <c r="U1039" s="68"/>
      <c r="V1039" s="68"/>
      <c r="W1039" s="68"/>
      <c r="X1039" s="68"/>
      <c r="Y1039" s="68"/>
      <c r="Z1039" s="68"/>
    </row>
    <row r="1040" spans="1:26" ht="12.75">
      <c r="A1040" s="68"/>
      <c r="B1040" s="68"/>
      <c r="C1040" s="68"/>
      <c r="D1040" s="68"/>
      <c r="E1040" s="68"/>
      <c r="F1040" s="68"/>
      <c r="G1040" s="68"/>
      <c r="H1040" s="68"/>
      <c r="I1040" s="68"/>
      <c r="J1040" s="68"/>
      <c r="K1040" s="68"/>
      <c r="L1040" s="68"/>
      <c r="M1040" s="68"/>
      <c r="N1040" s="68"/>
      <c r="O1040" s="68"/>
      <c r="P1040" s="68"/>
      <c r="Q1040" s="68"/>
      <c r="R1040" s="68"/>
      <c r="S1040" s="68"/>
      <c r="T1040" s="68"/>
      <c r="U1040" s="68"/>
      <c r="V1040" s="68"/>
      <c r="W1040" s="68"/>
      <c r="X1040" s="68"/>
      <c r="Y1040" s="68"/>
      <c r="Z1040" s="68"/>
    </row>
    <row r="1041" spans="1:26" ht="12.75">
      <c r="A1041" s="68"/>
      <c r="B1041" s="68"/>
      <c r="C1041" s="68"/>
      <c r="D1041" s="68"/>
      <c r="E1041" s="68"/>
      <c r="F1041" s="68"/>
      <c r="G1041" s="68"/>
      <c r="H1041" s="68"/>
      <c r="I1041" s="68"/>
      <c r="J1041" s="68"/>
      <c r="K1041" s="68"/>
      <c r="L1041" s="68"/>
      <c r="M1041" s="68"/>
      <c r="N1041" s="68"/>
      <c r="O1041" s="68"/>
      <c r="P1041" s="68"/>
      <c r="Q1041" s="68"/>
      <c r="R1041" s="68"/>
      <c r="S1041" s="68"/>
      <c r="T1041" s="68"/>
      <c r="U1041" s="68"/>
      <c r="V1041" s="68"/>
      <c r="W1041" s="68"/>
      <c r="X1041" s="68"/>
      <c r="Y1041" s="68"/>
      <c r="Z1041" s="68"/>
    </row>
    <row r="1042" spans="1:26" ht="12.75">
      <c r="A1042" s="68"/>
      <c r="B1042" s="68"/>
      <c r="C1042" s="68"/>
      <c r="D1042" s="68"/>
      <c r="E1042" s="68"/>
      <c r="F1042" s="68"/>
      <c r="G1042" s="68"/>
      <c r="H1042" s="68"/>
      <c r="I1042" s="68"/>
      <c r="J1042" s="68"/>
      <c r="K1042" s="68"/>
      <c r="L1042" s="68"/>
      <c r="M1042" s="68"/>
      <c r="N1042" s="68"/>
      <c r="O1042" s="68"/>
      <c r="P1042" s="68"/>
      <c r="Q1042" s="68"/>
      <c r="R1042" s="68"/>
      <c r="S1042" s="68"/>
      <c r="T1042" s="68"/>
      <c r="U1042" s="68"/>
      <c r="V1042" s="68"/>
      <c r="W1042" s="68"/>
      <c r="X1042" s="68"/>
      <c r="Y1042" s="68"/>
      <c r="Z1042" s="68"/>
    </row>
    <row r="1043" spans="1:26" ht="12.75">
      <c r="A1043" s="68"/>
      <c r="B1043" s="68"/>
      <c r="C1043" s="68"/>
      <c r="D1043" s="68"/>
      <c r="E1043" s="68"/>
      <c r="F1043" s="68"/>
      <c r="G1043" s="68"/>
      <c r="H1043" s="68"/>
      <c r="I1043" s="68"/>
      <c r="J1043" s="68"/>
      <c r="K1043" s="68"/>
      <c r="L1043" s="68"/>
      <c r="M1043" s="68"/>
      <c r="N1043" s="68"/>
      <c r="O1043" s="68"/>
      <c r="P1043" s="68"/>
      <c r="Q1043" s="68"/>
      <c r="R1043" s="68"/>
      <c r="S1043" s="68"/>
      <c r="T1043" s="68"/>
      <c r="U1043" s="68"/>
      <c r="V1043" s="68"/>
      <c r="W1043" s="68"/>
      <c r="X1043" s="68"/>
      <c r="Y1043" s="68"/>
      <c r="Z1043" s="68"/>
    </row>
    <row r="1044" spans="1:26" ht="12.75">
      <c r="A1044" s="68"/>
      <c r="B1044" s="68"/>
      <c r="C1044" s="68"/>
      <c r="D1044" s="68"/>
      <c r="E1044" s="68"/>
      <c r="F1044" s="68"/>
      <c r="G1044" s="68"/>
      <c r="H1044" s="68"/>
      <c r="I1044" s="68"/>
      <c r="J1044" s="68"/>
      <c r="K1044" s="68"/>
      <c r="L1044" s="68"/>
      <c r="M1044" s="68"/>
      <c r="N1044" s="68"/>
      <c r="O1044" s="68"/>
      <c r="P1044" s="68"/>
      <c r="Q1044" s="68"/>
      <c r="R1044" s="68"/>
      <c r="S1044" s="68"/>
      <c r="T1044" s="68"/>
      <c r="U1044" s="68"/>
      <c r="V1044" s="68"/>
      <c r="W1044" s="68"/>
      <c r="X1044" s="68"/>
      <c r="Y1044" s="68"/>
      <c r="Z1044" s="68"/>
    </row>
    <row r="1045" spans="1:26" ht="12.75">
      <c r="A1045" s="68"/>
      <c r="B1045" s="68"/>
      <c r="C1045" s="68"/>
      <c r="D1045" s="68"/>
      <c r="E1045" s="68"/>
      <c r="F1045" s="68"/>
      <c r="G1045" s="68"/>
      <c r="H1045" s="68"/>
      <c r="I1045" s="68"/>
      <c r="J1045" s="68"/>
      <c r="K1045" s="68"/>
      <c r="L1045" s="68"/>
      <c r="M1045" s="68"/>
      <c r="N1045" s="68"/>
      <c r="O1045" s="68"/>
      <c r="P1045" s="68"/>
      <c r="Q1045" s="68"/>
      <c r="R1045" s="68"/>
      <c r="S1045" s="68"/>
      <c r="T1045" s="68"/>
      <c r="U1045" s="68"/>
      <c r="V1045" s="68"/>
      <c r="W1045" s="68"/>
      <c r="X1045" s="68"/>
      <c r="Y1045" s="68"/>
      <c r="Z1045" s="68"/>
    </row>
    <row r="1046" spans="1:26" ht="12.75">
      <c r="A1046" s="68"/>
      <c r="B1046" s="68"/>
      <c r="C1046" s="68"/>
      <c r="D1046" s="68"/>
      <c r="E1046" s="68"/>
      <c r="F1046" s="68"/>
      <c r="G1046" s="68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68"/>
      <c r="T1046" s="68"/>
      <c r="U1046" s="68"/>
      <c r="V1046" s="68"/>
      <c r="W1046" s="68"/>
      <c r="X1046" s="68"/>
      <c r="Y1046" s="68"/>
      <c r="Z1046" s="68"/>
    </row>
    <row r="1047" spans="1:26" ht="12.75">
      <c r="A1047" s="68"/>
      <c r="B1047" s="68"/>
      <c r="C1047" s="68"/>
      <c r="D1047" s="68"/>
      <c r="E1047" s="68"/>
      <c r="F1047" s="68"/>
      <c r="G1047" s="68"/>
      <c r="H1047" s="68"/>
      <c r="I1047" s="68"/>
      <c r="J1047" s="68"/>
      <c r="K1047" s="68"/>
      <c r="L1047" s="68"/>
      <c r="M1047" s="68"/>
      <c r="N1047" s="68"/>
      <c r="O1047" s="68"/>
      <c r="P1047" s="68"/>
      <c r="Q1047" s="68"/>
      <c r="R1047" s="68"/>
      <c r="S1047" s="68"/>
      <c r="T1047" s="68"/>
      <c r="U1047" s="68"/>
      <c r="V1047" s="68"/>
      <c r="W1047" s="68"/>
      <c r="X1047" s="68"/>
      <c r="Y1047" s="68"/>
      <c r="Z1047" s="68"/>
    </row>
    <row r="1048" spans="1:26" ht="12.75">
      <c r="A1048" s="68"/>
      <c r="B1048" s="68"/>
      <c r="C1048" s="68"/>
      <c r="D1048" s="68"/>
      <c r="E1048" s="68"/>
      <c r="F1048" s="68"/>
      <c r="G1048" s="68"/>
      <c r="H1048" s="68"/>
      <c r="I1048" s="68"/>
      <c r="J1048" s="68"/>
      <c r="K1048" s="68"/>
      <c r="L1048" s="68"/>
      <c r="M1048" s="68"/>
      <c r="N1048" s="68"/>
      <c r="O1048" s="68"/>
      <c r="P1048" s="68"/>
      <c r="Q1048" s="68"/>
      <c r="R1048" s="68"/>
      <c r="S1048" s="68"/>
      <c r="T1048" s="68"/>
      <c r="U1048" s="68"/>
      <c r="V1048" s="68"/>
      <c r="W1048" s="68"/>
      <c r="X1048" s="68"/>
      <c r="Y1048" s="68"/>
      <c r="Z1048" s="68"/>
    </row>
    <row r="1049" spans="1:26" ht="12.75">
      <c r="A1049" s="68"/>
      <c r="B1049" s="68"/>
      <c r="C1049" s="68"/>
      <c r="D1049" s="68"/>
      <c r="E1049" s="68"/>
      <c r="F1049" s="68"/>
      <c r="G1049" s="68"/>
      <c r="H1049" s="68"/>
      <c r="I1049" s="68"/>
      <c r="J1049" s="68"/>
      <c r="K1049" s="68"/>
      <c r="L1049" s="68"/>
      <c r="M1049" s="68"/>
      <c r="N1049" s="68"/>
      <c r="O1049" s="68"/>
      <c r="P1049" s="68"/>
      <c r="Q1049" s="68"/>
      <c r="R1049" s="68"/>
      <c r="S1049" s="68"/>
      <c r="T1049" s="68"/>
      <c r="U1049" s="68"/>
      <c r="V1049" s="68"/>
      <c r="W1049" s="68"/>
      <c r="X1049" s="68"/>
      <c r="Y1049" s="68"/>
      <c r="Z1049" s="68"/>
    </row>
    <row r="1050" spans="1:26" ht="12.75">
      <c r="A1050" s="68"/>
      <c r="B1050" s="68"/>
      <c r="C1050" s="68"/>
      <c r="D1050" s="68"/>
      <c r="E1050" s="68"/>
      <c r="F1050" s="68"/>
      <c r="G1050" s="68"/>
      <c r="H1050" s="68"/>
      <c r="I1050" s="68"/>
      <c r="J1050" s="68"/>
      <c r="K1050" s="68"/>
      <c r="L1050" s="68"/>
      <c r="M1050" s="68"/>
      <c r="N1050" s="68"/>
      <c r="O1050" s="68"/>
      <c r="P1050" s="68"/>
      <c r="Q1050" s="68"/>
      <c r="R1050" s="68"/>
      <c r="S1050" s="68"/>
      <c r="T1050" s="68"/>
      <c r="U1050" s="68"/>
      <c r="V1050" s="68"/>
      <c r="W1050" s="68"/>
      <c r="X1050" s="68"/>
      <c r="Y1050" s="68"/>
      <c r="Z1050" s="68"/>
    </row>
    <row r="1051" spans="1:26" ht="12.75">
      <c r="A1051" s="68"/>
      <c r="B1051" s="68"/>
      <c r="C1051" s="68"/>
      <c r="D1051" s="68"/>
      <c r="E1051" s="68"/>
      <c r="F1051" s="68"/>
      <c r="G1051" s="68"/>
      <c r="H1051" s="68"/>
      <c r="I1051" s="68"/>
      <c r="J1051" s="68"/>
      <c r="K1051" s="68"/>
      <c r="L1051" s="68"/>
      <c r="M1051" s="68"/>
      <c r="N1051" s="68"/>
      <c r="O1051" s="68"/>
      <c r="P1051" s="68"/>
      <c r="Q1051" s="68"/>
      <c r="R1051" s="68"/>
      <c r="S1051" s="68"/>
      <c r="T1051" s="68"/>
      <c r="U1051" s="68"/>
      <c r="V1051" s="68"/>
      <c r="W1051" s="68"/>
      <c r="X1051" s="68"/>
      <c r="Y1051" s="68"/>
      <c r="Z1051" s="68"/>
    </row>
    <row r="1052" spans="1:26" ht="12.75">
      <c r="A1052" s="68"/>
      <c r="B1052" s="68"/>
      <c r="C1052" s="68"/>
      <c r="D1052" s="68"/>
      <c r="E1052" s="68"/>
      <c r="F1052" s="68"/>
      <c r="G1052" s="68"/>
      <c r="H1052" s="68"/>
      <c r="I1052" s="68"/>
      <c r="J1052" s="68"/>
      <c r="K1052" s="68"/>
      <c r="L1052" s="68"/>
      <c r="M1052" s="68"/>
      <c r="N1052" s="68"/>
      <c r="O1052" s="68"/>
      <c r="P1052" s="68"/>
      <c r="Q1052" s="68"/>
      <c r="R1052" s="68"/>
      <c r="S1052" s="68"/>
      <c r="T1052" s="68"/>
      <c r="U1052" s="68"/>
      <c r="V1052" s="68"/>
      <c r="W1052" s="68"/>
      <c r="X1052" s="68"/>
      <c r="Y1052" s="68"/>
      <c r="Z1052" s="68"/>
    </row>
    <row r="1053" spans="1:26" ht="12.75">
      <c r="A1053" s="68"/>
      <c r="B1053" s="68"/>
      <c r="C1053" s="68"/>
      <c r="D1053" s="68"/>
      <c r="E1053" s="68"/>
      <c r="F1053" s="68"/>
      <c r="G1053" s="68"/>
      <c r="H1053" s="68"/>
      <c r="I1053" s="68"/>
      <c r="J1053" s="68"/>
      <c r="K1053" s="68"/>
      <c r="L1053" s="68"/>
      <c r="M1053" s="68"/>
      <c r="N1053" s="68"/>
      <c r="O1053" s="68"/>
      <c r="P1053" s="68"/>
      <c r="Q1053" s="68"/>
      <c r="R1053" s="68"/>
      <c r="S1053" s="68"/>
      <c r="T1053" s="68"/>
      <c r="U1053" s="68"/>
      <c r="V1053" s="68"/>
      <c r="W1053" s="68"/>
      <c r="X1053" s="68"/>
      <c r="Y1053" s="68"/>
      <c r="Z1053" s="68"/>
    </row>
    <row r="1054" spans="1:26" ht="12.75">
      <c r="A1054" s="68"/>
      <c r="B1054" s="68"/>
      <c r="C1054" s="68"/>
      <c r="D1054" s="68"/>
      <c r="E1054" s="68"/>
      <c r="F1054" s="68"/>
      <c r="G1054" s="68"/>
      <c r="H1054" s="68"/>
      <c r="I1054" s="68"/>
      <c r="J1054" s="68"/>
      <c r="K1054" s="68"/>
      <c r="L1054" s="68"/>
      <c r="M1054" s="68"/>
      <c r="N1054" s="68"/>
      <c r="O1054" s="68"/>
      <c r="P1054" s="68"/>
      <c r="Q1054" s="68"/>
      <c r="R1054" s="68"/>
      <c r="S1054" s="68"/>
      <c r="T1054" s="68"/>
      <c r="U1054" s="68"/>
      <c r="V1054" s="68"/>
      <c r="W1054" s="68"/>
      <c r="X1054" s="68"/>
      <c r="Y1054" s="68"/>
      <c r="Z1054" s="68"/>
    </row>
    <row r="1055" spans="1:26" ht="12.75">
      <c r="A1055" s="68"/>
      <c r="B1055" s="68"/>
      <c r="C1055" s="68"/>
      <c r="D1055" s="68"/>
      <c r="E1055" s="68"/>
      <c r="F1055" s="68"/>
      <c r="G1055" s="68"/>
      <c r="H1055" s="68"/>
      <c r="I1055" s="68"/>
      <c r="J1055" s="68"/>
      <c r="K1055" s="68"/>
      <c r="L1055" s="68"/>
      <c r="M1055" s="68"/>
      <c r="N1055" s="68"/>
      <c r="O1055" s="68"/>
      <c r="P1055" s="68"/>
      <c r="Q1055" s="68"/>
      <c r="R1055" s="68"/>
      <c r="S1055" s="68"/>
      <c r="T1055" s="68"/>
      <c r="U1055" s="68"/>
      <c r="V1055" s="68"/>
      <c r="W1055" s="68"/>
      <c r="X1055" s="68"/>
      <c r="Y1055" s="68"/>
      <c r="Z1055" s="68"/>
    </row>
    <row r="1056" spans="1:26" ht="12.75">
      <c r="A1056" s="68"/>
      <c r="B1056" s="68"/>
      <c r="C1056" s="68"/>
      <c r="D1056" s="68"/>
      <c r="E1056" s="68"/>
      <c r="F1056" s="68"/>
      <c r="G1056" s="68"/>
      <c r="H1056" s="68"/>
      <c r="I1056" s="68"/>
      <c r="J1056" s="68"/>
      <c r="K1056" s="68"/>
      <c r="L1056" s="68"/>
      <c r="M1056" s="68"/>
      <c r="N1056" s="68"/>
      <c r="O1056" s="68"/>
      <c r="P1056" s="68"/>
      <c r="Q1056" s="68"/>
      <c r="R1056" s="68"/>
      <c r="S1056" s="68"/>
      <c r="T1056" s="68"/>
      <c r="U1056" s="68"/>
      <c r="V1056" s="68"/>
      <c r="W1056" s="68"/>
      <c r="X1056" s="68"/>
      <c r="Y1056" s="68"/>
      <c r="Z1056" s="68"/>
    </row>
    <row r="1057" spans="1:26" ht="12.75">
      <c r="A1057" s="68"/>
      <c r="B1057" s="68"/>
      <c r="C1057" s="68"/>
      <c r="D1057" s="68"/>
      <c r="E1057" s="68"/>
      <c r="F1057" s="68"/>
      <c r="G1057" s="68"/>
      <c r="H1057" s="68"/>
      <c r="I1057" s="68"/>
      <c r="J1057" s="68"/>
      <c r="K1057" s="68"/>
      <c r="L1057" s="68"/>
      <c r="M1057" s="68"/>
      <c r="N1057" s="68"/>
      <c r="O1057" s="68"/>
      <c r="P1057" s="68"/>
      <c r="Q1057" s="68"/>
      <c r="R1057" s="68"/>
      <c r="S1057" s="68"/>
      <c r="T1057" s="68"/>
      <c r="U1057" s="68"/>
      <c r="V1057" s="68"/>
      <c r="W1057" s="68"/>
      <c r="X1057" s="68"/>
      <c r="Y1057" s="68"/>
      <c r="Z1057" s="68"/>
    </row>
    <row r="1058" spans="1:26" ht="12.75">
      <c r="A1058" s="68"/>
      <c r="B1058" s="68"/>
      <c r="C1058" s="68"/>
      <c r="D1058" s="68"/>
      <c r="E1058" s="68"/>
      <c r="F1058" s="68"/>
      <c r="G1058" s="68"/>
      <c r="H1058" s="68"/>
      <c r="I1058" s="68"/>
      <c r="J1058" s="68"/>
      <c r="K1058" s="68"/>
      <c r="L1058" s="68"/>
      <c r="M1058" s="68"/>
      <c r="N1058" s="68"/>
      <c r="O1058" s="68"/>
      <c r="P1058" s="68"/>
      <c r="Q1058" s="68"/>
      <c r="R1058" s="68"/>
      <c r="S1058" s="68"/>
      <c r="T1058" s="68"/>
      <c r="U1058" s="68"/>
      <c r="V1058" s="68"/>
      <c r="W1058" s="68"/>
      <c r="X1058" s="68"/>
      <c r="Y1058" s="68"/>
      <c r="Z1058" s="68"/>
    </row>
    <row r="1059" spans="1:26" ht="12.75">
      <c r="A1059" s="68"/>
      <c r="B1059" s="68"/>
      <c r="C1059" s="68"/>
      <c r="D1059" s="68"/>
      <c r="E1059" s="68"/>
      <c r="F1059" s="68"/>
      <c r="G1059" s="68"/>
      <c r="H1059" s="68"/>
      <c r="I1059" s="68"/>
      <c r="J1059" s="68"/>
      <c r="K1059" s="68"/>
      <c r="L1059" s="68"/>
      <c r="M1059" s="68"/>
      <c r="N1059" s="68"/>
      <c r="O1059" s="68"/>
      <c r="P1059" s="68"/>
      <c r="Q1059" s="68"/>
      <c r="R1059" s="68"/>
      <c r="S1059" s="68"/>
      <c r="T1059" s="68"/>
      <c r="U1059" s="68"/>
      <c r="V1059" s="68"/>
      <c r="W1059" s="68"/>
      <c r="X1059" s="68"/>
      <c r="Y1059" s="68"/>
      <c r="Z1059" s="68"/>
    </row>
    <row r="1060" spans="1:26" ht="12.75">
      <c r="A1060" s="68"/>
      <c r="B1060" s="68"/>
      <c r="C1060" s="68"/>
      <c r="D1060" s="68"/>
      <c r="E1060" s="68"/>
      <c r="F1060" s="68"/>
      <c r="G1060" s="68"/>
      <c r="H1060" s="68"/>
      <c r="I1060" s="68"/>
      <c r="J1060" s="68"/>
      <c r="K1060" s="68"/>
      <c r="L1060" s="68"/>
      <c r="M1060" s="68"/>
      <c r="N1060" s="68"/>
      <c r="O1060" s="68"/>
      <c r="P1060" s="68"/>
      <c r="Q1060" s="68"/>
      <c r="R1060" s="68"/>
      <c r="S1060" s="68"/>
      <c r="T1060" s="68"/>
      <c r="U1060" s="68"/>
      <c r="V1060" s="68"/>
      <c r="W1060" s="68"/>
      <c r="X1060" s="68"/>
      <c r="Y1060" s="68"/>
      <c r="Z1060" s="68"/>
    </row>
    <row r="1061" spans="1:26" ht="12.75">
      <c r="A1061" s="68"/>
      <c r="B1061" s="68"/>
      <c r="C1061" s="68"/>
      <c r="D1061" s="68"/>
      <c r="E1061" s="68"/>
      <c r="F1061" s="68"/>
      <c r="G1061" s="68"/>
      <c r="H1061" s="68"/>
      <c r="I1061" s="68"/>
      <c r="J1061" s="68"/>
      <c r="K1061" s="68"/>
      <c r="L1061" s="68"/>
      <c r="M1061" s="68"/>
      <c r="N1061" s="68"/>
      <c r="O1061" s="68"/>
      <c r="P1061" s="68"/>
      <c r="Q1061" s="68"/>
      <c r="R1061" s="68"/>
      <c r="S1061" s="68"/>
      <c r="T1061" s="68"/>
      <c r="U1061" s="68"/>
      <c r="V1061" s="68"/>
      <c r="W1061" s="68"/>
      <c r="X1061" s="68"/>
      <c r="Y1061" s="68"/>
      <c r="Z1061" s="68"/>
    </row>
    <row r="1062" spans="1:26" ht="12.75">
      <c r="A1062" s="68"/>
      <c r="B1062" s="68"/>
      <c r="C1062" s="68"/>
      <c r="D1062" s="68"/>
      <c r="E1062" s="68"/>
      <c r="F1062" s="68"/>
      <c r="G1062" s="68"/>
      <c r="H1062" s="68"/>
      <c r="I1062" s="68"/>
      <c r="J1062" s="68"/>
      <c r="K1062" s="68"/>
      <c r="L1062" s="68"/>
      <c r="M1062" s="68"/>
      <c r="N1062" s="68"/>
      <c r="O1062" s="68"/>
      <c r="P1062" s="68"/>
      <c r="Q1062" s="68"/>
      <c r="R1062" s="68"/>
      <c r="S1062" s="68"/>
      <c r="T1062" s="68"/>
      <c r="U1062" s="68"/>
      <c r="V1062" s="68"/>
      <c r="W1062" s="68"/>
      <c r="X1062" s="68"/>
      <c r="Y1062" s="68"/>
      <c r="Z1062" s="68"/>
    </row>
    <row r="1063" spans="1:26" ht="12.75">
      <c r="A1063" s="68"/>
      <c r="B1063" s="68"/>
      <c r="C1063" s="68"/>
      <c r="D1063" s="68"/>
      <c r="E1063" s="68"/>
      <c r="F1063" s="68"/>
      <c r="G1063" s="68"/>
      <c r="H1063" s="68"/>
      <c r="I1063" s="68"/>
      <c r="J1063" s="68"/>
      <c r="K1063" s="68"/>
      <c r="L1063" s="68"/>
      <c r="M1063" s="68"/>
      <c r="N1063" s="68"/>
      <c r="O1063" s="68"/>
      <c r="P1063" s="68"/>
      <c r="Q1063" s="68"/>
      <c r="R1063" s="68"/>
      <c r="S1063" s="68"/>
      <c r="T1063" s="68"/>
      <c r="U1063" s="68"/>
      <c r="V1063" s="68"/>
      <c r="W1063" s="68"/>
      <c r="X1063" s="68"/>
      <c r="Y1063" s="68"/>
      <c r="Z1063" s="68"/>
    </row>
    <row r="1064" spans="1:26" ht="12.75">
      <c r="A1064" s="68"/>
      <c r="B1064" s="68"/>
      <c r="C1064" s="68"/>
      <c r="D1064" s="68"/>
      <c r="E1064" s="68"/>
      <c r="F1064" s="68"/>
      <c r="G1064" s="68"/>
      <c r="H1064" s="68"/>
      <c r="I1064" s="68"/>
      <c r="J1064" s="68"/>
      <c r="K1064" s="68"/>
      <c r="L1064" s="68"/>
      <c r="M1064" s="68"/>
      <c r="N1064" s="68"/>
      <c r="O1064" s="68"/>
      <c r="P1064" s="68"/>
      <c r="Q1064" s="68"/>
      <c r="R1064" s="68"/>
      <c r="S1064" s="68"/>
      <c r="T1064" s="68"/>
      <c r="U1064" s="68"/>
      <c r="V1064" s="68"/>
      <c r="W1064" s="68"/>
      <c r="X1064" s="68"/>
      <c r="Y1064" s="68"/>
      <c r="Z1064" s="68"/>
    </row>
    <row r="1065" spans="1:26" ht="12.75">
      <c r="A1065" s="68"/>
      <c r="B1065" s="68"/>
      <c r="C1065" s="68"/>
      <c r="D1065" s="68"/>
      <c r="E1065" s="68"/>
      <c r="F1065" s="68"/>
      <c r="G1065" s="68"/>
      <c r="H1065" s="68"/>
      <c r="I1065" s="68"/>
      <c r="J1065" s="68"/>
      <c r="K1065" s="68"/>
      <c r="L1065" s="68"/>
      <c r="M1065" s="68"/>
      <c r="N1065" s="68"/>
      <c r="O1065" s="68"/>
      <c r="P1065" s="68"/>
      <c r="Q1065" s="68"/>
      <c r="R1065" s="68"/>
      <c r="S1065" s="68"/>
      <c r="T1065" s="68"/>
      <c r="U1065" s="68"/>
      <c r="V1065" s="68"/>
      <c r="W1065" s="68"/>
      <c r="X1065" s="68"/>
      <c r="Y1065" s="68"/>
      <c r="Z1065" s="68"/>
    </row>
    <row r="1066" spans="1:26" ht="12.75">
      <c r="A1066" s="68"/>
      <c r="B1066" s="68"/>
      <c r="C1066" s="68"/>
      <c r="D1066" s="68"/>
      <c r="E1066" s="68"/>
      <c r="F1066" s="68"/>
      <c r="G1066" s="68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  <c r="S1066" s="68"/>
      <c r="T1066" s="68"/>
      <c r="U1066" s="68"/>
      <c r="V1066" s="68"/>
      <c r="W1066" s="68"/>
      <c r="X1066" s="68"/>
      <c r="Y1066" s="68"/>
      <c r="Z1066" s="68"/>
    </row>
    <row r="1067" spans="1:26" ht="12.75">
      <c r="A1067" s="68"/>
      <c r="B1067" s="68"/>
      <c r="C1067" s="68"/>
      <c r="D1067" s="68"/>
      <c r="E1067" s="68"/>
      <c r="F1067" s="68"/>
      <c r="G1067" s="68"/>
      <c r="H1067" s="68"/>
      <c r="I1067" s="68"/>
      <c r="J1067" s="68"/>
      <c r="K1067" s="68"/>
      <c r="L1067" s="68"/>
      <c r="M1067" s="68"/>
      <c r="N1067" s="68"/>
      <c r="O1067" s="68"/>
      <c r="P1067" s="68"/>
      <c r="Q1067" s="68"/>
      <c r="R1067" s="68"/>
      <c r="S1067" s="68"/>
      <c r="T1067" s="68"/>
      <c r="U1067" s="68"/>
      <c r="V1067" s="68"/>
      <c r="W1067" s="68"/>
      <c r="X1067" s="68"/>
      <c r="Y1067" s="68"/>
      <c r="Z1067" s="68"/>
    </row>
    <row r="1068" spans="1:26" ht="12.75">
      <c r="A1068" s="68"/>
      <c r="B1068" s="68"/>
      <c r="C1068" s="68"/>
      <c r="D1068" s="68"/>
      <c r="E1068" s="68"/>
      <c r="F1068" s="68"/>
      <c r="G1068" s="68"/>
      <c r="H1068" s="68"/>
      <c r="I1068" s="68"/>
      <c r="J1068" s="68"/>
      <c r="K1068" s="68"/>
      <c r="L1068" s="68"/>
      <c r="M1068" s="68"/>
      <c r="N1068" s="68"/>
      <c r="O1068" s="68"/>
      <c r="P1068" s="68"/>
      <c r="Q1068" s="68"/>
      <c r="R1068" s="68"/>
      <c r="S1068" s="68"/>
      <c r="T1068" s="68"/>
      <c r="U1068" s="68"/>
      <c r="V1068" s="68"/>
      <c r="W1068" s="68"/>
      <c r="X1068" s="68"/>
      <c r="Y1068" s="68"/>
      <c r="Z1068" s="68"/>
    </row>
    <row r="1069" spans="1:26" ht="12.75">
      <c r="A1069" s="68"/>
      <c r="B1069" s="68"/>
      <c r="C1069" s="68"/>
      <c r="D1069" s="68"/>
      <c r="E1069" s="68"/>
      <c r="F1069" s="68"/>
      <c r="G1069" s="68"/>
      <c r="H1069" s="68"/>
      <c r="I1069" s="68"/>
      <c r="J1069" s="68"/>
      <c r="K1069" s="68"/>
      <c r="L1069" s="68"/>
      <c r="M1069" s="68"/>
      <c r="N1069" s="68"/>
      <c r="O1069" s="68"/>
      <c r="P1069" s="68"/>
      <c r="Q1069" s="68"/>
      <c r="R1069" s="68"/>
      <c r="S1069" s="68"/>
      <c r="T1069" s="68"/>
      <c r="U1069" s="68"/>
      <c r="V1069" s="68"/>
      <c r="W1069" s="68"/>
      <c r="X1069" s="68"/>
      <c r="Y1069" s="68"/>
      <c r="Z1069" s="68"/>
    </row>
    <row r="1070" spans="1:26" ht="12.75">
      <c r="A1070" s="68"/>
      <c r="B1070" s="68"/>
      <c r="C1070" s="68"/>
      <c r="D1070" s="68"/>
      <c r="E1070" s="68"/>
      <c r="F1070" s="68"/>
      <c r="G1070" s="68"/>
      <c r="H1070" s="68"/>
      <c r="I1070" s="68"/>
      <c r="J1070" s="68"/>
      <c r="K1070" s="68"/>
      <c r="L1070" s="68"/>
      <c r="M1070" s="68"/>
      <c r="N1070" s="68"/>
      <c r="O1070" s="68"/>
      <c r="P1070" s="68"/>
      <c r="Q1070" s="68"/>
      <c r="R1070" s="68"/>
      <c r="S1070" s="68"/>
      <c r="T1070" s="68"/>
      <c r="U1070" s="68"/>
      <c r="V1070" s="68"/>
      <c r="W1070" s="68"/>
      <c r="X1070" s="68"/>
      <c r="Y1070" s="68"/>
      <c r="Z1070" s="68"/>
    </row>
    <row r="1071" spans="1:26" ht="12.75">
      <c r="A1071" s="68"/>
      <c r="B1071" s="68"/>
      <c r="C1071" s="68"/>
      <c r="D1071" s="68"/>
      <c r="E1071" s="68"/>
      <c r="F1071" s="68"/>
      <c r="G1071" s="68"/>
      <c r="H1071" s="68"/>
      <c r="I1071" s="68"/>
      <c r="J1071" s="68"/>
      <c r="K1071" s="68"/>
      <c r="L1071" s="68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  <c r="X1071" s="68"/>
      <c r="Y1071" s="68"/>
      <c r="Z1071" s="68"/>
    </row>
    <row r="1072" spans="1:26" ht="12.75">
      <c r="A1072" s="68"/>
      <c r="B1072" s="68"/>
      <c r="C1072" s="68"/>
      <c r="D1072" s="68"/>
      <c r="E1072" s="68"/>
      <c r="F1072" s="68"/>
      <c r="G1072" s="68"/>
      <c r="H1072" s="68"/>
      <c r="I1072" s="68"/>
      <c r="J1072" s="68"/>
      <c r="K1072" s="68"/>
      <c r="L1072" s="68"/>
      <c r="M1072" s="68"/>
      <c r="N1072" s="68"/>
      <c r="O1072" s="68"/>
      <c r="P1072" s="68"/>
      <c r="Q1072" s="68"/>
      <c r="R1072" s="68"/>
      <c r="S1072" s="68"/>
      <c r="T1072" s="68"/>
      <c r="U1072" s="68"/>
      <c r="V1072" s="68"/>
      <c r="W1072" s="68"/>
      <c r="X1072" s="68"/>
      <c r="Y1072" s="68"/>
      <c r="Z1072" s="68"/>
    </row>
    <row r="1073" spans="1:26" ht="12.75">
      <c r="A1073" s="68"/>
      <c r="B1073" s="68"/>
      <c r="C1073" s="68"/>
      <c r="D1073" s="68"/>
      <c r="E1073" s="68"/>
      <c r="F1073" s="68"/>
      <c r="G1073" s="68"/>
      <c r="H1073" s="68"/>
      <c r="I1073" s="68"/>
      <c r="J1073" s="68"/>
      <c r="K1073" s="68"/>
      <c r="L1073" s="68"/>
      <c r="M1073" s="68"/>
      <c r="N1073" s="68"/>
      <c r="O1073" s="68"/>
      <c r="P1073" s="68"/>
      <c r="Q1073" s="68"/>
      <c r="R1073" s="68"/>
      <c r="S1073" s="68"/>
      <c r="T1073" s="68"/>
      <c r="U1073" s="68"/>
      <c r="V1073" s="68"/>
      <c r="W1073" s="68"/>
      <c r="X1073" s="68"/>
      <c r="Y1073" s="68"/>
      <c r="Z1073" s="68"/>
    </row>
    <row r="1074" spans="1:26" ht="12.75">
      <c r="A1074" s="68"/>
      <c r="B1074" s="68"/>
      <c r="C1074" s="68"/>
      <c r="D1074" s="68"/>
      <c r="E1074" s="68"/>
      <c r="F1074" s="68"/>
      <c r="G1074" s="68"/>
      <c r="H1074" s="68"/>
      <c r="I1074" s="68"/>
      <c r="J1074" s="68"/>
      <c r="K1074" s="68"/>
      <c r="L1074" s="68"/>
      <c r="M1074" s="68"/>
      <c r="N1074" s="68"/>
      <c r="O1074" s="68"/>
      <c r="P1074" s="68"/>
      <c r="Q1074" s="68"/>
      <c r="R1074" s="68"/>
      <c r="S1074" s="68"/>
      <c r="T1074" s="68"/>
      <c r="U1074" s="68"/>
      <c r="V1074" s="68"/>
      <c r="W1074" s="68"/>
      <c r="X1074" s="68"/>
      <c r="Y1074" s="68"/>
      <c r="Z1074" s="68"/>
    </row>
    <row r="1075" spans="1:26" ht="12.75">
      <c r="A1075" s="68"/>
      <c r="B1075" s="68"/>
      <c r="C1075" s="68"/>
      <c r="D1075" s="68"/>
      <c r="E1075" s="68"/>
      <c r="F1075" s="68"/>
      <c r="G1075" s="68"/>
      <c r="H1075" s="68"/>
      <c r="I1075" s="68"/>
      <c r="J1075" s="68"/>
      <c r="K1075" s="68"/>
      <c r="L1075" s="68"/>
      <c r="M1075" s="68"/>
      <c r="N1075" s="68"/>
      <c r="O1075" s="68"/>
      <c r="P1075" s="68"/>
      <c r="Q1075" s="68"/>
      <c r="R1075" s="68"/>
      <c r="S1075" s="68"/>
      <c r="T1075" s="68"/>
      <c r="U1075" s="68"/>
      <c r="V1075" s="68"/>
      <c r="W1075" s="68"/>
      <c r="X1075" s="68"/>
      <c r="Y1075" s="68"/>
      <c r="Z1075" s="68"/>
    </row>
    <row r="1076" spans="1:26" ht="12.75">
      <c r="A1076" s="68"/>
      <c r="B1076" s="68"/>
      <c r="C1076" s="68"/>
      <c r="D1076" s="68"/>
      <c r="E1076" s="68"/>
      <c r="F1076" s="68"/>
      <c r="G1076" s="68"/>
      <c r="H1076" s="68"/>
      <c r="I1076" s="68"/>
      <c r="J1076" s="68"/>
      <c r="K1076" s="68"/>
      <c r="L1076" s="68"/>
      <c r="M1076" s="68"/>
      <c r="N1076" s="68"/>
      <c r="O1076" s="68"/>
      <c r="P1076" s="68"/>
      <c r="Q1076" s="68"/>
      <c r="R1076" s="68"/>
      <c r="S1076" s="68"/>
      <c r="T1076" s="68"/>
      <c r="U1076" s="68"/>
      <c r="V1076" s="68"/>
      <c r="W1076" s="68"/>
      <c r="X1076" s="68"/>
      <c r="Y1076" s="68"/>
      <c r="Z1076" s="68"/>
    </row>
    <row r="1077" spans="1:26" ht="12.75">
      <c r="A1077" s="68"/>
      <c r="B1077" s="68"/>
      <c r="C1077" s="68"/>
      <c r="D1077" s="68"/>
      <c r="E1077" s="68"/>
      <c r="F1077" s="68"/>
      <c r="G1077" s="68"/>
      <c r="H1077" s="68"/>
      <c r="I1077" s="68"/>
      <c r="J1077" s="68"/>
      <c r="K1077" s="68"/>
      <c r="L1077" s="68"/>
      <c r="M1077" s="68"/>
      <c r="N1077" s="68"/>
      <c r="O1077" s="68"/>
      <c r="P1077" s="68"/>
      <c r="Q1077" s="68"/>
      <c r="R1077" s="68"/>
      <c r="S1077" s="68"/>
      <c r="T1077" s="68"/>
      <c r="U1077" s="68"/>
      <c r="V1077" s="68"/>
      <c r="W1077" s="68"/>
      <c r="X1077" s="68"/>
      <c r="Y1077" s="68"/>
      <c r="Z1077" s="68"/>
    </row>
    <row r="1078" spans="1:26" ht="12.75">
      <c r="A1078" s="68"/>
      <c r="B1078" s="68"/>
      <c r="C1078" s="68"/>
      <c r="D1078" s="68"/>
      <c r="E1078" s="68"/>
      <c r="F1078" s="68"/>
      <c r="G1078" s="68"/>
      <c r="H1078" s="68"/>
      <c r="I1078" s="68"/>
      <c r="J1078" s="68"/>
      <c r="K1078" s="68"/>
      <c r="L1078" s="68"/>
      <c r="M1078" s="68"/>
      <c r="N1078" s="68"/>
      <c r="O1078" s="68"/>
      <c r="P1078" s="68"/>
      <c r="Q1078" s="68"/>
      <c r="R1078" s="68"/>
      <c r="S1078" s="68"/>
      <c r="T1078" s="68"/>
      <c r="U1078" s="68"/>
      <c r="V1078" s="68"/>
      <c r="W1078" s="68"/>
      <c r="X1078" s="68"/>
      <c r="Y1078" s="68"/>
      <c r="Z1078" s="68"/>
    </row>
    <row r="1079" spans="1:26" ht="12.75">
      <c r="A1079" s="68"/>
      <c r="B1079" s="68"/>
      <c r="C1079" s="68"/>
      <c r="D1079" s="68"/>
      <c r="E1079" s="68"/>
      <c r="F1079" s="68"/>
      <c r="G1079" s="68"/>
      <c r="H1079" s="68"/>
      <c r="I1079" s="68"/>
      <c r="J1079" s="68"/>
      <c r="K1079" s="68"/>
      <c r="L1079" s="68"/>
      <c r="M1079" s="68"/>
      <c r="N1079" s="68"/>
      <c r="O1079" s="68"/>
      <c r="P1079" s="68"/>
      <c r="Q1079" s="68"/>
      <c r="R1079" s="68"/>
      <c r="S1079" s="68"/>
      <c r="T1079" s="68"/>
      <c r="U1079" s="68"/>
      <c r="V1079" s="68"/>
      <c r="W1079" s="68"/>
      <c r="X1079" s="68"/>
      <c r="Y1079" s="68"/>
      <c r="Z1079" s="68"/>
    </row>
    <row r="1080" spans="1:26" ht="12.75">
      <c r="A1080" s="68"/>
      <c r="B1080" s="68"/>
      <c r="C1080" s="68"/>
      <c r="D1080" s="68"/>
      <c r="E1080" s="68"/>
      <c r="F1080" s="68"/>
      <c r="G1080" s="68"/>
      <c r="H1080" s="68"/>
      <c r="I1080" s="68"/>
      <c r="J1080" s="68"/>
      <c r="K1080" s="68"/>
      <c r="L1080" s="68"/>
      <c r="M1080" s="68"/>
      <c r="N1080" s="68"/>
      <c r="O1080" s="68"/>
      <c r="P1080" s="68"/>
      <c r="Q1080" s="68"/>
      <c r="R1080" s="68"/>
      <c r="S1080" s="68"/>
      <c r="T1080" s="68"/>
      <c r="U1080" s="68"/>
      <c r="V1080" s="68"/>
      <c r="W1080" s="68"/>
      <c r="X1080" s="68"/>
      <c r="Y1080" s="68"/>
      <c r="Z1080" s="68"/>
    </row>
    <row r="1081" spans="1:26" ht="12.75">
      <c r="A1081" s="68"/>
      <c r="B1081" s="68"/>
      <c r="C1081" s="68"/>
      <c r="D1081" s="68"/>
      <c r="E1081" s="68"/>
      <c r="F1081" s="68"/>
      <c r="G1081" s="68"/>
      <c r="H1081" s="68"/>
      <c r="I1081" s="68"/>
      <c r="J1081" s="68"/>
      <c r="K1081" s="68"/>
      <c r="L1081" s="68"/>
      <c r="M1081" s="68"/>
      <c r="N1081" s="68"/>
      <c r="O1081" s="68"/>
      <c r="P1081" s="68"/>
      <c r="Q1081" s="68"/>
      <c r="R1081" s="68"/>
      <c r="S1081" s="68"/>
      <c r="T1081" s="68"/>
      <c r="U1081" s="68"/>
      <c r="V1081" s="68"/>
      <c r="W1081" s="68"/>
      <c r="X1081" s="68"/>
      <c r="Y1081" s="68"/>
      <c r="Z1081" s="68"/>
    </row>
    <row r="1082" spans="1:26" ht="12.75">
      <c r="A1082" s="68"/>
      <c r="B1082" s="68"/>
      <c r="C1082" s="68"/>
      <c r="D1082" s="68"/>
      <c r="E1082" s="68"/>
      <c r="F1082" s="68"/>
      <c r="G1082" s="68"/>
      <c r="H1082" s="68"/>
      <c r="I1082" s="68"/>
      <c r="J1082" s="68"/>
      <c r="K1082" s="68"/>
      <c r="L1082" s="68"/>
      <c r="M1082" s="68"/>
      <c r="N1082" s="68"/>
      <c r="O1082" s="68"/>
      <c r="P1082" s="68"/>
      <c r="Q1082" s="68"/>
      <c r="R1082" s="68"/>
      <c r="S1082" s="68"/>
      <c r="T1082" s="68"/>
      <c r="U1082" s="68"/>
      <c r="V1082" s="68"/>
      <c r="W1082" s="68"/>
      <c r="X1082" s="68"/>
      <c r="Y1082" s="68"/>
      <c r="Z1082" s="68"/>
    </row>
    <row r="1083" spans="1:26" ht="12.75">
      <c r="A1083" s="68"/>
      <c r="B1083" s="68"/>
      <c r="C1083" s="68"/>
      <c r="D1083" s="68"/>
      <c r="E1083" s="68"/>
      <c r="F1083" s="68"/>
      <c r="G1083" s="68"/>
      <c r="H1083" s="68"/>
      <c r="I1083" s="68"/>
      <c r="J1083" s="68"/>
      <c r="K1083" s="68"/>
      <c r="L1083" s="68"/>
      <c r="M1083" s="68"/>
      <c r="N1083" s="68"/>
      <c r="O1083" s="68"/>
      <c r="P1083" s="68"/>
      <c r="Q1083" s="68"/>
      <c r="R1083" s="68"/>
      <c r="S1083" s="68"/>
      <c r="T1083" s="68"/>
      <c r="U1083" s="68"/>
      <c r="V1083" s="68"/>
      <c r="W1083" s="68"/>
      <c r="X1083" s="68"/>
      <c r="Y1083" s="68"/>
      <c r="Z1083" s="68"/>
    </row>
    <row r="1084" spans="1:26" ht="12.75">
      <c r="A1084" s="68"/>
      <c r="B1084" s="68"/>
      <c r="C1084" s="68"/>
      <c r="D1084" s="68"/>
      <c r="E1084" s="68"/>
      <c r="F1084" s="68"/>
      <c r="G1084" s="68"/>
      <c r="H1084" s="68"/>
      <c r="I1084" s="68"/>
      <c r="J1084" s="68"/>
      <c r="K1084" s="68"/>
      <c r="L1084" s="68"/>
      <c r="M1084" s="68"/>
      <c r="N1084" s="68"/>
      <c r="O1084" s="68"/>
      <c r="P1084" s="68"/>
      <c r="Q1084" s="68"/>
      <c r="R1084" s="68"/>
      <c r="S1084" s="68"/>
      <c r="T1084" s="68"/>
      <c r="U1084" s="68"/>
      <c r="V1084" s="68"/>
      <c r="W1084" s="68"/>
      <c r="X1084" s="68"/>
      <c r="Y1084" s="68"/>
      <c r="Z1084" s="68"/>
    </row>
    <row r="1085" spans="1:26" ht="12.75">
      <c r="A1085" s="68"/>
      <c r="B1085" s="68"/>
      <c r="C1085" s="68"/>
      <c r="D1085" s="68"/>
      <c r="E1085" s="68"/>
      <c r="F1085" s="68"/>
      <c r="G1085" s="68"/>
      <c r="H1085" s="68"/>
      <c r="I1085" s="68"/>
      <c r="J1085" s="68"/>
      <c r="K1085" s="68"/>
      <c r="L1085" s="68"/>
      <c r="M1085" s="68"/>
      <c r="N1085" s="68"/>
      <c r="O1085" s="68"/>
      <c r="P1085" s="68"/>
      <c r="Q1085" s="68"/>
      <c r="R1085" s="68"/>
      <c r="S1085" s="68"/>
      <c r="T1085" s="68"/>
      <c r="U1085" s="68"/>
      <c r="V1085" s="68"/>
      <c r="W1085" s="68"/>
      <c r="X1085" s="68"/>
      <c r="Y1085" s="68"/>
      <c r="Z1085" s="68"/>
    </row>
    <row r="1086" spans="1:26" ht="12.75">
      <c r="A1086" s="68"/>
      <c r="B1086" s="68"/>
      <c r="C1086" s="68"/>
      <c r="D1086" s="68"/>
      <c r="E1086" s="68"/>
      <c r="F1086" s="68"/>
      <c r="G1086" s="68"/>
      <c r="H1086" s="68"/>
      <c r="I1086" s="68"/>
      <c r="J1086" s="68"/>
      <c r="K1086" s="68"/>
      <c r="L1086" s="68"/>
      <c r="M1086" s="68"/>
      <c r="N1086" s="68"/>
      <c r="O1086" s="68"/>
      <c r="P1086" s="68"/>
      <c r="Q1086" s="68"/>
      <c r="R1086" s="68"/>
      <c r="S1086" s="68"/>
      <c r="T1086" s="68"/>
      <c r="U1086" s="68"/>
      <c r="V1086" s="68"/>
      <c r="W1086" s="68"/>
      <c r="X1086" s="68"/>
      <c r="Y1086" s="68"/>
      <c r="Z1086" s="68"/>
    </row>
    <row r="1087" spans="1:26" ht="12.75">
      <c r="A1087" s="68"/>
      <c r="B1087" s="68"/>
      <c r="C1087" s="68"/>
      <c r="D1087" s="68"/>
      <c r="E1087" s="68"/>
      <c r="F1087" s="68"/>
      <c r="G1087" s="68"/>
      <c r="H1087" s="68"/>
      <c r="I1087" s="68"/>
      <c r="J1087" s="68"/>
      <c r="K1087" s="68"/>
      <c r="L1087" s="68"/>
      <c r="M1087" s="68"/>
      <c r="N1087" s="68"/>
      <c r="O1087" s="68"/>
      <c r="P1087" s="68"/>
      <c r="Q1087" s="68"/>
      <c r="R1087" s="68"/>
      <c r="S1087" s="68"/>
      <c r="T1087" s="68"/>
      <c r="U1087" s="68"/>
      <c r="V1087" s="68"/>
      <c r="W1087" s="68"/>
      <c r="X1087" s="68"/>
      <c r="Y1087" s="68"/>
      <c r="Z1087" s="68"/>
    </row>
    <row r="1088" spans="1:26" ht="12.75">
      <c r="A1088" s="68"/>
      <c r="B1088" s="68"/>
      <c r="C1088" s="68"/>
      <c r="D1088" s="68"/>
      <c r="E1088" s="68"/>
      <c r="F1088" s="68"/>
      <c r="G1088" s="68"/>
      <c r="H1088" s="68"/>
      <c r="I1088" s="68"/>
      <c r="J1088" s="68"/>
      <c r="K1088" s="68"/>
      <c r="L1088" s="68"/>
      <c r="M1088" s="68"/>
      <c r="N1088" s="68"/>
      <c r="O1088" s="68"/>
      <c r="P1088" s="68"/>
      <c r="Q1088" s="68"/>
      <c r="R1088" s="68"/>
      <c r="S1088" s="68"/>
      <c r="T1088" s="68"/>
      <c r="U1088" s="68"/>
      <c r="V1088" s="68"/>
      <c r="W1088" s="68"/>
      <c r="X1088" s="68"/>
      <c r="Y1088" s="68"/>
      <c r="Z1088" s="68"/>
    </row>
    <row r="1089" spans="1:26" ht="12.75">
      <c r="A1089" s="68"/>
      <c r="B1089" s="68"/>
      <c r="C1089" s="68"/>
      <c r="D1089" s="68"/>
      <c r="E1089" s="68"/>
      <c r="F1089" s="68"/>
      <c r="G1089" s="68"/>
      <c r="H1089" s="68"/>
      <c r="I1089" s="68"/>
      <c r="J1089" s="68"/>
      <c r="K1089" s="68"/>
      <c r="L1089" s="68"/>
      <c r="M1089" s="68"/>
      <c r="N1089" s="68"/>
      <c r="O1089" s="68"/>
      <c r="P1089" s="68"/>
      <c r="Q1089" s="68"/>
      <c r="R1089" s="68"/>
      <c r="S1089" s="68"/>
      <c r="T1089" s="68"/>
      <c r="U1089" s="68"/>
      <c r="V1089" s="68"/>
      <c r="W1089" s="68"/>
      <c r="X1089" s="68"/>
      <c r="Y1089" s="68"/>
      <c r="Z1089" s="68"/>
    </row>
    <row r="1090" spans="1:26" ht="12.75">
      <c r="A1090" s="68"/>
      <c r="B1090" s="68"/>
      <c r="C1090" s="68"/>
      <c r="D1090" s="68"/>
      <c r="E1090" s="68"/>
      <c r="F1090" s="68"/>
      <c r="G1090" s="68"/>
      <c r="H1090" s="68"/>
      <c r="I1090" s="68"/>
      <c r="J1090" s="68"/>
      <c r="K1090" s="68"/>
      <c r="L1090" s="68"/>
      <c r="M1090" s="68"/>
      <c r="N1090" s="68"/>
      <c r="O1090" s="68"/>
      <c r="P1090" s="68"/>
      <c r="Q1090" s="68"/>
      <c r="R1090" s="68"/>
      <c r="S1090" s="68"/>
      <c r="T1090" s="68"/>
      <c r="U1090" s="68"/>
      <c r="V1090" s="68"/>
      <c r="W1090" s="68"/>
      <c r="X1090" s="68"/>
      <c r="Y1090" s="68"/>
      <c r="Z1090" s="68"/>
    </row>
    <row r="1091" spans="1:26" ht="12.75">
      <c r="A1091" s="68"/>
      <c r="B1091" s="68"/>
      <c r="C1091" s="68"/>
      <c r="D1091" s="68"/>
      <c r="E1091" s="68"/>
      <c r="F1091" s="68"/>
      <c r="G1091" s="68"/>
      <c r="H1091" s="68"/>
      <c r="I1091" s="68"/>
      <c r="J1091" s="68"/>
      <c r="K1091" s="68"/>
      <c r="L1091" s="68"/>
      <c r="M1091" s="68"/>
      <c r="N1091" s="68"/>
      <c r="O1091" s="68"/>
      <c r="P1091" s="68"/>
      <c r="Q1091" s="68"/>
      <c r="R1091" s="68"/>
      <c r="S1091" s="68"/>
      <c r="T1091" s="68"/>
      <c r="U1091" s="68"/>
      <c r="V1091" s="68"/>
      <c r="W1091" s="68"/>
      <c r="X1091" s="68"/>
      <c r="Y1091" s="68"/>
      <c r="Z1091" s="68"/>
    </row>
    <row r="1092" spans="1:26" ht="12.75">
      <c r="A1092" s="68"/>
      <c r="B1092" s="68"/>
      <c r="C1092" s="68"/>
      <c r="D1092" s="68"/>
      <c r="E1092" s="68"/>
      <c r="F1092" s="68"/>
      <c r="G1092" s="68"/>
      <c r="H1092" s="68"/>
      <c r="I1092" s="68"/>
      <c r="J1092" s="68"/>
      <c r="K1092" s="68"/>
      <c r="L1092" s="68"/>
      <c r="M1092" s="68"/>
      <c r="N1092" s="68"/>
      <c r="O1092" s="68"/>
      <c r="P1092" s="68"/>
      <c r="Q1092" s="68"/>
      <c r="R1092" s="68"/>
      <c r="S1092" s="68"/>
      <c r="T1092" s="68"/>
      <c r="U1092" s="68"/>
      <c r="V1092" s="68"/>
      <c r="W1092" s="68"/>
      <c r="X1092" s="68"/>
      <c r="Y1092" s="68"/>
      <c r="Z1092" s="68"/>
    </row>
    <row r="1093" spans="1:26" ht="12.75">
      <c r="A1093" s="68"/>
      <c r="B1093" s="68"/>
      <c r="C1093" s="68"/>
      <c r="D1093" s="68"/>
      <c r="E1093" s="68"/>
      <c r="F1093" s="68"/>
      <c r="G1093" s="68"/>
      <c r="H1093" s="68"/>
      <c r="I1093" s="68"/>
      <c r="J1093" s="68"/>
      <c r="K1093" s="68"/>
      <c r="L1093" s="68"/>
      <c r="M1093" s="68"/>
      <c r="N1093" s="68"/>
      <c r="O1093" s="68"/>
      <c r="P1093" s="68"/>
      <c r="Q1093" s="68"/>
      <c r="R1093" s="68"/>
      <c r="S1093" s="68"/>
      <c r="T1093" s="68"/>
      <c r="U1093" s="68"/>
      <c r="V1093" s="68"/>
      <c r="W1093" s="68"/>
      <c r="X1093" s="68"/>
      <c r="Y1093" s="68"/>
      <c r="Z1093" s="68"/>
    </row>
    <row r="1094" spans="1:26" ht="12.75">
      <c r="A1094" s="68"/>
      <c r="B1094" s="68"/>
      <c r="C1094" s="68"/>
      <c r="D1094" s="68"/>
      <c r="E1094" s="68"/>
      <c r="F1094" s="68"/>
      <c r="G1094" s="68"/>
      <c r="H1094" s="68"/>
      <c r="I1094" s="68"/>
      <c r="J1094" s="68"/>
      <c r="K1094" s="68"/>
      <c r="L1094" s="68"/>
      <c r="M1094" s="68"/>
      <c r="N1094" s="68"/>
      <c r="O1094" s="68"/>
      <c r="P1094" s="68"/>
      <c r="Q1094" s="68"/>
      <c r="R1094" s="68"/>
      <c r="S1094" s="68"/>
      <c r="T1094" s="68"/>
      <c r="U1094" s="68"/>
      <c r="V1094" s="68"/>
      <c r="W1094" s="68"/>
      <c r="X1094" s="68"/>
      <c r="Y1094" s="68"/>
      <c r="Z1094" s="68"/>
    </row>
    <row r="1095" spans="1:26" ht="12.75">
      <c r="A1095" s="68"/>
      <c r="B1095" s="68"/>
      <c r="C1095" s="68"/>
      <c r="D1095" s="68"/>
      <c r="E1095" s="68"/>
      <c r="F1095" s="68"/>
      <c r="G1095" s="68"/>
      <c r="H1095" s="68"/>
      <c r="I1095" s="68"/>
      <c r="J1095" s="68"/>
      <c r="K1095" s="68"/>
      <c r="L1095" s="68"/>
      <c r="M1095" s="68"/>
      <c r="N1095" s="68"/>
      <c r="O1095" s="68"/>
      <c r="P1095" s="68"/>
      <c r="Q1095" s="68"/>
      <c r="R1095" s="68"/>
      <c r="S1095" s="68"/>
      <c r="T1095" s="68"/>
      <c r="U1095" s="68"/>
      <c r="V1095" s="68"/>
      <c r="W1095" s="68"/>
      <c r="X1095" s="68"/>
      <c r="Y1095" s="68"/>
      <c r="Z1095" s="68"/>
    </row>
    <row r="1096" spans="1:26" ht="12.75">
      <c r="A1096" s="68"/>
      <c r="B1096" s="68"/>
      <c r="C1096" s="68"/>
      <c r="D1096" s="68"/>
      <c r="E1096" s="68"/>
      <c r="F1096" s="68"/>
      <c r="G1096" s="68"/>
      <c r="H1096" s="68"/>
      <c r="I1096" s="68"/>
      <c r="J1096" s="68"/>
      <c r="K1096" s="68"/>
      <c r="L1096" s="68"/>
      <c r="M1096" s="68"/>
      <c r="N1096" s="68"/>
      <c r="O1096" s="68"/>
      <c r="P1096" s="68"/>
      <c r="Q1096" s="68"/>
      <c r="R1096" s="68"/>
      <c r="S1096" s="68"/>
      <c r="T1096" s="68"/>
      <c r="U1096" s="68"/>
      <c r="V1096" s="68"/>
      <c r="W1096" s="68"/>
      <c r="X1096" s="68"/>
      <c r="Y1096" s="68"/>
      <c r="Z1096" s="68"/>
    </row>
    <row r="1097" spans="1:26" ht="12.75">
      <c r="A1097" s="68"/>
      <c r="B1097" s="68"/>
      <c r="C1097" s="68"/>
      <c r="D1097" s="68"/>
      <c r="E1097" s="68"/>
      <c r="F1097" s="68"/>
      <c r="G1097" s="68"/>
      <c r="H1097" s="68"/>
      <c r="I1097" s="68"/>
      <c r="J1097" s="68"/>
      <c r="K1097" s="68"/>
      <c r="L1097" s="68"/>
      <c r="M1097" s="68"/>
      <c r="N1097" s="68"/>
      <c r="O1097" s="68"/>
      <c r="P1097" s="68"/>
      <c r="Q1097" s="68"/>
      <c r="R1097" s="68"/>
      <c r="S1097" s="68"/>
      <c r="T1097" s="68"/>
      <c r="U1097" s="68"/>
      <c r="V1097" s="68"/>
      <c r="W1097" s="68"/>
      <c r="X1097" s="68"/>
      <c r="Y1097" s="68"/>
      <c r="Z1097" s="68"/>
    </row>
    <row r="1098" spans="1:26" ht="12.75">
      <c r="A1098" s="68"/>
      <c r="B1098" s="68"/>
      <c r="C1098" s="68"/>
      <c r="D1098" s="68"/>
      <c r="E1098" s="68"/>
      <c r="F1098" s="68"/>
      <c r="G1098" s="68"/>
      <c r="H1098" s="68"/>
      <c r="I1098" s="68"/>
      <c r="J1098" s="68"/>
      <c r="K1098" s="68"/>
      <c r="L1098" s="68"/>
      <c r="M1098" s="68"/>
      <c r="N1098" s="68"/>
      <c r="O1098" s="68"/>
      <c r="P1098" s="68"/>
      <c r="Q1098" s="68"/>
      <c r="R1098" s="68"/>
      <c r="S1098" s="68"/>
      <c r="T1098" s="68"/>
      <c r="U1098" s="68"/>
      <c r="V1098" s="68"/>
      <c r="W1098" s="68"/>
      <c r="X1098" s="68"/>
      <c r="Y1098" s="68"/>
      <c r="Z1098" s="68"/>
    </row>
    <row r="1099" spans="1:26" ht="12.75">
      <c r="A1099" s="68"/>
      <c r="B1099" s="68"/>
      <c r="C1099" s="68"/>
      <c r="D1099" s="68"/>
      <c r="E1099" s="68"/>
      <c r="F1099" s="68"/>
      <c r="G1099" s="68"/>
      <c r="H1099" s="68"/>
      <c r="I1099" s="68"/>
      <c r="J1099" s="68"/>
      <c r="K1099" s="68"/>
      <c r="L1099" s="68"/>
      <c r="M1099" s="68"/>
      <c r="N1099" s="68"/>
      <c r="O1099" s="68"/>
      <c r="P1099" s="68"/>
      <c r="Q1099" s="68"/>
      <c r="R1099" s="68"/>
      <c r="S1099" s="68"/>
      <c r="T1099" s="68"/>
      <c r="U1099" s="68"/>
      <c r="V1099" s="68"/>
      <c r="W1099" s="68"/>
      <c r="X1099" s="68"/>
      <c r="Y1099" s="68"/>
      <c r="Z1099" s="68"/>
    </row>
    <row r="1100" spans="1:26" ht="12.75">
      <c r="A1100" s="68"/>
      <c r="B1100" s="68"/>
      <c r="C1100" s="68"/>
      <c r="D1100" s="68"/>
      <c r="E1100" s="68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</row>
    <row r="1101" spans="1:26" ht="12.75">
      <c r="A1101" s="68"/>
      <c r="B1101" s="68"/>
      <c r="C1101" s="68"/>
      <c r="D1101" s="68"/>
      <c r="E1101" s="68"/>
      <c r="F1101" s="68"/>
      <c r="G1101" s="68"/>
      <c r="H1101" s="68"/>
      <c r="I1101" s="68"/>
      <c r="J1101" s="68"/>
      <c r="K1101" s="68"/>
      <c r="L1101" s="68"/>
      <c r="M1101" s="68"/>
      <c r="N1101" s="68"/>
      <c r="O1101" s="68"/>
      <c r="P1101" s="68"/>
      <c r="Q1101" s="68"/>
      <c r="R1101" s="68"/>
      <c r="S1101" s="68"/>
      <c r="T1101" s="68"/>
      <c r="U1101" s="68"/>
      <c r="V1101" s="68"/>
      <c r="W1101" s="68"/>
      <c r="X1101" s="68"/>
      <c r="Y1101" s="68"/>
      <c r="Z1101" s="68"/>
    </row>
    <row r="1102" spans="1:26" ht="12.75">
      <c r="A1102" s="68"/>
      <c r="B1102" s="68"/>
      <c r="C1102" s="68"/>
      <c r="D1102" s="68"/>
      <c r="E1102" s="68"/>
      <c r="F1102" s="68"/>
      <c r="G1102" s="68"/>
      <c r="H1102" s="68"/>
      <c r="I1102" s="68"/>
      <c r="J1102" s="68"/>
      <c r="K1102" s="68"/>
      <c r="L1102" s="68"/>
      <c r="M1102" s="68"/>
      <c r="N1102" s="68"/>
      <c r="O1102" s="68"/>
      <c r="P1102" s="68"/>
      <c r="Q1102" s="68"/>
      <c r="R1102" s="68"/>
      <c r="S1102" s="68"/>
      <c r="T1102" s="68"/>
      <c r="U1102" s="68"/>
      <c r="V1102" s="68"/>
      <c r="W1102" s="68"/>
      <c r="X1102" s="68"/>
      <c r="Y1102" s="68"/>
      <c r="Z1102" s="68"/>
    </row>
    <row r="1103" spans="1:26" ht="12.75">
      <c r="A1103" s="68"/>
      <c r="B1103" s="68"/>
      <c r="C1103" s="68"/>
      <c r="D1103" s="68"/>
      <c r="E1103" s="68"/>
      <c r="F1103" s="68"/>
      <c r="G1103" s="68"/>
      <c r="H1103" s="68"/>
      <c r="I1103" s="68"/>
      <c r="J1103" s="68"/>
      <c r="K1103" s="68"/>
      <c r="L1103" s="68"/>
      <c r="M1103" s="68"/>
      <c r="N1103" s="68"/>
      <c r="O1103" s="68"/>
      <c r="P1103" s="68"/>
      <c r="Q1103" s="68"/>
      <c r="R1103" s="68"/>
      <c r="S1103" s="68"/>
      <c r="T1103" s="68"/>
      <c r="U1103" s="68"/>
      <c r="V1103" s="68"/>
      <c r="W1103" s="68"/>
      <c r="X1103" s="68"/>
      <c r="Y1103" s="68"/>
      <c r="Z1103" s="68"/>
    </row>
    <row r="1104" spans="1:26" ht="12.75">
      <c r="A1104" s="68"/>
      <c r="B1104" s="68"/>
      <c r="C1104" s="68"/>
      <c r="D1104" s="68"/>
      <c r="E1104" s="68"/>
      <c r="F1104" s="68"/>
      <c r="G1104" s="68"/>
      <c r="H1104" s="68"/>
      <c r="I1104" s="68"/>
      <c r="J1104" s="68"/>
      <c r="K1104" s="68"/>
      <c r="L1104" s="68"/>
      <c r="M1104" s="68"/>
      <c r="N1104" s="68"/>
      <c r="O1104" s="68"/>
      <c r="P1104" s="68"/>
      <c r="Q1104" s="68"/>
      <c r="R1104" s="68"/>
      <c r="S1104" s="68"/>
      <c r="T1104" s="68"/>
      <c r="U1104" s="68"/>
      <c r="V1104" s="68"/>
      <c r="W1104" s="68"/>
      <c r="X1104" s="68"/>
      <c r="Y1104" s="68"/>
      <c r="Z1104" s="68"/>
    </row>
    <row r="1105" spans="1:26" ht="12.75">
      <c r="A1105" s="68"/>
      <c r="B1105" s="68"/>
      <c r="C1105" s="68"/>
      <c r="D1105" s="68"/>
      <c r="E1105" s="68"/>
      <c r="F1105" s="68"/>
      <c r="G1105" s="68"/>
      <c r="H1105" s="68"/>
      <c r="I1105" s="68"/>
      <c r="J1105" s="68"/>
      <c r="K1105" s="68"/>
      <c r="L1105" s="68"/>
      <c r="M1105" s="68"/>
      <c r="N1105" s="68"/>
      <c r="O1105" s="68"/>
      <c r="P1105" s="68"/>
      <c r="Q1105" s="68"/>
      <c r="R1105" s="68"/>
      <c r="S1105" s="68"/>
      <c r="T1105" s="68"/>
      <c r="U1105" s="68"/>
      <c r="V1105" s="68"/>
      <c r="W1105" s="68"/>
      <c r="X1105" s="68"/>
      <c r="Y1105" s="68"/>
      <c r="Z1105" s="68"/>
    </row>
    <row r="1106" spans="1:26" ht="12.75">
      <c r="A1106" s="68"/>
      <c r="B1106" s="68"/>
      <c r="C1106" s="68"/>
      <c r="D1106" s="68"/>
      <c r="E1106" s="68"/>
      <c r="F1106" s="68"/>
      <c r="G1106" s="68"/>
      <c r="H1106" s="68"/>
      <c r="I1106" s="68"/>
      <c r="J1106" s="68"/>
      <c r="K1106" s="68"/>
      <c r="L1106" s="68"/>
      <c r="M1106" s="68"/>
      <c r="N1106" s="68"/>
      <c r="O1106" s="68"/>
      <c r="P1106" s="68"/>
      <c r="Q1106" s="68"/>
      <c r="R1106" s="68"/>
      <c r="S1106" s="68"/>
      <c r="T1106" s="68"/>
      <c r="U1106" s="68"/>
      <c r="V1106" s="68"/>
      <c r="W1106" s="68"/>
      <c r="X1106" s="68"/>
      <c r="Y1106" s="68"/>
      <c r="Z1106" s="68"/>
    </row>
    <row r="1107" spans="1:26" ht="12.75">
      <c r="A1107" s="68"/>
      <c r="B1107" s="68"/>
      <c r="C1107" s="68"/>
      <c r="D1107" s="68"/>
      <c r="E1107" s="68"/>
      <c r="F1107" s="68"/>
      <c r="G1107" s="68"/>
      <c r="H1107" s="68"/>
      <c r="I1107" s="68"/>
      <c r="J1107" s="68"/>
      <c r="K1107" s="68"/>
      <c r="L1107" s="68"/>
      <c r="M1107" s="68"/>
      <c r="N1107" s="68"/>
      <c r="O1107" s="68"/>
      <c r="P1107" s="68"/>
      <c r="Q1107" s="68"/>
      <c r="R1107" s="68"/>
      <c r="S1107" s="68"/>
      <c r="T1107" s="68"/>
      <c r="U1107" s="68"/>
      <c r="V1107" s="68"/>
      <c r="W1107" s="68"/>
      <c r="X1107" s="68"/>
      <c r="Y1107" s="68"/>
      <c r="Z1107" s="68"/>
    </row>
    <row r="1108" spans="1:26" ht="12.75">
      <c r="A1108" s="68"/>
      <c r="B1108" s="68"/>
      <c r="C1108" s="68"/>
      <c r="D1108" s="68"/>
      <c r="E1108" s="68"/>
      <c r="F1108" s="68"/>
      <c r="G1108" s="68"/>
      <c r="H1108" s="68"/>
      <c r="I1108" s="68"/>
      <c r="J1108" s="68"/>
      <c r="K1108" s="68"/>
      <c r="L1108" s="68"/>
      <c r="M1108" s="68"/>
      <c r="N1108" s="68"/>
      <c r="O1108" s="68"/>
      <c r="P1108" s="68"/>
      <c r="Q1108" s="68"/>
      <c r="R1108" s="68"/>
      <c r="S1108" s="68"/>
      <c r="T1108" s="68"/>
      <c r="U1108" s="68"/>
      <c r="V1108" s="68"/>
      <c r="W1108" s="68"/>
      <c r="X1108" s="68"/>
      <c r="Y1108" s="68"/>
      <c r="Z1108" s="68"/>
    </row>
    <row r="1109" spans="1:26" ht="12.75">
      <c r="A1109" s="68"/>
      <c r="B1109" s="68"/>
      <c r="C1109" s="68"/>
      <c r="D1109" s="68"/>
      <c r="E1109" s="68"/>
      <c r="F1109" s="68"/>
      <c r="G1109" s="68"/>
      <c r="H1109" s="68"/>
      <c r="I1109" s="68"/>
      <c r="J1109" s="68"/>
      <c r="K1109" s="68"/>
      <c r="L1109" s="68"/>
      <c r="M1109" s="68"/>
      <c r="N1109" s="68"/>
      <c r="O1109" s="68"/>
      <c r="P1109" s="68"/>
      <c r="Q1109" s="68"/>
      <c r="R1109" s="68"/>
      <c r="S1109" s="68"/>
      <c r="T1109" s="68"/>
      <c r="U1109" s="68"/>
      <c r="V1109" s="68"/>
      <c r="W1109" s="68"/>
      <c r="X1109" s="68"/>
      <c r="Y1109" s="68"/>
      <c r="Z1109" s="68"/>
    </row>
    <row r="1110" spans="1:26" ht="12.75">
      <c r="A1110" s="68"/>
      <c r="B1110" s="68"/>
      <c r="C1110" s="68"/>
      <c r="D1110" s="68"/>
      <c r="E1110" s="68"/>
      <c r="F1110" s="68"/>
      <c r="G1110" s="68"/>
      <c r="H1110" s="68"/>
      <c r="I1110" s="68"/>
      <c r="J1110" s="68"/>
      <c r="K1110" s="68"/>
      <c r="L1110" s="68"/>
      <c r="M1110" s="68"/>
      <c r="N1110" s="68"/>
      <c r="O1110" s="68"/>
      <c r="P1110" s="68"/>
      <c r="Q1110" s="68"/>
      <c r="R1110" s="68"/>
      <c r="S1110" s="68"/>
      <c r="T1110" s="68"/>
      <c r="U1110" s="68"/>
      <c r="V1110" s="68"/>
      <c r="W1110" s="68"/>
      <c r="X1110" s="68"/>
      <c r="Y1110" s="68"/>
      <c r="Z1110" s="68"/>
    </row>
    <row r="1111" spans="1:26" ht="12.75">
      <c r="A1111" s="68"/>
      <c r="B1111" s="68"/>
      <c r="C1111" s="68"/>
      <c r="D1111" s="68"/>
      <c r="E1111" s="68"/>
      <c r="F1111" s="68"/>
      <c r="G1111" s="68"/>
      <c r="H1111" s="68"/>
      <c r="I1111" s="68"/>
      <c r="J1111" s="68"/>
      <c r="K1111" s="68"/>
      <c r="L1111" s="68"/>
      <c r="M1111" s="68"/>
      <c r="N1111" s="68"/>
      <c r="O1111" s="68"/>
      <c r="P1111" s="68"/>
      <c r="Q1111" s="68"/>
      <c r="R1111" s="68"/>
      <c r="S1111" s="68"/>
      <c r="T1111" s="68"/>
      <c r="U1111" s="68"/>
      <c r="V1111" s="68"/>
      <c r="W1111" s="68"/>
      <c r="X1111" s="68"/>
      <c r="Y1111" s="68"/>
      <c r="Z1111" s="68"/>
    </row>
    <row r="1112" spans="1:26" ht="12.75">
      <c r="A1112" s="68"/>
      <c r="B1112" s="68"/>
      <c r="C1112" s="68"/>
      <c r="D1112" s="68"/>
      <c r="E1112" s="68"/>
      <c r="F1112" s="68"/>
      <c r="G1112" s="68"/>
      <c r="H1112" s="68"/>
      <c r="I1112" s="68"/>
      <c r="J1112" s="68"/>
      <c r="K1112" s="68"/>
      <c r="L1112" s="68"/>
      <c r="M1112" s="68"/>
      <c r="N1112" s="68"/>
      <c r="O1112" s="68"/>
      <c r="P1112" s="68"/>
      <c r="Q1112" s="68"/>
      <c r="R1112" s="68"/>
      <c r="S1112" s="68"/>
      <c r="T1112" s="68"/>
      <c r="U1112" s="68"/>
      <c r="V1112" s="68"/>
      <c r="W1112" s="68"/>
      <c r="X1112" s="68"/>
      <c r="Y1112" s="68"/>
      <c r="Z1112" s="68"/>
    </row>
    <row r="1113" spans="1:26" ht="12.75">
      <c r="A1113" s="68"/>
      <c r="B1113" s="68"/>
      <c r="C1113" s="68"/>
      <c r="D1113" s="68"/>
      <c r="E1113" s="68"/>
      <c r="F1113" s="68"/>
      <c r="G1113" s="68"/>
      <c r="H1113" s="68"/>
      <c r="I1113" s="68"/>
      <c r="J1113" s="68"/>
      <c r="K1113" s="68"/>
      <c r="L1113" s="68"/>
      <c r="M1113" s="68"/>
      <c r="N1113" s="68"/>
      <c r="O1113" s="68"/>
      <c r="P1113" s="68"/>
      <c r="Q1113" s="68"/>
      <c r="R1113" s="68"/>
      <c r="S1113" s="68"/>
      <c r="T1113" s="68"/>
      <c r="U1113" s="68"/>
      <c r="V1113" s="68"/>
      <c r="W1113" s="68"/>
      <c r="X1113" s="68"/>
      <c r="Y1113" s="68"/>
      <c r="Z1113" s="68"/>
    </row>
    <row r="1114" spans="1:26" ht="12.75">
      <c r="A1114" s="68"/>
      <c r="B1114" s="68"/>
      <c r="C1114" s="68"/>
      <c r="D1114" s="68"/>
      <c r="E1114" s="68"/>
      <c r="F1114" s="68"/>
      <c r="G1114" s="68"/>
      <c r="H1114" s="68"/>
      <c r="I1114" s="68"/>
      <c r="J1114" s="68"/>
      <c r="K1114" s="68"/>
      <c r="L1114" s="68"/>
      <c r="M1114" s="68"/>
      <c r="N1114" s="68"/>
      <c r="O1114" s="68"/>
      <c r="P1114" s="68"/>
      <c r="Q1114" s="68"/>
      <c r="R1114" s="68"/>
      <c r="S1114" s="68"/>
      <c r="T1114" s="68"/>
      <c r="U1114" s="68"/>
      <c r="V1114" s="68"/>
      <c r="W1114" s="68"/>
      <c r="X1114" s="68"/>
      <c r="Y1114" s="68"/>
      <c r="Z1114" s="68"/>
    </row>
    <row r="1115" spans="1:26" ht="12.75">
      <c r="A1115" s="68"/>
      <c r="B1115" s="68"/>
      <c r="C1115" s="68"/>
      <c r="D1115" s="68"/>
      <c r="E1115" s="68"/>
      <c r="F1115" s="68"/>
      <c r="G1115" s="68"/>
      <c r="H1115" s="68"/>
      <c r="I1115" s="68"/>
      <c r="J1115" s="68"/>
      <c r="K1115" s="68"/>
      <c r="L1115" s="68"/>
      <c r="M1115" s="68"/>
      <c r="N1115" s="68"/>
      <c r="O1115" s="68"/>
      <c r="P1115" s="68"/>
      <c r="Q1115" s="68"/>
      <c r="R1115" s="68"/>
      <c r="S1115" s="68"/>
      <c r="T1115" s="68"/>
      <c r="U1115" s="68"/>
      <c r="V1115" s="68"/>
      <c r="W1115" s="68"/>
      <c r="X1115" s="68"/>
      <c r="Y1115" s="68"/>
      <c r="Z1115" s="68"/>
    </row>
    <row r="1116" spans="1:26" ht="12.75">
      <c r="A1116" s="68"/>
      <c r="B1116" s="68"/>
      <c r="C1116" s="68"/>
      <c r="D1116" s="68"/>
      <c r="E1116" s="68"/>
      <c r="F1116" s="68"/>
      <c r="G1116" s="68"/>
      <c r="H1116" s="68"/>
      <c r="I1116" s="68"/>
      <c r="J1116" s="68"/>
      <c r="K1116" s="68"/>
      <c r="L1116" s="68"/>
      <c r="M1116" s="68"/>
      <c r="N1116" s="68"/>
      <c r="O1116" s="68"/>
      <c r="P1116" s="68"/>
      <c r="Q1116" s="68"/>
      <c r="R1116" s="68"/>
      <c r="S1116" s="68"/>
      <c r="T1116" s="68"/>
      <c r="U1116" s="68"/>
      <c r="V1116" s="68"/>
      <c r="W1116" s="68"/>
      <c r="X1116" s="68"/>
      <c r="Y1116" s="68"/>
      <c r="Z1116" s="68"/>
    </row>
    <row r="1117" spans="1:26" ht="12.75">
      <c r="A1117" s="68"/>
      <c r="B1117" s="68"/>
      <c r="C1117" s="68"/>
      <c r="D1117" s="68"/>
      <c r="E1117" s="68"/>
      <c r="F1117" s="68"/>
      <c r="G1117" s="68"/>
      <c r="H1117" s="68"/>
      <c r="I1117" s="68"/>
      <c r="J1117" s="68"/>
      <c r="K1117" s="68"/>
      <c r="L1117" s="68"/>
      <c r="M1117" s="68"/>
      <c r="N1117" s="68"/>
      <c r="O1117" s="68"/>
      <c r="P1117" s="68"/>
      <c r="Q1117" s="68"/>
      <c r="R1117" s="68"/>
      <c r="S1117" s="68"/>
      <c r="T1117" s="68"/>
      <c r="U1117" s="68"/>
      <c r="V1117" s="68"/>
      <c r="W1117" s="68"/>
      <c r="X1117" s="68"/>
      <c r="Y1117" s="68"/>
      <c r="Z1117" s="68"/>
    </row>
    <row r="1118" spans="1:26" ht="12.75">
      <c r="A1118" s="68"/>
      <c r="B1118" s="68"/>
      <c r="C1118" s="68"/>
      <c r="D1118" s="68"/>
      <c r="E1118" s="68"/>
      <c r="F1118" s="68"/>
      <c r="G1118" s="68"/>
      <c r="H1118" s="68"/>
      <c r="I1118" s="68"/>
      <c r="J1118" s="68"/>
      <c r="K1118" s="68"/>
      <c r="L1118" s="68"/>
      <c r="M1118" s="68"/>
      <c r="N1118" s="68"/>
      <c r="O1118" s="68"/>
      <c r="P1118" s="68"/>
      <c r="Q1118" s="68"/>
      <c r="R1118" s="68"/>
      <c r="S1118" s="68"/>
      <c r="T1118" s="68"/>
      <c r="U1118" s="68"/>
      <c r="V1118" s="68"/>
      <c r="W1118" s="68"/>
      <c r="X1118" s="68"/>
      <c r="Y1118" s="68"/>
      <c r="Z1118" s="68"/>
    </row>
    <row r="1119" spans="1:26" ht="12.75">
      <c r="A1119" s="68"/>
      <c r="B1119" s="68"/>
      <c r="C1119" s="68"/>
      <c r="D1119" s="68"/>
      <c r="E1119" s="68"/>
      <c r="F1119" s="68"/>
      <c r="G1119" s="68"/>
      <c r="H1119" s="68"/>
      <c r="I1119" s="68"/>
      <c r="J1119" s="68"/>
      <c r="K1119" s="68"/>
      <c r="L1119" s="68"/>
      <c r="M1119" s="68"/>
      <c r="N1119" s="68"/>
      <c r="O1119" s="68"/>
      <c r="P1119" s="68"/>
      <c r="Q1119" s="68"/>
      <c r="R1119" s="68"/>
      <c r="S1119" s="68"/>
      <c r="T1119" s="68"/>
      <c r="U1119" s="68"/>
      <c r="V1119" s="68"/>
      <c r="W1119" s="68"/>
      <c r="X1119" s="68"/>
      <c r="Y1119" s="68"/>
      <c r="Z1119" s="68"/>
    </row>
    <row r="1120" spans="1:26" ht="12.75">
      <c r="A1120" s="68"/>
      <c r="B1120" s="68"/>
      <c r="C1120" s="68"/>
      <c r="D1120" s="68"/>
      <c r="E1120" s="68"/>
      <c r="F1120" s="68"/>
      <c r="G1120" s="68"/>
      <c r="H1120" s="68"/>
      <c r="I1120" s="68"/>
      <c r="J1120" s="68"/>
      <c r="K1120" s="68"/>
      <c r="L1120" s="68"/>
      <c r="M1120" s="68"/>
      <c r="N1120" s="68"/>
      <c r="O1120" s="68"/>
      <c r="P1120" s="68"/>
      <c r="Q1120" s="68"/>
      <c r="R1120" s="68"/>
      <c r="S1120" s="68"/>
      <c r="T1120" s="68"/>
      <c r="U1120" s="68"/>
      <c r="V1120" s="68"/>
      <c r="W1120" s="68"/>
      <c r="X1120" s="68"/>
      <c r="Y1120" s="68"/>
      <c r="Z1120" s="68"/>
    </row>
    <row r="1121" spans="1:26" ht="12.75">
      <c r="A1121" s="68"/>
      <c r="B1121" s="68"/>
      <c r="C1121" s="68"/>
      <c r="D1121" s="68"/>
      <c r="E1121" s="68"/>
      <c r="F1121" s="68"/>
      <c r="G1121" s="68"/>
      <c r="H1121" s="68"/>
      <c r="I1121" s="68"/>
      <c r="J1121" s="68"/>
      <c r="K1121" s="68"/>
      <c r="L1121" s="68"/>
      <c r="M1121" s="68"/>
      <c r="N1121" s="68"/>
      <c r="O1121" s="68"/>
      <c r="P1121" s="68"/>
      <c r="Q1121" s="68"/>
      <c r="R1121" s="68"/>
      <c r="S1121" s="68"/>
      <c r="T1121" s="68"/>
      <c r="U1121" s="68"/>
      <c r="V1121" s="68"/>
      <c r="W1121" s="68"/>
      <c r="X1121" s="68"/>
      <c r="Y1121" s="68"/>
      <c r="Z1121" s="68"/>
    </row>
    <row r="1122" spans="1:26" ht="12.75">
      <c r="A1122" s="68"/>
      <c r="B1122" s="68"/>
      <c r="C1122" s="68"/>
      <c r="D1122" s="68"/>
      <c r="E1122" s="68"/>
      <c r="F1122" s="68"/>
      <c r="G1122" s="68"/>
      <c r="H1122" s="68"/>
      <c r="I1122" s="68"/>
      <c r="J1122" s="68"/>
      <c r="K1122" s="68"/>
      <c r="L1122" s="68"/>
      <c r="M1122" s="68"/>
      <c r="N1122" s="68"/>
      <c r="O1122" s="68"/>
      <c r="P1122" s="68"/>
      <c r="Q1122" s="68"/>
      <c r="R1122" s="68"/>
      <c r="S1122" s="68"/>
      <c r="T1122" s="68"/>
      <c r="U1122" s="68"/>
      <c r="V1122" s="68"/>
      <c r="W1122" s="68"/>
      <c r="X1122" s="68"/>
      <c r="Y1122" s="68"/>
      <c r="Z1122" s="68"/>
    </row>
    <row r="1123" spans="1:26" ht="12.75">
      <c r="A1123" s="68"/>
      <c r="B1123" s="68"/>
      <c r="C1123" s="68"/>
      <c r="D1123" s="68"/>
      <c r="E1123" s="68"/>
      <c r="F1123" s="68"/>
      <c r="G1123" s="68"/>
      <c r="H1123" s="68"/>
      <c r="I1123" s="68"/>
      <c r="J1123" s="68"/>
      <c r="K1123" s="68"/>
      <c r="L1123" s="68"/>
      <c r="M1123" s="68"/>
      <c r="N1123" s="68"/>
      <c r="O1123" s="68"/>
      <c r="P1123" s="68"/>
      <c r="Q1123" s="68"/>
      <c r="R1123" s="68"/>
      <c r="S1123" s="68"/>
      <c r="T1123" s="68"/>
      <c r="U1123" s="68"/>
      <c r="V1123" s="68"/>
      <c r="W1123" s="68"/>
      <c r="X1123" s="68"/>
      <c r="Y1123" s="68"/>
      <c r="Z1123" s="68"/>
    </row>
    <row r="1124" spans="1:26" ht="12.75">
      <c r="A1124" s="68"/>
      <c r="B1124" s="68"/>
      <c r="C1124" s="68"/>
      <c r="D1124" s="68"/>
      <c r="E1124" s="68"/>
      <c r="F1124" s="68"/>
      <c r="G1124" s="68"/>
      <c r="H1124" s="68"/>
      <c r="I1124" s="68"/>
      <c r="J1124" s="68"/>
      <c r="K1124" s="68"/>
      <c r="L1124" s="68"/>
      <c r="M1124" s="68"/>
      <c r="N1124" s="68"/>
      <c r="O1124" s="68"/>
      <c r="P1124" s="68"/>
      <c r="Q1124" s="68"/>
      <c r="R1124" s="68"/>
      <c r="S1124" s="68"/>
      <c r="T1124" s="68"/>
      <c r="U1124" s="68"/>
      <c r="V1124" s="68"/>
      <c r="W1124" s="68"/>
      <c r="X1124" s="68"/>
      <c r="Y1124" s="68"/>
      <c r="Z1124" s="68"/>
    </row>
    <row r="1125" spans="1:26" ht="12.75">
      <c r="A1125" s="68"/>
      <c r="B1125" s="68"/>
      <c r="C1125" s="68"/>
      <c r="D1125" s="68"/>
      <c r="E1125" s="68"/>
      <c r="F1125" s="68"/>
      <c r="G1125" s="68"/>
      <c r="H1125" s="68"/>
      <c r="I1125" s="68"/>
      <c r="J1125" s="68"/>
      <c r="K1125" s="68"/>
      <c r="L1125" s="68"/>
      <c r="M1125" s="68"/>
      <c r="N1125" s="68"/>
      <c r="O1125" s="68"/>
      <c r="P1125" s="68"/>
      <c r="Q1125" s="68"/>
      <c r="R1125" s="68"/>
      <c r="S1125" s="68"/>
      <c r="T1125" s="68"/>
      <c r="U1125" s="68"/>
      <c r="V1125" s="68"/>
      <c r="W1125" s="68"/>
      <c r="X1125" s="68"/>
      <c r="Y1125" s="68"/>
      <c r="Z1125" s="68"/>
    </row>
    <row r="1126" spans="1:26" ht="12.75">
      <c r="A1126" s="68"/>
      <c r="B1126" s="68"/>
      <c r="C1126" s="68"/>
      <c r="D1126" s="68"/>
      <c r="E1126" s="68"/>
      <c r="F1126" s="68"/>
      <c r="G1126" s="68"/>
      <c r="H1126" s="68"/>
      <c r="I1126" s="68"/>
      <c r="J1126" s="68"/>
      <c r="K1126" s="68"/>
      <c r="L1126" s="68"/>
      <c r="M1126" s="68"/>
      <c r="N1126" s="68"/>
      <c r="O1126" s="68"/>
      <c r="P1126" s="68"/>
      <c r="Q1126" s="68"/>
      <c r="R1126" s="68"/>
      <c r="S1126" s="68"/>
      <c r="T1126" s="68"/>
      <c r="U1126" s="68"/>
      <c r="V1126" s="68"/>
      <c r="W1126" s="68"/>
      <c r="X1126" s="68"/>
      <c r="Y1126" s="68"/>
      <c r="Z1126" s="68"/>
    </row>
    <row r="1127" spans="1:26" ht="12.75">
      <c r="A1127" s="68"/>
      <c r="B1127" s="68"/>
      <c r="C1127" s="68"/>
      <c r="D1127" s="68"/>
      <c r="E1127" s="68"/>
      <c r="F1127" s="68"/>
      <c r="G1127" s="68"/>
      <c r="H1127" s="68"/>
      <c r="I1127" s="68"/>
      <c r="J1127" s="68"/>
      <c r="K1127" s="68"/>
      <c r="L1127" s="68"/>
      <c r="M1127" s="68"/>
      <c r="N1127" s="68"/>
      <c r="O1127" s="68"/>
      <c r="P1127" s="68"/>
      <c r="Q1127" s="68"/>
      <c r="R1127" s="68"/>
      <c r="S1127" s="68"/>
      <c r="T1127" s="68"/>
      <c r="U1127" s="68"/>
      <c r="V1127" s="68"/>
      <c r="W1127" s="68"/>
      <c r="X1127" s="68"/>
      <c r="Y1127" s="68"/>
      <c r="Z1127" s="68"/>
    </row>
    <row r="1128" spans="1:26" ht="12.75">
      <c r="A1128" s="68"/>
      <c r="B1128" s="68"/>
      <c r="C1128" s="68"/>
      <c r="D1128" s="68"/>
      <c r="E1128" s="68"/>
      <c r="F1128" s="68"/>
      <c r="G1128" s="68"/>
      <c r="H1128" s="68"/>
      <c r="I1128" s="68"/>
      <c r="J1128" s="68"/>
      <c r="K1128" s="68"/>
      <c r="L1128" s="68"/>
      <c r="M1128" s="68"/>
      <c r="N1128" s="68"/>
      <c r="O1128" s="68"/>
      <c r="P1128" s="68"/>
      <c r="Q1128" s="68"/>
      <c r="R1128" s="68"/>
      <c r="S1128" s="68"/>
      <c r="T1128" s="68"/>
      <c r="U1128" s="68"/>
      <c r="V1128" s="68"/>
      <c r="W1128" s="68"/>
      <c r="X1128" s="68"/>
      <c r="Y1128" s="68"/>
      <c r="Z1128" s="68"/>
    </row>
    <row r="1129" spans="1:26" ht="12.75">
      <c r="A1129" s="68"/>
      <c r="B1129" s="68"/>
      <c r="C1129" s="68"/>
      <c r="D1129" s="68"/>
      <c r="E1129" s="68"/>
      <c r="F1129" s="68"/>
      <c r="G1129" s="68"/>
      <c r="H1129" s="68"/>
      <c r="I1129" s="68"/>
      <c r="J1129" s="68"/>
      <c r="K1129" s="68"/>
      <c r="L1129" s="68"/>
      <c r="M1129" s="68"/>
      <c r="N1129" s="68"/>
      <c r="O1129" s="68"/>
      <c r="P1129" s="68"/>
      <c r="Q1129" s="68"/>
      <c r="R1129" s="68"/>
      <c r="S1129" s="68"/>
      <c r="T1129" s="68"/>
      <c r="U1129" s="68"/>
      <c r="V1129" s="68"/>
      <c r="W1129" s="68"/>
      <c r="X1129" s="68"/>
      <c r="Y1129" s="68"/>
      <c r="Z1129" s="68"/>
    </row>
    <row r="1130" spans="1:26" ht="12.75">
      <c r="A1130" s="68"/>
      <c r="B1130" s="68"/>
      <c r="C1130" s="68"/>
      <c r="D1130" s="68"/>
      <c r="E1130" s="68"/>
      <c r="F1130" s="68"/>
      <c r="G1130" s="68"/>
      <c r="H1130" s="68"/>
      <c r="I1130" s="68"/>
      <c r="J1130" s="68"/>
      <c r="K1130" s="68"/>
      <c r="L1130" s="68"/>
      <c r="M1130" s="68"/>
      <c r="N1130" s="68"/>
      <c r="O1130" s="68"/>
      <c r="P1130" s="68"/>
      <c r="Q1130" s="68"/>
      <c r="R1130" s="68"/>
      <c r="S1130" s="68"/>
      <c r="T1130" s="68"/>
      <c r="U1130" s="68"/>
      <c r="V1130" s="68"/>
      <c r="W1130" s="68"/>
      <c r="X1130" s="68"/>
      <c r="Y1130" s="68"/>
      <c r="Z1130" s="68"/>
    </row>
    <row r="1131" spans="1:26" ht="12.75">
      <c r="A1131" s="68"/>
      <c r="B1131" s="68"/>
      <c r="C1131" s="68"/>
      <c r="D1131" s="68"/>
      <c r="E1131" s="68"/>
      <c r="F1131" s="68"/>
      <c r="G1131" s="68"/>
      <c r="H1131" s="68"/>
      <c r="I1131" s="68"/>
      <c r="J1131" s="68"/>
      <c r="K1131" s="68"/>
      <c r="L1131" s="68"/>
      <c r="M1131" s="68"/>
      <c r="N1131" s="68"/>
      <c r="O1131" s="68"/>
      <c r="P1131" s="68"/>
      <c r="Q1131" s="68"/>
      <c r="R1131" s="68"/>
      <c r="S1131" s="68"/>
      <c r="T1131" s="68"/>
      <c r="U1131" s="68"/>
      <c r="V1131" s="68"/>
      <c r="W1131" s="68"/>
      <c r="X1131" s="68"/>
      <c r="Y1131" s="68"/>
      <c r="Z1131" s="68"/>
    </row>
    <row r="1132" spans="1:26" ht="12.75">
      <c r="A1132" s="68"/>
      <c r="B1132" s="68"/>
      <c r="C1132" s="68"/>
      <c r="D1132" s="68"/>
      <c r="E1132" s="68"/>
      <c r="F1132" s="68"/>
      <c r="G1132" s="68"/>
      <c r="H1132" s="68"/>
      <c r="I1132" s="68"/>
      <c r="J1132" s="68"/>
      <c r="K1132" s="68"/>
      <c r="L1132" s="68"/>
      <c r="M1132" s="68"/>
      <c r="N1132" s="68"/>
      <c r="O1132" s="68"/>
      <c r="P1132" s="68"/>
      <c r="Q1132" s="68"/>
      <c r="R1132" s="68"/>
      <c r="S1132" s="68"/>
      <c r="T1132" s="68"/>
      <c r="U1132" s="68"/>
      <c r="V1132" s="68"/>
      <c r="W1132" s="68"/>
      <c r="X1132" s="68"/>
      <c r="Y1132" s="68"/>
      <c r="Z1132" s="68"/>
    </row>
    <row r="1133" spans="1:26" ht="12.75">
      <c r="A1133" s="68"/>
      <c r="B1133" s="68"/>
      <c r="C1133" s="68"/>
      <c r="D1133" s="68"/>
      <c r="E1133" s="68"/>
      <c r="F1133" s="68"/>
      <c r="G1133" s="68"/>
      <c r="H1133" s="68"/>
      <c r="I1133" s="68"/>
      <c r="J1133" s="68"/>
      <c r="K1133" s="68"/>
      <c r="L1133" s="68"/>
      <c r="M1133" s="68"/>
      <c r="N1133" s="68"/>
      <c r="O1133" s="68"/>
      <c r="P1133" s="68"/>
      <c r="Q1133" s="68"/>
      <c r="R1133" s="68"/>
      <c r="S1133" s="68"/>
      <c r="T1133" s="68"/>
      <c r="U1133" s="68"/>
      <c r="V1133" s="68"/>
      <c r="W1133" s="68"/>
      <c r="X1133" s="68"/>
      <c r="Y1133" s="68"/>
      <c r="Z1133" s="68"/>
    </row>
    <row r="1134" spans="1:26" ht="12.75">
      <c r="A1134" s="68"/>
      <c r="B1134" s="68"/>
      <c r="C1134" s="68"/>
      <c r="D1134" s="68"/>
      <c r="E1134" s="68"/>
      <c r="F1134" s="68"/>
      <c r="G1134" s="68"/>
      <c r="H1134" s="68"/>
      <c r="I1134" s="68"/>
      <c r="J1134" s="68"/>
      <c r="K1134" s="68"/>
      <c r="L1134" s="68"/>
      <c r="M1134" s="68"/>
      <c r="N1134" s="68"/>
      <c r="O1134" s="68"/>
      <c r="P1134" s="68"/>
      <c r="Q1134" s="68"/>
      <c r="R1134" s="68"/>
      <c r="S1134" s="68"/>
      <c r="T1134" s="68"/>
      <c r="U1134" s="68"/>
      <c r="V1134" s="68"/>
      <c r="W1134" s="68"/>
      <c r="X1134" s="68"/>
      <c r="Y1134" s="68"/>
      <c r="Z1134" s="68"/>
    </row>
    <row r="1135" spans="1:26" ht="12.75">
      <c r="A1135" s="68"/>
      <c r="B1135" s="68"/>
      <c r="C1135" s="68"/>
      <c r="D1135" s="68"/>
      <c r="E1135" s="68"/>
      <c r="F1135" s="68"/>
      <c r="G1135" s="68"/>
      <c r="H1135" s="68"/>
      <c r="I1135" s="68"/>
      <c r="J1135" s="68"/>
      <c r="K1135" s="68"/>
      <c r="L1135" s="68"/>
      <c r="M1135" s="68"/>
      <c r="N1135" s="68"/>
      <c r="O1135" s="68"/>
      <c r="P1135" s="68"/>
      <c r="Q1135" s="68"/>
      <c r="R1135" s="68"/>
      <c r="S1135" s="68"/>
      <c r="T1135" s="68"/>
      <c r="U1135" s="68"/>
      <c r="V1135" s="68"/>
      <c r="W1135" s="68"/>
      <c r="X1135" s="68"/>
      <c r="Y1135" s="68"/>
      <c r="Z1135" s="68"/>
    </row>
    <row r="1136" spans="1:26" ht="12.75">
      <c r="A1136" s="68"/>
      <c r="B1136" s="68"/>
      <c r="C1136" s="68"/>
      <c r="D1136" s="68"/>
      <c r="E1136" s="68"/>
      <c r="F1136" s="68"/>
      <c r="G1136" s="68"/>
      <c r="H1136" s="68"/>
      <c r="I1136" s="68"/>
      <c r="J1136" s="68"/>
      <c r="K1136" s="68"/>
      <c r="L1136" s="68"/>
      <c r="M1136" s="68"/>
      <c r="N1136" s="68"/>
      <c r="O1136" s="68"/>
      <c r="P1136" s="68"/>
      <c r="Q1136" s="68"/>
      <c r="R1136" s="68"/>
      <c r="S1136" s="68"/>
      <c r="T1136" s="68"/>
      <c r="U1136" s="68"/>
      <c r="V1136" s="68"/>
      <c r="W1136" s="68"/>
      <c r="X1136" s="68"/>
      <c r="Y1136" s="68"/>
      <c r="Z1136" s="68"/>
    </row>
    <row r="1137" spans="1:26" ht="12.75">
      <c r="A1137" s="68"/>
      <c r="B1137" s="68"/>
      <c r="C1137" s="68"/>
      <c r="D1137" s="68"/>
      <c r="E1137" s="68"/>
      <c r="F1137" s="68"/>
      <c r="G1137" s="68"/>
      <c r="H1137" s="68"/>
      <c r="I1137" s="68"/>
      <c r="J1137" s="68"/>
      <c r="K1137" s="68"/>
      <c r="L1137" s="68"/>
      <c r="M1137" s="68"/>
      <c r="N1137" s="68"/>
      <c r="O1137" s="68"/>
      <c r="P1137" s="68"/>
      <c r="Q1137" s="68"/>
      <c r="R1137" s="68"/>
      <c r="S1137" s="68"/>
      <c r="T1137" s="68"/>
      <c r="U1137" s="68"/>
      <c r="V1137" s="68"/>
      <c r="W1137" s="68"/>
      <c r="X1137" s="68"/>
      <c r="Y1137" s="68"/>
      <c r="Z1137" s="68"/>
    </row>
    <row r="1138" spans="1:26" ht="12.75">
      <c r="A1138" s="68"/>
      <c r="B1138" s="68"/>
      <c r="C1138" s="68"/>
      <c r="D1138" s="68"/>
      <c r="E1138" s="68"/>
      <c r="F1138" s="68"/>
      <c r="G1138" s="68"/>
      <c r="H1138" s="68"/>
      <c r="I1138" s="68"/>
      <c r="J1138" s="68"/>
      <c r="K1138" s="68"/>
      <c r="L1138" s="68"/>
      <c r="M1138" s="68"/>
      <c r="N1138" s="68"/>
      <c r="O1138" s="68"/>
      <c r="P1138" s="68"/>
      <c r="Q1138" s="68"/>
      <c r="R1138" s="68"/>
      <c r="S1138" s="68"/>
      <c r="T1138" s="68"/>
      <c r="U1138" s="68"/>
      <c r="V1138" s="68"/>
      <c r="W1138" s="68"/>
      <c r="X1138" s="68"/>
      <c r="Y1138" s="68"/>
      <c r="Z1138" s="68"/>
    </row>
    <row r="1139" spans="1:26" ht="12.75">
      <c r="A1139" s="68"/>
      <c r="B1139" s="68"/>
      <c r="C1139" s="68"/>
      <c r="D1139" s="68"/>
      <c r="E1139" s="68"/>
      <c r="F1139" s="68"/>
      <c r="G1139" s="68"/>
      <c r="H1139" s="68"/>
      <c r="I1139" s="68"/>
      <c r="J1139" s="68"/>
      <c r="K1139" s="68"/>
      <c r="L1139" s="68"/>
      <c r="M1139" s="68"/>
      <c r="N1139" s="68"/>
      <c r="O1139" s="68"/>
      <c r="P1139" s="68"/>
      <c r="Q1139" s="68"/>
      <c r="R1139" s="68"/>
      <c r="S1139" s="68"/>
      <c r="T1139" s="68"/>
      <c r="U1139" s="68"/>
      <c r="V1139" s="68"/>
      <c r="W1139" s="68"/>
      <c r="X1139" s="68"/>
      <c r="Y1139" s="68"/>
      <c r="Z1139" s="68"/>
    </row>
    <row r="1140" spans="1:26" ht="12.75">
      <c r="A1140" s="68"/>
      <c r="B1140" s="68"/>
      <c r="C1140" s="68"/>
      <c r="D1140" s="68"/>
      <c r="E1140" s="68"/>
      <c r="F1140" s="68"/>
      <c r="G1140" s="68"/>
      <c r="H1140" s="68"/>
      <c r="I1140" s="68"/>
      <c r="J1140" s="68"/>
      <c r="K1140" s="68"/>
      <c r="L1140" s="68"/>
      <c r="M1140" s="68"/>
      <c r="N1140" s="68"/>
      <c r="O1140" s="68"/>
      <c r="P1140" s="68"/>
      <c r="Q1140" s="68"/>
      <c r="R1140" s="68"/>
      <c r="S1140" s="68"/>
      <c r="T1140" s="68"/>
      <c r="U1140" s="68"/>
      <c r="V1140" s="68"/>
      <c r="W1140" s="68"/>
      <c r="X1140" s="68"/>
      <c r="Y1140" s="68"/>
      <c r="Z1140" s="68"/>
    </row>
    <row r="1141" spans="1:26" ht="12.75">
      <c r="A1141" s="68"/>
      <c r="B1141" s="68"/>
      <c r="C1141" s="68"/>
      <c r="D1141" s="68"/>
      <c r="E1141" s="68"/>
      <c r="F1141" s="68"/>
      <c r="G1141" s="68"/>
      <c r="H1141" s="68"/>
      <c r="I1141" s="68"/>
      <c r="J1141" s="68"/>
      <c r="K1141" s="68"/>
      <c r="L1141" s="68"/>
      <c r="M1141" s="68"/>
      <c r="N1141" s="68"/>
      <c r="O1141" s="68"/>
      <c r="P1141" s="68"/>
      <c r="Q1141" s="68"/>
      <c r="R1141" s="68"/>
      <c r="S1141" s="68"/>
      <c r="T1141" s="68"/>
      <c r="U1141" s="68"/>
      <c r="V1141" s="68"/>
      <c r="W1141" s="68"/>
      <c r="X1141" s="68"/>
      <c r="Y1141" s="68"/>
      <c r="Z1141" s="68"/>
    </row>
    <row r="1142" spans="1:26" ht="12.75">
      <c r="A1142" s="68"/>
      <c r="B1142" s="68"/>
      <c r="C1142" s="68"/>
      <c r="D1142" s="68"/>
      <c r="E1142" s="68"/>
      <c r="F1142" s="68"/>
      <c r="G1142" s="68"/>
      <c r="H1142" s="68"/>
      <c r="I1142" s="68"/>
      <c r="J1142" s="68"/>
      <c r="K1142" s="68"/>
      <c r="L1142" s="68"/>
      <c r="M1142" s="68"/>
      <c r="N1142" s="68"/>
      <c r="O1142" s="68"/>
      <c r="P1142" s="68"/>
      <c r="Q1142" s="68"/>
      <c r="R1142" s="68"/>
      <c r="S1142" s="68"/>
      <c r="T1142" s="68"/>
      <c r="U1142" s="68"/>
      <c r="V1142" s="68"/>
      <c r="W1142" s="68"/>
      <c r="X1142" s="68"/>
      <c r="Y1142" s="68"/>
      <c r="Z1142" s="68"/>
    </row>
    <row r="1143" spans="1:26" ht="12.75">
      <c r="A1143" s="68"/>
      <c r="B1143" s="68"/>
      <c r="C1143" s="68"/>
      <c r="D1143" s="68"/>
      <c r="E1143" s="68"/>
      <c r="F1143" s="68"/>
      <c r="G1143" s="68"/>
      <c r="H1143" s="68"/>
      <c r="I1143" s="68"/>
      <c r="J1143" s="68"/>
      <c r="K1143" s="68"/>
      <c r="L1143" s="68"/>
      <c r="M1143" s="68"/>
      <c r="N1143" s="68"/>
      <c r="O1143" s="68"/>
      <c r="P1143" s="68"/>
      <c r="Q1143" s="68"/>
      <c r="R1143" s="68"/>
      <c r="S1143" s="68"/>
      <c r="T1143" s="68"/>
      <c r="U1143" s="68"/>
      <c r="V1143" s="68"/>
      <c r="W1143" s="68"/>
      <c r="X1143" s="68"/>
      <c r="Y1143" s="68"/>
      <c r="Z1143" s="68"/>
    </row>
    <row r="1144" spans="1:26" ht="12.75">
      <c r="A1144" s="68"/>
      <c r="B1144" s="68"/>
      <c r="C1144" s="68"/>
      <c r="D1144" s="68"/>
      <c r="E1144" s="68"/>
      <c r="F1144" s="68"/>
      <c r="G1144" s="68"/>
      <c r="H1144" s="68"/>
      <c r="I1144" s="68"/>
      <c r="J1144" s="68"/>
      <c r="K1144" s="68"/>
      <c r="L1144" s="68"/>
      <c r="M1144" s="68"/>
      <c r="N1144" s="68"/>
      <c r="O1144" s="68"/>
      <c r="P1144" s="68"/>
      <c r="Q1144" s="68"/>
      <c r="R1144" s="68"/>
      <c r="S1144" s="68"/>
      <c r="T1144" s="68"/>
      <c r="U1144" s="68"/>
      <c r="V1144" s="68"/>
      <c r="W1144" s="68"/>
      <c r="X1144" s="68"/>
      <c r="Y1144" s="68"/>
      <c r="Z1144" s="68"/>
    </row>
    <row r="1145" spans="1:26" ht="12.75">
      <c r="A1145" s="68"/>
      <c r="B1145" s="68"/>
      <c r="C1145" s="68"/>
      <c r="D1145" s="68"/>
      <c r="E1145" s="68"/>
      <c r="F1145" s="68"/>
      <c r="G1145" s="68"/>
      <c r="H1145" s="68"/>
      <c r="I1145" s="68"/>
      <c r="J1145" s="68"/>
      <c r="K1145" s="68"/>
      <c r="L1145" s="68"/>
      <c r="M1145" s="68"/>
      <c r="N1145" s="68"/>
      <c r="O1145" s="68"/>
      <c r="P1145" s="68"/>
      <c r="Q1145" s="68"/>
      <c r="R1145" s="68"/>
      <c r="S1145" s="68"/>
      <c r="T1145" s="68"/>
      <c r="U1145" s="68"/>
      <c r="V1145" s="68"/>
      <c r="W1145" s="68"/>
      <c r="X1145" s="68"/>
      <c r="Y1145" s="68"/>
      <c r="Z1145" s="68"/>
    </row>
    <row r="1146" spans="1:26" ht="12.75">
      <c r="A1146" s="68"/>
      <c r="B1146" s="68"/>
      <c r="C1146" s="68"/>
      <c r="D1146" s="68"/>
      <c r="E1146" s="68"/>
      <c r="F1146" s="68"/>
      <c r="G1146" s="68"/>
      <c r="H1146" s="68"/>
      <c r="I1146" s="68"/>
      <c r="J1146" s="68"/>
      <c r="K1146" s="68"/>
      <c r="L1146" s="68"/>
      <c r="M1146" s="68"/>
      <c r="N1146" s="68"/>
      <c r="O1146" s="68"/>
      <c r="P1146" s="68"/>
      <c r="Q1146" s="68"/>
      <c r="R1146" s="68"/>
      <c r="S1146" s="68"/>
      <c r="T1146" s="68"/>
      <c r="U1146" s="68"/>
      <c r="V1146" s="68"/>
      <c r="W1146" s="68"/>
      <c r="X1146" s="68"/>
      <c r="Y1146" s="68"/>
      <c r="Z1146" s="68"/>
    </row>
    <row r="1147" spans="1:26" ht="12.75">
      <c r="A1147" s="68"/>
      <c r="B1147" s="68"/>
      <c r="C1147" s="68"/>
      <c r="D1147" s="68"/>
      <c r="E1147" s="68"/>
      <c r="F1147" s="68"/>
      <c r="G1147" s="68"/>
      <c r="H1147" s="68"/>
      <c r="I1147" s="68"/>
      <c r="J1147" s="68"/>
      <c r="K1147" s="68"/>
      <c r="L1147" s="68"/>
      <c r="M1147" s="68"/>
      <c r="N1147" s="68"/>
      <c r="O1147" s="68"/>
      <c r="P1147" s="68"/>
      <c r="Q1147" s="68"/>
      <c r="R1147" s="68"/>
      <c r="S1147" s="68"/>
      <c r="T1147" s="68"/>
      <c r="U1147" s="68"/>
      <c r="V1147" s="68"/>
      <c r="W1147" s="68"/>
      <c r="X1147" s="68"/>
      <c r="Y1147" s="68"/>
      <c r="Z1147" s="68"/>
    </row>
    <row r="1148" spans="1:26" ht="12.75">
      <c r="A1148" s="68"/>
      <c r="B1148" s="68"/>
      <c r="C1148" s="68"/>
      <c r="D1148" s="68"/>
      <c r="E1148" s="68"/>
      <c r="F1148" s="68"/>
      <c r="G1148" s="68"/>
      <c r="H1148" s="68"/>
      <c r="I1148" s="68"/>
      <c r="J1148" s="68"/>
      <c r="K1148" s="68"/>
      <c r="L1148" s="68"/>
      <c r="M1148" s="68"/>
      <c r="N1148" s="68"/>
      <c r="O1148" s="68"/>
      <c r="P1148" s="68"/>
      <c r="Q1148" s="68"/>
      <c r="R1148" s="68"/>
      <c r="S1148" s="68"/>
      <c r="T1148" s="68"/>
      <c r="U1148" s="68"/>
      <c r="V1148" s="68"/>
      <c r="W1148" s="68"/>
      <c r="X1148" s="68"/>
      <c r="Y1148" s="68"/>
      <c r="Z1148" s="68"/>
    </row>
    <row r="1149" spans="1:26" ht="12.75">
      <c r="A1149" s="68"/>
      <c r="B1149" s="68"/>
      <c r="C1149" s="68"/>
      <c r="D1149" s="68"/>
      <c r="E1149" s="68"/>
      <c r="F1149" s="68"/>
      <c r="G1149" s="68"/>
      <c r="H1149" s="68"/>
      <c r="I1149" s="68"/>
      <c r="J1149" s="68"/>
      <c r="K1149" s="68"/>
      <c r="L1149" s="68"/>
      <c r="M1149" s="68"/>
      <c r="N1149" s="68"/>
      <c r="O1149" s="68"/>
      <c r="P1149" s="68"/>
      <c r="Q1149" s="68"/>
      <c r="R1149" s="68"/>
      <c r="S1149" s="68"/>
      <c r="T1149" s="68"/>
      <c r="U1149" s="68"/>
      <c r="V1149" s="68"/>
      <c r="W1149" s="68"/>
      <c r="X1149" s="68"/>
      <c r="Y1149" s="68"/>
      <c r="Z1149" s="68"/>
    </row>
    <row r="1150" spans="1:26" ht="12.75">
      <c r="A1150" s="68"/>
      <c r="B1150" s="68"/>
      <c r="C1150" s="68"/>
      <c r="D1150" s="68"/>
      <c r="E1150" s="68"/>
      <c r="F1150" s="68"/>
      <c r="G1150" s="68"/>
      <c r="H1150" s="68"/>
      <c r="I1150" s="68"/>
      <c r="J1150" s="68"/>
      <c r="K1150" s="68"/>
      <c r="L1150" s="68"/>
      <c r="M1150" s="68"/>
      <c r="N1150" s="68"/>
      <c r="O1150" s="68"/>
      <c r="P1150" s="68"/>
      <c r="Q1150" s="68"/>
      <c r="R1150" s="68"/>
      <c r="S1150" s="68"/>
      <c r="T1150" s="68"/>
      <c r="U1150" s="68"/>
      <c r="V1150" s="68"/>
      <c r="W1150" s="68"/>
      <c r="X1150" s="68"/>
      <c r="Y1150" s="68"/>
      <c r="Z1150" s="68"/>
    </row>
    <row r="1151" spans="1:26" ht="12.75">
      <c r="A1151" s="68"/>
      <c r="B1151" s="68"/>
      <c r="C1151" s="68"/>
      <c r="D1151" s="68"/>
      <c r="E1151" s="68"/>
      <c r="F1151" s="68"/>
      <c r="G1151" s="68"/>
      <c r="H1151" s="68"/>
      <c r="I1151" s="68"/>
      <c r="J1151" s="68"/>
      <c r="K1151" s="68"/>
      <c r="L1151" s="68"/>
      <c r="M1151" s="68"/>
      <c r="N1151" s="68"/>
      <c r="O1151" s="68"/>
      <c r="P1151" s="68"/>
      <c r="Q1151" s="68"/>
      <c r="R1151" s="68"/>
      <c r="S1151" s="68"/>
      <c r="T1151" s="68"/>
      <c r="U1151" s="68"/>
      <c r="V1151" s="68"/>
      <c r="W1151" s="68"/>
      <c r="X1151" s="68"/>
      <c r="Y1151" s="68"/>
      <c r="Z1151" s="68"/>
    </row>
    <row r="1152" spans="1:26" ht="12.75">
      <c r="A1152" s="68"/>
      <c r="B1152" s="68"/>
      <c r="C1152" s="68"/>
      <c r="D1152" s="68"/>
      <c r="E1152" s="68"/>
      <c r="F1152" s="68"/>
      <c r="G1152" s="68"/>
      <c r="H1152" s="68"/>
      <c r="I1152" s="68"/>
      <c r="J1152" s="68"/>
      <c r="K1152" s="68"/>
      <c r="L1152" s="68"/>
      <c r="M1152" s="68"/>
      <c r="N1152" s="68"/>
      <c r="O1152" s="68"/>
      <c r="P1152" s="68"/>
      <c r="Q1152" s="68"/>
      <c r="R1152" s="68"/>
      <c r="S1152" s="68"/>
      <c r="T1152" s="68"/>
      <c r="U1152" s="68"/>
      <c r="V1152" s="68"/>
      <c r="W1152" s="68"/>
      <c r="X1152" s="68"/>
      <c r="Y1152" s="68"/>
      <c r="Z1152" s="68"/>
    </row>
    <row r="1153" spans="1:26" ht="12.75">
      <c r="A1153" s="68"/>
      <c r="B1153" s="68"/>
      <c r="C1153" s="68"/>
      <c r="D1153" s="68"/>
      <c r="E1153" s="68"/>
      <c r="F1153" s="68"/>
      <c r="G1153" s="68"/>
      <c r="H1153" s="68"/>
      <c r="I1153" s="68"/>
      <c r="J1153" s="68"/>
      <c r="K1153" s="68"/>
      <c r="L1153" s="68"/>
      <c r="M1153" s="68"/>
      <c r="N1153" s="68"/>
      <c r="O1153" s="68"/>
      <c r="P1153" s="68"/>
      <c r="Q1153" s="68"/>
      <c r="R1153" s="68"/>
      <c r="S1153" s="68"/>
      <c r="T1153" s="68"/>
      <c r="U1153" s="68"/>
      <c r="V1153" s="68"/>
      <c r="W1153" s="68"/>
      <c r="X1153" s="68"/>
      <c r="Y1153" s="68"/>
      <c r="Z1153" s="68"/>
    </row>
    <row r="1154" spans="1:26" ht="12.75">
      <c r="A1154" s="68"/>
      <c r="B1154" s="68"/>
      <c r="C1154" s="68"/>
      <c r="D1154" s="68"/>
      <c r="E1154" s="68"/>
      <c r="F1154" s="68"/>
      <c r="G1154" s="68"/>
      <c r="H1154" s="68"/>
      <c r="I1154" s="68"/>
      <c r="J1154" s="68"/>
      <c r="K1154" s="68"/>
      <c r="L1154" s="68"/>
      <c r="M1154" s="68"/>
      <c r="N1154" s="68"/>
      <c r="O1154" s="68"/>
      <c r="P1154" s="68"/>
      <c r="Q1154" s="68"/>
      <c r="R1154" s="68"/>
      <c r="S1154" s="68"/>
      <c r="T1154" s="68"/>
      <c r="U1154" s="68"/>
      <c r="V1154" s="68"/>
      <c r="W1154" s="68"/>
      <c r="X1154" s="68"/>
      <c r="Y1154" s="68"/>
      <c r="Z1154" s="68"/>
    </row>
    <row r="1155" spans="1:26" ht="12.75">
      <c r="A1155" s="68"/>
      <c r="B1155" s="68"/>
      <c r="C1155" s="68"/>
      <c r="D1155" s="68"/>
      <c r="E1155" s="68"/>
      <c r="F1155" s="68"/>
      <c r="G1155" s="68"/>
      <c r="H1155" s="68"/>
      <c r="I1155" s="68"/>
      <c r="J1155" s="68"/>
      <c r="K1155" s="68"/>
      <c r="L1155" s="68"/>
      <c r="M1155" s="68"/>
      <c r="N1155" s="68"/>
      <c r="O1155" s="68"/>
      <c r="P1155" s="68"/>
      <c r="Q1155" s="68"/>
      <c r="R1155" s="68"/>
      <c r="S1155" s="68"/>
      <c r="T1155" s="68"/>
      <c r="U1155" s="68"/>
      <c r="V1155" s="68"/>
      <c r="W1155" s="68"/>
      <c r="X1155" s="68"/>
      <c r="Y1155" s="68"/>
      <c r="Z1155" s="6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baseColWidth="10" defaultColWidth="12.5703125" defaultRowHeight="15.75" customHeight="1"/>
  <cols>
    <col min="3" max="3" width="16.140625" customWidth="1"/>
    <col min="4" max="4" width="15.28515625" customWidth="1"/>
    <col min="5" max="5" width="13.140625" customWidth="1"/>
    <col min="6" max="6" width="22.140625" customWidth="1"/>
    <col min="7" max="7" width="21.7109375" customWidth="1"/>
    <col min="8" max="8" width="20.85546875" customWidth="1"/>
    <col min="9" max="9" width="16.7109375" customWidth="1"/>
  </cols>
  <sheetData>
    <row r="1" spans="1:26" ht="15.75" customHeight="1">
      <c r="A1" s="4" t="s">
        <v>410</v>
      </c>
      <c r="B1" s="4" t="s">
        <v>14</v>
      </c>
      <c r="C1" s="4" t="s">
        <v>411</v>
      </c>
      <c r="D1" s="4" t="s">
        <v>412</v>
      </c>
      <c r="E1" s="4" t="s">
        <v>413</v>
      </c>
      <c r="F1" s="4" t="s">
        <v>414</v>
      </c>
      <c r="G1" s="4" t="s">
        <v>415</v>
      </c>
      <c r="H1" s="4" t="s">
        <v>416</v>
      </c>
      <c r="I1" s="4" t="s">
        <v>417</v>
      </c>
      <c r="J1" s="4" t="s">
        <v>418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5" t="s">
        <v>102</v>
      </c>
      <c r="B2" s="8">
        <v>2</v>
      </c>
      <c r="C2" s="7">
        <v>20</v>
      </c>
      <c r="D2" s="5" t="s">
        <v>419</v>
      </c>
      <c r="E2" s="8">
        <v>1</v>
      </c>
      <c r="F2" s="5" t="s">
        <v>420</v>
      </c>
      <c r="G2" s="5" t="s">
        <v>421</v>
      </c>
      <c r="H2" s="5" t="s">
        <v>422</v>
      </c>
      <c r="I2" s="8">
        <v>1</v>
      </c>
      <c r="J2" s="8">
        <v>735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5" t="s">
        <v>423</v>
      </c>
      <c r="B3" s="5" t="s">
        <v>424</v>
      </c>
      <c r="C3" s="5" t="s">
        <v>425</v>
      </c>
      <c r="D3" s="5" t="s">
        <v>426</v>
      </c>
      <c r="E3" s="8">
        <v>2</v>
      </c>
      <c r="F3" s="5" t="s">
        <v>427</v>
      </c>
      <c r="G3" s="5" t="s">
        <v>428</v>
      </c>
      <c r="H3" s="5" t="s">
        <v>422</v>
      </c>
      <c r="I3" s="199">
        <v>1</v>
      </c>
      <c r="J3" s="199">
        <v>6840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5" t="s">
        <v>97</v>
      </c>
      <c r="B4" s="8">
        <v>6</v>
      </c>
      <c r="C4" s="7">
        <v>50</v>
      </c>
      <c r="D4" s="5" t="s">
        <v>429</v>
      </c>
      <c r="E4" s="8">
        <v>1</v>
      </c>
      <c r="F4" s="200" t="s">
        <v>420</v>
      </c>
      <c r="G4" s="5" t="s">
        <v>421</v>
      </c>
      <c r="H4" s="200" t="s">
        <v>422</v>
      </c>
      <c r="I4" s="8">
        <v>1</v>
      </c>
      <c r="J4" s="8">
        <v>520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5" t="s">
        <v>93</v>
      </c>
      <c r="B5" s="8">
        <v>7</v>
      </c>
      <c r="C5" s="7">
        <v>350</v>
      </c>
      <c r="D5" s="5" t="s">
        <v>430</v>
      </c>
      <c r="E5" s="8">
        <v>1</v>
      </c>
      <c r="F5" s="200" t="s">
        <v>420</v>
      </c>
      <c r="G5" s="5" t="s">
        <v>421</v>
      </c>
      <c r="H5" s="200" t="s">
        <v>422</v>
      </c>
      <c r="I5" s="8">
        <v>1</v>
      </c>
      <c r="J5" s="8">
        <v>525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5" t="s">
        <v>431</v>
      </c>
      <c r="B6" s="8">
        <v>8</v>
      </c>
      <c r="C6" s="7">
        <v>650</v>
      </c>
      <c r="D6" s="5" t="s">
        <v>432</v>
      </c>
      <c r="E6" s="8">
        <v>1</v>
      </c>
      <c r="F6" s="200" t="s">
        <v>420</v>
      </c>
      <c r="G6" s="5" t="s">
        <v>421</v>
      </c>
      <c r="H6" s="200" t="s">
        <v>422</v>
      </c>
      <c r="I6" s="8">
        <v>1</v>
      </c>
      <c r="J6" s="8">
        <v>650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5" t="s">
        <v>433</v>
      </c>
      <c r="B7" s="8">
        <v>9</v>
      </c>
      <c r="C7" s="7">
        <v>730</v>
      </c>
      <c r="D7" s="5" t="s">
        <v>432</v>
      </c>
      <c r="E7" s="8">
        <v>1</v>
      </c>
      <c r="F7" s="200" t="s">
        <v>420</v>
      </c>
      <c r="G7" s="5" t="s">
        <v>421</v>
      </c>
      <c r="H7" s="200" t="s">
        <v>422</v>
      </c>
      <c r="I7" s="8">
        <v>1</v>
      </c>
      <c r="J7" s="8">
        <v>630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5" t="s">
        <v>127</v>
      </c>
      <c r="B8" s="8">
        <v>14</v>
      </c>
      <c r="C8" s="7">
        <v>2200</v>
      </c>
      <c r="D8" s="5" t="s">
        <v>434</v>
      </c>
      <c r="E8" s="8">
        <v>1</v>
      </c>
      <c r="F8" s="200" t="s">
        <v>420</v>
      </c>
      <c r="G8" s="5" t="s">
        <v>421</v>
      </c>
      <c r="H8" s="200" t="s">
        <v>422</v>
      </c>
      <c r="I8" s="8">
        <v>1</v>
      </c>
      <c r="J8" s="8">
        <v>840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5" t="s">
        <v>118</v>
      </c>
      <c r="B9" s="8">
        <v>17</v>
      </c>
      <c r="C9" s="7">
        <v>3200</v>
      </c>
      <c r="D9" s="5" t="s">
        <v>435</v>
      </c>
      <c r="E9" s="8">
        <v>1</v>
      </c>
      <c r="F9" s="200" t="s">
        <v>420</v>
      </c>
      <c r="G9" s="5" t="s">
        <v>421</v>
      </c>
      <c r="H9" s="200" t="s">
        <v>422</v>
      </c>
      <c r="I9" s="8">
        <v>1</v>
      </c>
      <c r="J9" s="8">
        <v>1116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5" t="s">
        <v>379</v>
      </c>
      <c r="B10" s="8">
        <v>19</v>
      </c>
      <c r="C10" s="7">
        <v>4500</v>
      </c>
      <c r="D10" s="5" t="s">
        <v>436</v>
      </c>
      <c r="E10" s="8">
        <v>1</v>
      </c>
      <c r="F10" s="200" t="s">
        <v>420</v>
      </c>
      <c r="G10" s="5" t="s">
        <v>421</v>
      </c>
      <c r="H10" s="200" t="s">
        <v>422</v>
      </c>
      <c r="I10" s="8">
        <v>1</v>
      </c>
      <c r="J10" s="8">
        <v>1512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5" t="s">
        <v>389</v>
      </c>
      <c r="B11" s="8">
        <v>21</v>
      </c>
      <c r="C11" s="7">
        <v>12000</v>
      </c>
      <c r="D11" s="5" t="s">
        <v>435</v>
      </c>
      <c r="E11" s="8">
        <v>1</v>
      </c>
      <c r="F11" s="200" t="s">
        <v>420</v>
      </c>
      <c r="G11" s="5" t="s">
        <v>421</v>
      </c>
      <c r="H11" s="200" t="s">
        <v>422</v>
      </c>
      <c r="I11" s="8">
        <v>1</v>
      </c>
      <c r="J11" s="8">
        <v>1365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5" t="s">
        <v>437</v>
      </c>
      <c r="B12" s="8">
        <v>24</v>
      </c>
      <c r="C12" s="7">
        <v>21000</v>
      </c>
      <c r="D12" s="5" t="s">
        <v>438</v>
      </c>
      <c r="E12" s="8">
        <v>1</v>
      </c>
      <c r="F12" s="200" t="s">
        <v>439</v>
      </c>
      <c r="G12" s="5" t="s">
        <v>439</v>
      </c>
      <c r="H12" s="200" t="s">
        <v>439</v>
      </c>
      <c r="I12" s="8">
        <v>1</v>
      </c>
      <c r="J12" s="5" t="s">
        <v>439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5" t="s">
        <v>144</v>
      </c>
      <c r="B13" s="8">
        <v>24</v>
      </c>
      <c r="C13" s="201" t="s">
        <v>440</v>
      </c>
      <c r="D13" s="5" t="s">
        <v>441</v>
      </c>
      <c r="E13" s="8">
        <v>5</v>
      </c>
      <c r="F13" s="200" t="s">
        <v>420</v>
      </c>
      <c r="G13" s="5" t="s">
        <v>421</v>
      </c>
      <c r="H13" s="200" t="s">
        <v>422</v>
      </c>
      <c r="I13" s="8">
        <v>1</v>
      </c>
      <c r="J13" s="8">
        <v>8110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5" t="s">
        <v>393</v>
      </c>
      <c r="B14" s="8">
        <v>26</v>
      </c>
      <c r="C14" s="7">
        <v>31000</v>
      </c>
      <c r="D14" s="5" t="s">
        <v>442</v>
      </c>
      <c r="E14" s="8">
        <v>1</v>
      </c>
      <c r="F14" s="200" t="s">
        <v>420</v>
      </c>
      <c r="G14" s="5" t="s">
        <v>421</v>
      </c>
      <c r="H14" s="200" t="s">
        <v>422</v>
      </c>
      <c r="I14" s="8">
        <v>1</v>
      </c>
      <c r="J14" s="8">
        <v>1550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5" t="s">
        <v>443</v>
      </c>
      <c r="B15" s="8">
        <v>27</v>
      </c>
      <c r="C15" s="5" t="s">
        <v>439</v>
      </c>
      <c r="D15" s="5" t="s">
        <v>439</v>
      </c>
      <c r="E15" s="8">
        <v>1</v>
      </c>
      <c r="F15" s="200" t="s">
        <v>427</v>
      </c>
      <c r="G15" s="200" t="s">
        <v>428</v>
      </c>
      <c r="H15" s="200" t="s">
        <v>422</v>
      </c>
      <c r="I15" s="8">
        <v>1</v>
      </c>
      <c r="J15" s="8">
        <v>6840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5" t="s">
        <v>267</v>
      </c>
      <c r="B16" s="8">
        <v>29</v>
      </c>
      <c r="C16" s="7">
        <v>36000</v>
      </c>
      <c r="D16" s="5" t="s">
        <v>444</v>
      </c>
      <c r="E16" s="8">
        <v>1</v>
      </c>
      <c r="F16" s="200" t="s">
        <v>420</v>
      </c>
      <c r="G16" s="5" t="s">
        <v>445</v>
      </c>
      <c r="H16" s="200" t="s">
        <v>422</v>
      </c>
      <c r="I16" s="8">
        <v>1</v>
      </c>
      <c r="J16" s="8">
        <v>660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5" t="s">
        <v>446</v>
      </c>
      <c r="B17" s="8">
        <v>30</v>
      </c>
      <c r="C17" s="7">
        <v>28000</v>
      </c>
      <c r="D17" s="5" t="s">
        <v>447</v>
      </c>
      <c r="E17" s="8">
        <v>1</v>
      </c>
      <c r="F17" s="200" t="s">
        <v>427</v>
      </c>
      <c r="G17" s="200" t="s">
        <v>428</v>
      </c>
      <c r="H17" s="200" t="s">
        <v>422</v>
      </c>
      <c r="I17" s="8">
        <v>1</v>
      </c>
      <c r="J17" s="8">
        <v>6840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5" t="s">
        <v>280</v>
      </c>
      <c r="B18" s="8">
        <v>35</v>
      </c>
      <c r="C18" s="7">
        <v>59000</v>
      </c>
      <c r="D18" s="5" t="s">
        <v>448</v>
      </c>
      <c r="E18" s="8">
        <v>1</v>
      </c>
      <c r="F18" s="200" t="s">
        <v>420</v>
      </c>
      <c r="G18" s="5" t="s">
        <v>421</v>
      </c>
      <c r="H18" s="200" t="s">
        <v>422</v>
      </c>
      <c r="I18" s="8">
        <v>1</v>
      </c>
      <c r="J18" s="8">
        <v>1890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5" t="s">
        <v>291</v>
      </c>
      <c r="B19" s="8">
        <v>38</v>
      </c>
      <c r="C19" s="7">
        <v>68000</v>
      </c>
      <c r="D19" s="5" t="s">
        <v>448</v>
      </c>
      <c r="E19" s="8">
        <v>1</v>
      </c>
      <c r="F19" s="200" t="s">
        <v>420</v>
      </c>
      <c r="G19" s="5" t="s">
        <v>445</v>
      </c>
      <c r="H19" s="200" t="s">
        <v>422</v>
      </c>
      <c r="I19" s="8">
        <v>1</v>
      </c>
      <c r="J19" s="8">
        <v>1470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5" t="s">
        <v>400</v>
      </c>
      <c r="B20" s="8">
        <v>39</v>
      </c>
      <c r="C20" s="7">
        <v>35000</v>
      </c>
      <c r="D20" s="5" t="s">
        <v>435</v>
      </c>
      <c r="E20" s="8">
        <v>1</v>
      </c>
      <c r="F20" s="200" t="s">
        <v>420</v>
      </c>
      <c r="G20" s="5" t="s">
        <v>445</v>
      </c>
      <c r="H20" s="200" t="s">
        <v>422</v>
      </c>
      <c r="I20" s="8">
        <v>1</v>
      </c>
      <c r="J20" s="8">
        <v>650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5" t="s">
        <v>300</v>
      </c>
      <c r="B21" s="8">
        <v>42</v>
      </c>
      <c r="C21" s="7">
        <v>75000</v>
      </c>
      <c r="D21" s="5" t="s">
        <v>438</v>
      </c>
      <c r="E21" s="8">
        <v>1</v>
      </c>
      <c r="F21" s="200" t="s">
        <v>420</v>
      </c>
      <c r="G21" s="5" t="s">
        <v>445</v>
      </c>
      <c r="H21" s="200" t="s">
        <v>422</v>
      </c>
      <c r="I21" s="8">
        <v>1</v>
      </c>
      <c r="J21" s="8">
        <v>1270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5" t="s">
        <v>449</v>
      </c>
      <c r="B22" s="8">
        <v>44</v>
      </c>
      <c r="C22" s="7">
        <v>80000</v>
      </c>
      <c r="D22" s="5" t="s">
        <v>447</v>
      </c>
      <c r="E22" s="8">
        <v>1</v>
      </c>
      <c r="F22" s="5" t="s">
        <v>450</v>
      </c>
      <c r="G22" s="5"/>
      <c r="H22" s="5"/>
      <c r="I22" s="8">
        <v>1</v>
      </c>
      <c r="J22" s="5" t="s">
        <v>439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5" t="s">
        <v>308</v>
      </c>
      <c r="B23" s="8">
        <v>46</v>
      </c>
      <c r="C23" s="7">
        <v>115000</v>
      </c>
      <c r="D23" s="5" t="s">
        <v>448</v>
      </c>
      <c r="E23" s="8">
        <v>1</v>
      </c>
      <c r="F23" s="200" t="s">
        <v>420</v>
      </c>
      <c r="G23" s="5" t="s">
        <v>445</v>
      </c>
      <c r="H23" s="200" t="s">
        <v>422</v>
      </c>
      <c r="I23" s="8">
        <v>1</v>
      </c>
      <c r="J23" s="8">
        <v>1512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5" t="s">
        <v>320</v>
      </c>
      <c r="B24" s="8">
        <v>48</v>
      </c>
      <c r="C24" s="7">
        <v>118000</v>
      </c>
      <c r="D24" s="5" t="s">
        <v>451</v>
      </c>
      <c r="E24" s="8">
        <v>1</v>
      </c>
      <c r="F24" s="200" t="s">
        <v>420</v>
      </c>
      <c r="G24" s="5" t="s">
        <v>445</v>
      </c>
      <c r="H24" s="200" t="s">
        <v>422</v>
      </c>
      <c r="I24" s="8">
        <v>1</v>
      </c>
      <c r="J24" s="8">
        <v>1512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5" t="s">
        <v>326</v>
      </c>
      <c r="B25" s="8">
        <v>49</v>
      </c>
      <c r="C25" s="7">
        <v>120000</v>
      </c>
      <c r="D25" s="5" t="s">
        <v>452</v>
      </c>
      <c r="E25" s="8">
        <v>1</v>
      </c>
      <c r="F25" s="200" t="s">
        <v>420</v>
      </c>
      <c r="G25" s="5" t="s">
        <v>445</v>
      </c>
      <c r="H25" s="200" t="s">
        <v>422</v>
      </c>
      <c r="I25" s="8">
        <v>1</v>
      </c>
      <c r="J25" s="8">
        <v>1512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5" t="s">
        <v>453</v>
      </c>
      <c r="B26" s="8">
        <v>50</v>
      </c>
      <c r="C26" s="7">
        <v>90000</v>
      </c>
      <c r="D26" s="5" t="s">
        <v>454</v>
      </c>
      <c r="E26" s="8">
        <v>1</v>
      </c>
      <c r="F26" s="5" t="s">
        <v>455</v>
      </c>
      <c r="G26" s="5"/>
      <c r="H26" s="5"/>
      <c r="I26" s="8">
        <v>1</v>
      </c>
      <c r="J26" s="5" t="s">
        <v>439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5" t="s">
        <v>334</v>
      </c>
      <c r="B27" s="8">
        <v>51</v>
      </c>
      <c r="C27" s="7">
        <v>120000</v>
      </c>
      <c r="D27" s="5" t="s">
        <v>435</v>
      </c>
      <c r="E27" s="8">
        <v>1</v>
      </c>
      <c r="F27" s="200" t="s">
        <v>420</v>
      </c>
      <c r="G27" s="5" t="s">
        <v>456</v>
      </c>
      <c r="H27" s="200" t="s">
        <v>422</v>
      </c>
      <c r="I27" s="8">
        <v>1</v>
      </c>
      <c r="J27" s="8">
        <v>1512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5" t="s">
        <v>343</v>
      </c>
      <c r="B28" s="8">
        <v>54</v>
      </c>
      <c r="C28" s="7">
        <v>135000</v>
      </c>
      <c r="D28" s="5" t="s">
        <v>457</v>
      </c>
      <c r="E28" s="8">
        <v>1</v>
      </c>
      <c r="F28" s="200" t="s">
        <v>420</v>
      </c>
      <c r="G28" s="5" t="s">
        <v>456</v>
      </c>
      <c r="H28" s="200" t="s">
        <v>422</v>
      </c>
      <c r="I28" s="8">
        <v>1</v>
      </c>
      <c r="J28" s="8">
        <v>1512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5" t="s">
        <v>458</v>
      </c>
      <c r="B29" s="8">
        <v>56</v>
      </c>
      <c r="C29" s="7">
        <v>165000</v>
      </c>
      <c r="D29" s="5" t="s">
        <v>459</v>
      </c>
      <c r="E29" s="8">
        <v>1</v>
      </c>
      <c r="F29" s="200" t="s">
        <v>420</v>
      </c>
      <c r="G29" s="5" t="s">
        <v>456</v>
      </c>
      <c r="H29" s="200" t="s">
        <v>422</v>
      </c>
      <c r="I29" s="8">
        <v>1</v>
      </c>
      <c r="J29" s="8">
        <v>1512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5" t="s">
        <v>460</v>
      </c>
      <c r="B30" s="8">
        <v>58</v>
      </c>
      <c r="C30" s="7">
        <v>165000</v>
      </c>
      <c r="D30" s="5" t="s">
        <v>447</v>
      </c>
      <c r="E30" s="8">
        <v>1</v>
      </c>
      <c r="F30" s="200" t="s">
        <v>420</v>
      </c>
      <c r="G30" s="5" t="s">
        <v>456</v>
      </c>
      <c r="H30" s="200" t="s">
        <v>422</v>
      </c>
      <c r="I30" s="8">
        <v>1</v>
      </c>
      <c r="J30" s="8">
        <v>1512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5" t="s">
        <v>461</v>
      </c>
      <c r="B31" s="8">
        <v>61</v>
      </c>
      <c r="C31" s="7">
        <v>180000</v>
      </c>
      <c r="D31" s="5" t="s">
        <v>462</v>
      </c>
      <c r="E31" s="8">
        <v>1</v>
      </c>
      <c r="F31" s="200" t="s">
        <v>420</v>
      </c>
      <c r="G31" s="5" t="s">
        <v>456</v>
      </c>
      <c r="H31" s="200" t="s">
        <v>422</v>
      </c>
      <c r="I31" s="8">
        <v>1</v>
      </c>
      <c r="J31" s="8">
        <v>1512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5" t="s">
        <v>463</v>
      </c>
      <c r="B32" s="8">
        <v>64</v>
      </c>
      <c r="C32" s="7">
        <v>220000</v>
      </c>
      <c r="D32" s="5" t="s">
        <v>464</v>
      </c>
      <c r="E32" s="8">
        <v>1</v>
      </c>
      <c r="F32" s="200" t="s">
        <v>420</v>
      </c>
      <c r="G32" s="5" t="s">
        <v>456</v>
      </c>
      <c r="H32" s="200" t="s">
        <v>422</v>
      </c>
      <c r="I32" s="8">
        <v>1</v>
      </c>
      <c r="J32" s="8">
        <v>1512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5" t="s">
        <v>465</v>
      </c>
      <c r="B33" s="8">
        <v>67</v>
      </c>
      <c r="C33" s="7">
        <v>400000</v>
      </c>
      <c r="D33" s="5" t="s">
        <v>466</v>
      </c>
      <c r="E33" s="8">
        <v>1</v>
      </c>
      <c r="F33" s="200" t="s">
        <v>420</v>
      </c>
      <c r="G33" s="5" t="s">
        <v>456</v>
      </c>
      <c r="H33" s="200" t="s">
        <v>422</v>
      </c>
      <c r="I33" s="8">
        <v>1</v>
      </c>
      <c r="J33" s="8">
        <v>1512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5" t="s">
        <v>467</v>
      </c>
      <c r="B34" s="8">
        <v>69</v>
      </c>
      <c r="C34" s="7">
        <v>350000</v>
      </c>
      <c r="D34" s="5" t="s">
        <v>468</v>
      </c>
      <c r="E34" s="8">
        <v>1</v>
      </c>
      <c r="F34" s="200" t="s">
        <v>420</v>
      </c>
      <c r="G34" s="5" t="s">
        <v>456</v>
      </c>
      <c r="H34" s="200" t="s">
        <v>422</v>
      </c>
      <c r="I34" s="8">
        <v>1</v>
      </c>
      <c r="J34" s="8">
        <v>2230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5" t="s">
        <v>469</v>
      </c>
      <c r="B35" s="8">
        <v>70</v>
      </c>
      <c r="C35" s="7">
        <v>260000</v>
      </c>
      <c r="D35" s="5" t="s">
        <v>470</v>
      </c>
      <c r="E35" s="8">
        <v>1</v>
      </c>
      <c r="F35" s="200" t="s">
        <v>420</v>
      </c>
      <c r="G35" s="5" t="s">
        <v>456</v>
      </c>
      <c r="H35" s="200" t="s">
        <v>422</v>
      </c>
      <c r="I35" s="8">
        <v>1</v>
      </c>
      <c r="J35" s="8">
        <v>1512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5" t="s">
        <v>471</v>
      </c>
      <c r="B36" s="8">
        <v>72</v>
      </c>
      <c r="C36" s="7">
        <v>550000</v>
      </c>
      <c r="D36" s="5" t="s">
        <v>472</v>
      </c>
      <c r="E36" s="8">
        <v>1</v>
      </c>
      <c r="F36" s="200" t="s">
        <v>420</v>
      </c>
      <c r="G36" s="5" t="s">
        <v>456</v>
      </c>
      <c r="H36" s="200" t="s">
        <v>422</v>
      </c>
      <c r="I36" s="8">
        <v>1</v>
      </c>
      <c r="J36" s="8">
        <v>1512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5" t="s">
        <v>473</v>
      </c>
      <c r="B37" s="8">
        <v>75</v>
      </c>
      <c r="C37" s="7">
        <v>650000</v>
      </c>
      <c r="D37" s="5" t="s">
        <v>474</v>
      </c>
      <c r="E37" s="8">
        <v>1</v>
      </c>
      <c r="F37" s="200" t="s">
        <v>420</v>
      </c>
      <c r="G37" s="5" t="s">
        <v>456</v>
      </c>
      <c r="H37" s="200" t="s">
        <v>422</v>
      </c>
      <c r="I37" s="8">
        <v>1</v>
      </c>
      <c r="J37" s="8">
        <v>1512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5" t="s">
        <v>475</v>
      </c>
      <c r="B38" s="8">
        <v>77</v>
      </c>
      <c r="C38" s="7">
        <v>700000</v>
      </c>
      <c r="D38" s="5" t="s">
        <v>476</v>
      </c>
      <c r="E38" s="8">
        <v>1</v>
      </c>
      <c r="F38" s="200" t="s">
        <v>420</v>
      </c>
      <c r="G38" s="5" t="s">
        <v>477</v>
      </c>
      <c r="H38" s="200" t="s">
        <v>422</v>
      </c>
      <c r="I38" s="8">
        <v>1</v>
      </c>
      <c r="J38" s="8">
        <v>1512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5" t="s">
        <v>478</v>
      </c>
      <c r="B39" s="8">
        <v>80</v>
      </c>
      <c r="C39" s="7">
        <v>750000</v>
      </c>
      <c r="D39" s="5" t="s">
        <v>479</v>
      </c>
      <c r="E39" s="8">
        <v>1</v>
      </c>
      <c r="F39" s="200" t="s">
        <v>420</v>
      </c>
      <c r="G39" s="200" t="s">
        <v>445</v>
      </c>
      <c r="H39" s="200" t="s">
        <v>422</v>
      </c>
      <c r="I39" s="8">
        <v>1</v>
      </c>
      <c r="J39" s="8">
        <v>1512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5" t="s">
        <v>480</v>
      </c>
      <c r="B40" s="8">
        <v>81</v>
      </c>
      <c r="C40" s="7">
        <v>800000</v>
      </c>
      <c r="D40" s="5" t="s">
        <v>481</v>
      </c>
      <c r="E40" s="8">
        <v>1</v>
      </c>
      <c r="F40" s="200" t="s">
        <v>420</v>
      </c>
      <c r="G40" s="200" t="s">
        <v>445</v>
      </c>
      <c r="H40" s="200" t="s">
        <v>422</v>
      </c>
      <c r="I40" s="8">
        <v>1</v>
      </c>
      <c r="J40" s="8">
        <v>1360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5" t="s">
        <v>482</v>
      </c>
      <c r="B41" s="8">
        <v>84</v>
      </c>
      <c r="C41" s="7">
        <v>850000</v>
      </c>
      <c r="D41" s="5" t="s">
        <v>481</v>
      </c>
      <c r="E41" s="8">
        <v>1</v>
      </c>
      <c r="F41" s="200" t="s">
        <v>420</v>
      </c>
      <c r="G41" s="200" t="s">
        <v>445</v>
      </c>
      <c r="H41" s="200" t="s">
        <v>422</v>
      </c>
      <c r="I41" s="8">
        <v>1</v>
      </c>
      <c r="J41" s="8">
        <v>1512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5" t="s">
        <v>483</v>
      </c>
      <c r="B42" s="8">
        <v>87</v>
      </c>
      <c r="C42" s="7">
        <v>900000</v>
      </c>
      <c r="D42" s="5" t="s">
        <v>479</v>
      </c>
      <c r="E42" s="8">
        <v>1</v>
      </c>
      <c r="F42" s="200" t="s">
        <v>420</v>
      </c>
      <c r="G42" s="200" t="s">
        <v>445</v>
      </c>
      <c r="H42" s="200" t="s">
        <v>422</v>
      </c>
      <c r="I42" s="8">
        <v>1</v>
      </c>
      <c r="J42" s="8">
        <v>1440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Product overview (old)</vt:lpstr>
      <vt:lpstr>Cost breakdown (old)</vt:lpstr>
      <vt:lpstr>Max Afk Profit calculator (old)</vt:lpstr>
      <vt:lpstr>Product overview</vt:lpstr>
      <vt:lpstr>Max Afk Profit calculator</vt:lpstr>
      <vt:lpstr>Cost breakdown</vt:lpstr>
      <vt:lpstr>Machines+Mastery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Tjorven</dc:creator>
  <cp:lastModifiedBy>Tjorven Burdorf</cp:lastModifiedBy>
  <dcterms:created xsi:type="dcterms:W3CDTF">2024-02-09T17:27:14Z</dcterms:created>
  <dcterms:modified xsi:type="dcterms:W3CDTF">2024-02-09T17:27:14Z</dcterms:modified>
</cp:coreProperties>
</file>