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Spring 2017\2.77\2-77-ppd\design_spreadsheets\Tests\"/>
    </mc:Choice>
  </mc:AlternateContent>
  <bookViews>
    <workbookView xWindow="0" yWindow="0" windowWidth="23040" windowHeight="9090" activeTab="1"/>
  </bookViews>
  <sheets>
    <sheet name="bottom of travel" sheetId="1" r:id="rId1"/>
    <sheet name="top of travel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 s="1"/>
  <c r="I7" i="2"/>
  <c r="I8" i="2"/>
  <c r="I3" i="2"/>
  <c r="I4" i="2" s="1"/>
  <c r="I2" i="2"/>
  <c r="I6" i="1"/>
  <c r="I5" i="1"/>
  <c r="I4" i="1"/>
  <c r="I3" i="1"/>
  <c r="I2" i="1"/>
  <c r="I6" i="2" l="1"/>
  <c r="I5" i="2"/>
  <c r="E10" i="1"/>
  <c r="F10" i="1"/>
  <c r="D10" i="1"/>
  <c r="B10" i="1"/>
  <c r="C10" i="1" s="1"/>
  <c r="E7" i="1"/>
  <c r="F7" i="1"/>
  <c r="D7" i="1"/>
  <c r="B7" i="1"/>
  <c r="C7" i="1" s="1"/>
  <c r="B4" i="1"/>
  <c r="C4" i="1" s="1"/>
  <c r="D4" i="1"/>
  <c r="E4" i="1" s="1"/>
  <c r="B10" i="2"/>
  <c r="E10" i="2"/>
  <c r="D10" i="2"/>
  <c r="C10" i="2"/>
  <c r="F10" i="2" s="1"/>
  <c r="E7" i="2"/>
  <c r="F7" i="2" s="1"/>
  <c r="D7" i="2"/>
  <c r="B7" i="2"/>
  <c r="C7" i="2"/>
  <c r="E4" i="2"/>
  <c r="F4" i="2"/>
  <c r="D4" i="2"/>
  <c r="B4" i="2"/>
  <c r="C4" i="2" s="1"/>
  <c r="E3" i="2"/>
  <c r="E5" i="2"/>
  <c r="E6" i="2"/>
  <c r="E8" i="2"/>
  <c r="E9" i="2"/>
  <c r="E2" i="2"/>
  <c r="B3" i="2"/>
  <c r="C3" i="2" s="1"/>
  <c r="F3" i="2" s="1"/>
  <c r="B5" i="2"/>
  <c r="C5" i="2" s="1"/>
  <c r="F5" i="2" s="1"/>
  <c r="B6" i="2"/>
  <c r="C6" i="2" s="1"/>
  <c r="F6" i="2" s="1"/>
  <c r="B8" i="2"/>
  <c r="C8" i="2" s="1"/>
  <c r="F8" i="2" s="1"/>
  <c r="B9" i="2"/>
  <c r="C9" i="2" s="1"/>
  <c r="F9" i="2" s="1"/>
  <c r="B2" i="2"/>
  <c r="C2" i="2" s="1"/>
  <c r="F2" i="2" s="1"/>
  <c r="F4" i="1" l="1"/>
  <c r="E9" i="1"/>
  <c r="E3" i="1"/>
  <c r="E5" i="1"/>
  <c r="E6" i="1"/>
  <c r="E8" i="1"/>
  <c r="E2" i="1"/>
  <c r="B5" i="1"/>
  <c r="C5" i="1" s="1"/>
  <c r="F5" i="1" s="1"/>
  <c r="B6" i="1"/>
  <c r="C6" i="1" s="1"/>
  <c r="F6" i="1" s="1"/>
  <c r="B8" i="1"/>
  <c r="C8" i="1" s="1"/>
  <c r="F8" i="1" s="1"/>
  <c r="B9" i="1"/>
  <c r="C9" i="1" s="1"/>
  <c r="B3" i="1"/>
  <c r="C3" i="1" s="1"/>
  <c r="B2" i="1"/>
  <c r="C2" i="1" s="1"/>
  <c r="F9" i="1" l="1"/>
  <c r="F2" i="1"/>
  <c r="F3" i="1"/>
</calcChain>
</file>

<file path=xl/sharedStrings.xml><?xml version="1.0" encoding="utf-8"?>
<sst xmlns="http://schemas.openxmlformats.org/spreadsheetml/2006/main" count="30" uniqueCount="15">
  <si>
    <t>weight in lb</t>
  </si>
  <si>
    <t>weight in kg</t>
  </si>
  <si>
    <t>weight in N</t>
  </si>
  <si>
    <t>deflection in mm</t>
  </si>
  <si>
    <t>stiffness (N/mm)</t>
  </si>
  <si>
    <t>yellow cells are differential deflections between 10lb and 20lb loadings, i.e. takes up any slop or geometric error, should be better measure of F=kx stiffness</t>
  </si>
  <si>
    <t>Mean measured stiffness (N/mm)</t>
  </si>
  <si>
    <t>deflection in 0.001"</t>
  </si>
  <si>
    <t>Summary</t>
  </si>
  <si>
    <t>Stdev measured stiffness (N/mm)</t>
  </si>
  <si>
    <t>95% confidence interval (N/mm)</t>
  </si>
  <si>
    <t>Upper bound (N/mm)</t>
  </si>
  <si>
    <t>Lower bound (N/mm)</t>
  </si>
  <si>
    <t>Predicted stiffness from error budget (N/mm)</t>
  </si>
  <si>
    <t>Prediction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</si>
</sst>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8" sqref="I8"/>
    </sheetView>
  </sheetViews>
  <sheetFormatPr defaultRowHeight="15" x14ac:dyDescent="0.25"/>
  <cols>
    <col min="1" max="1" width="11.7109375" customWidth="1"/>
    <col min="2" max="2" width="12" customWidth="1"/>
    <col min="3" max="3" width="11.140625" customWidth="1"/>
    <col min="4" max="4" width="18.5703125" bestFit="1" customWidth="1"/>
    <col min="5" max="5" width="16" customWidth="1"/>
    <col min="6" max="6" width="15.85546875" customWidth="1"/>
    <col min="8" max="8" width="31.5703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  <c r="F1" s="3" t="s">
        <v>4</v>
      </c>
      <c r="H1" s="2" t="s">
        <v>8</v>
      </c>
    </row>
    <row r="2" spans="1:9" x14ac:dyDescent="0.25">
      <c r="A2">
        <v>10</v>
      </c>
      <c r="B2">
        <f t="shared" ref="B2:B3" si="0">A2*0.4563</f>
        <v>4.5629999999999997</v>
      </c>
      <c r="C2">
        <f t="shared" ref="C2:C3" si="1">9.8*B2</f>
        <v>44.717399999999998</v>
      </c>
      <c r="D2">
        <v>41</v>
      </c>
      <c r="E2">
        <f t="shared" ref="E2:E3" si="2">D2/1000 *25.4</f>
        <v>1.0413999999999999</v>
      </c>
      <c r="F2">
        <f t="shared" ref="F2:F3" si="3">C2/E2</f>
        <v>42.939696562319959</v>
      </c>
      <c r="H2" t="s">
        <v>6</v>
      </c>
      <c r="I2">
        <f>AVERAGE(F2:F10)</f>
        <v>50.149793504832232</v>
      </c>
    </row>
    <row r="3" spans="1:9" x14ac:dyDescent="0.25">
      <c r="A3">
        <v>20</v>
      </c>
      <c r="B3">
        <f t="shared" si="0"/>
        <v>9.1259999999999994</v>
      </c>
      <c r="C3">
        <f t="shared" si="1"/>
        <v>89.434799999999996</v>
      </c>
      <c r="D3">
        <v>72</v>
      </c>
      <c r="E3">
        <f t="shared" si="2"/>
        <v>1.8287999999999998</v>
      </c>
      <c r="F3">
        <f t="shared" si="3"/>
        <v>48.903543307086615</v>
      </c>
      <c r="H3" t="s">
        <v>9</v>
      </c>
      <c r="I3">
        <f>_xlfn.STDEV.S(F2:F10)</f>
        <v>4.2477636558675842</v>
      </c>
    </row>
    <row r="4" spans="1:9" x14ac:dyDescent="0.25">
      <c r="A4" s="1">
        <v>10</v>
      </c>
      <c r="B4" s="1">
        <f t="shared" ref="B4" si="4">A4*0.4563</f>
        <v>4.5629999999999997</v>
      </c>
      <c r="C4" s="1">
        <f t="shared" ref="C4" si="5">9.8*B4</f>
        <v>44.717399999999998</v>
      </c>
      <c r="D4" s="1">
        <f>D3-D2</f>
        <v>31</v>
      </c>
      <c r="E4" s="1">
        <f t="shared" ref="E4" si="6">D4/1000 *25.4</f>
        <v>0.78739999999999999</v>
      </c>
      <c r="F4" s="1">
        <f t="shared" ref="F4" si="7">C4/E4</f>
        <v>56.791211582423166</v>
      </c>
      <c r="H4" t="s">
        <v>10</v>
      </c>
      <c r="I4">
        <f>_xlfn.CONFIDENCE.NORM(0.05,I3,COUNT(F2:F10))</f>
        <v>2.7751545934462185</v>
      </c>
    </row>
    <row r="5" spans="1:9" x14ac:dyDescent="0.25">
      <c r="A5">
        <v>10</v>
      </c>
      <c r="B5">
        <f t="shared" ref="B5:B10" si="8">A5*0.4563</f>
        <v>4.5629999999999997</v>
      </c>
      <c r="C5">
        <f t="shared" ref="C5:C10" si="9">9.8*B5</f>
        <v>44.717399999999998</v>
      </c>
      <c r="D5">
        <v>38</v>
      </c>
      <c r="E5">
        <f t="shared" ref="E5:E10" si="10">D5/1000 *25.4</f>
        <v>0.96519999999999995</v>
      </c>
      <c r="F5">
        <f t="shared" ref="F5:F10" si="11">C5/E5</f>
        <v>46.329672606713636</v>
      </c>
      <c r="H5" t="s">
        <v>11</v>
      </c>
      <c r="I5">
        <f>I2+I4</f>
        <v>52.924948098278449</v>
      </c>
    </row>
    <row r="6" spans="1:9" x14ac:dyDescent="0.25">
      <c r="A6">
        <v>20</v>
      </c>
      <c r="B6">
        <f t="shared" si="8"/>
        <v>9.1259999999999994</v>
      </c>
      <c r="C6">
        <f t="shared" si="9"/>
        <v>89.434799999999996</v>
      </c>
      <c r="D6">
        <v>72</v>
      </c>
      <c r="E6">
        <f t="shared" si="10"/>
        <v>1.8287999999999998</v>
      </c>
      <c r="F6">
        <f t="shared" si="11"/>
        <v>48.903543307086615</v>
      </c>
      <c r="H6" t="s">
        <v>12</v>
      </c>
      <c r="I6">
        <f>I2-I4</f>
        <v>47.374638911386015</v>
      </c>
    </row>
    <row r="7" spans="1:9" x14ac:dyDescent="0.25">
      <c r="A7" s="1">
        <v>10</v>
      </c>
      <c r="B7" s="1">
        <f t="shared" si="8"/>
        <v>4.5629999999999997</v>
      </c>
      <c r="C7" s="1">
        <f t="shared" si="9"/>
        <v>44.717399999999998</v>
      </c>
      <c r="D7" s="1">
        <f>D6-D5</f>
        <v>34</v>
      </c>
      <c r="E7" s="1">
        <f t="shared" si="10"/>
        <v>0.86360000000000003</v>
      </c>
      <c r="F7" s="1">
        <f t="shared" si="11"/>
        <v>51.780222325150525</v>
      </c>
      <c r="H7" t="s">
        <v>13</v>
      </c>
      <c r="I7" s="4">
        <f>197/2.5</f>
        <v>78.8</v>
      </c>
    </row>
    <row r="8" spans="1:9" x14ac:dyDescent="0.25">
      <c r="A8">
        <v>10</v>
      </c>
      <c r="B8">
        <f t="shared" si="8"/>
        <v>4.5629999999999997</v>
      </c>
      <c r="C8">
        <f t="shared" si="9"/>
        <v>44.717399999999998</v>
      </c>
      <c r="D8">
        <v>36</v>
      </c>
      <c r="E8">
        <f t="shared" si="10"/>
        <v>0.91439999999999988</v>
      </c>
      <c r="F8">
        <f t="shared" si="11"/>
        <v>48.903543307086615</v>
      </c>
      <c r="H8" t="s">
        <v>14</v>
      </c>
      <c r="I8" s="4">
        <f>ABS(I7-I2)/I2</f>
        <v>0.57129261145227139</v>
      </c>
    </row>
    <row r="9" spans="1:9" x14ac:dyDescent="0.25">
      <c r="A9">
        <v>20</v>
      </c>
      <c r="B9">
        <f t="shared" si="8"/>
        <v>9.1259999999999994</v>
      </c>
      <c r="C9">
        <f t="shared" si="9"/>
        <v>89.434799999999996</v>
      </c>
      <c r="D9">
        <v>68</v>
      </c>
      <c r="E9">
        <f t="shared" si="10"/>
        <v>1.7272000000000001</v>
      </c>
      <c r="F9">
        <f t="shared" si="11"/>
        <v>51.780222325150525</v>
      </c>
    </row>
    <row r="10" spans="1:9" x14ac:dyDescent="0.25">
      <c r="A10" s="1">
        <v>10</v>
      </c>
      <c r="B10" s="1">
        <f t="shared" si="8"/>
        <v>4.5629999999999997</v>
      </c>
      <c r="C10" s="1">
        <f t="shared" si="9"/>
        <v>44.717399999999998</v>
      </c>
      <c r="D10" s="1">
        <f>D9-D8</f>
        <v>32</v>
      </c>
      <c r="E10" s="1">
        <f t="shared" si="10"/>
        <v>0.81279999999999997</v>
      </c>
      <c r="F10" s="1">
        <f t="shared" si="11"/>
        <v>55.016486220472437</v>
      </c>
    </row>
    <row r="12" spans="1:9" x14ac:dyDescent="0.25">
      <c r="A12" s="1"/>
      <c r="B1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32" sqref="F32"/>
    </sheetView>
  </sheetViews>
  <sheetFormatPr defaultRowHeight="15" x14ac:dyDescent="0.25"/>
  <cols>
    <col min="1" max="1" width="11.42578125" bestFit="1" customWidth="1"/>
    <col min="2" max="2" width="11.7109375" customWidth="1"/>
    <col min="3" max="3" width="11" customWidth="1"/>
    <col min="4" max="4" width="18.42578125" customWidth="1"/>
    <col min="5" max="5" width="16.7109375" customWidth="1"/>
    <col min="6" max="6" width="16.140625" customWidth="1"/>
    <col min="8" max="8" width="31.5703125" bestFit="1" customWidth="1"/>
    <col min="9" max="9" width="12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  <c r="F1" s="3" t="s">
        <v>4</v>
      </c>
      <c r="H1" s="2" t="s">
        <v>8</v>
      </c>
    </row>
    <row r="2" spans="1:9" x14ac:dyDescent="0.25">
      <c r="A2">
        <v>10</v>
      </c>
      <c r="B2">
        <f>A2*0.4563</f>
        <v>4.5629999999999997</v>
      </c>
      <c r="C2">
        <f>9.8*B2</f>
        <v>44.717399999999998</v>
      </c>
      <c r="D2">
        <v>29</v>
      </c>
      <c r="E2">
        <f>D2/1000*25.4</f>
        <v>0.73660000000000003</v>
      </c>
      <c r="F2">
        <f>C2/E2</f>
        <v>60.707846863969586</v>
      </c>
      <c r="H2" t="s">
        <v>6</v>
      </c>
      <c r="I2">
        <f>AVERAGE(F2:F10)</f>
        <v>54.371103773773605</v>
      </c>
    </row>
    <row r="3" spans="1:9" x14ac:dyDescent="0.25">
      <c r="A3">
        <v>20</v>
      </c>
      <c r="B3">
        <f t="shared" ref="B3:B4" si="0">A3*0.4563</f>
        <v>9.1259999999999994</v>
      </c>
      <c r="C3">
        <f t="shared" ref="C3:C4" si="1">9.8*B3</f>
        <v>89.434799999999996</v>
      </c>
      <c r="D3">
        <v>62</v>
      </c>
      <c r="E3">
        <f t="shared" ref="E3:E4" si="2">D3/1000*25.4</f>
        <v>1.5748</v>
      </c>
      <c r="F3">
        <f t="shared" ref="F3" si="3">C3/E3</f>
        <v>56.791211582423166</v>
      </c>
      <c r="H3" t="s">
        <v>9</v>
      </c>
      <c r="I3">
        <f>_xlfn.STDEV.S(F2:F10)</f>
        <v>6.1811431065677231</v>
      </c>
    </row>
    <row r="4" spans="1:9" x14ac:dyDescent="0.25">
      <c r="A4" s="1">
        <v>10</v>
      </c>
      <c r="B4" s="1">
        <f t="shared" si="0"/>
        <v>4.5629999999999997</v>
      </c>
      <c r="C4" s="1">
        <f t="shared" si="1"/>
        <v>44.717399999999998</v>
      </c>
      <c r="D4" s="1">
        <f>D3-D2</f>
        <v>33</v>
      </c>
      <c r="E4" s="1">
        <f t="shared" si="2"/>
        <v>0.83819999999999995</v>
      </c>
      <c r="F4" s="1">
        <f t="shared" ref="F4" si="4">C4/E4</f>
        <v>53.349319971367215</v>
      </c>
      <c r="H4" t="s">
        <v>10</v>
      </c>
      <c r="I4">
        <f>_xlfn.CONFIDENCE.NORM(0.05,I3,COUNT(F2:F10))</f>
        <v>4.0382726240535867</v>
      </c>
    </row>
    <row r="5" spans="1:9" x14ac:dyDescent="0.25">
      <c r="A5">
        <v>10</v>
      </c>
      <c r="B5">
        <f t="shared" ref="B5:B10" si="5">A5*0.4563</f>
        <v>4.5629999999999997</v>
      </c>
      <c r="C5">
        <f t="shared" ref="C5:C10" si="6">9.8*B5</f>
        <v>44.717399999999998</v>
      </c>
      <c r="D5">
        <v>32</v>
      </c>
      <c r="E5">
        <f t="shared" ref="E5:E10" si="7">D5/1000*25.4</f>
        <v>0.81279999999999997</v>
      </c>
      <c r="F5">
        <f t="shared" ref="F5:F10" si="8">C5/E5</f>
        <v>55.016486220472437</v>
      </c>
      <c r="H5" t="s">
        <v>11</v>
      </c>
      <c r="I5">
        <f>I2+I4</f>
        <v>58.409376397827188</v>
      </c>
    </row>
    <row r="6" spans="1:9" x14ac:dyDescent="0.25">
      <c r="A6">
        <v>20</v>
      </c>
      <c r="B6">
        <f t="shared" si="5"/>
        <v>9.1259999999999994</v>
      </c>
      <c r="C6">
        <f t="shared" si="6"/>
        <v>89.434799999999996</v>
      </c>
      <c r="D6">
        <v>70.5</v>
      </c>
      <c r="E6">
        <f t="shared" si="7"/>
        <v>1.7906999999999997</v>
      </c>
      <c r="F6">
        <f t="shared" si="8"/>
        <v>49.944044228513995</v>
      </c>
      <c r="H6" t="s">
        <v>12</v>
      </c>
      <c r="I6">
        <f>I2-I4</f>
        <v>50.332831149720022</v>
      </c>
    </row>
    <row r="7" spans="1:9" x14ac:dyDescent="0.25">
      <c r="A7" s="1">
        <v>10</v>
      </c>
      <c r="B7" s="1">
        <f t="shared" si="5"/>
        <v>4.5629999999999997</v>
      </c>
      <c r="C7" s="1">
        <f t="shared" si="6"/>
        <v>44.717399999999998</v>
      </c>
      <c r="D7" s="1">
        <f>D6-D5</f>
        <v>38.5</v>
      </c>
      <c r="E7" s="1">
        <f t="shared" si="7"/>
        <v>0.97789999999999988</v>
      </c>
      <c r="F7" s="1">
        <f t="shared" si="8"/>
        <v>45.727988546886188</v>
      </c>
      <c r="H7" t="s">
        <v>13</v>
      </c>
      <c r="I7" s="4">
        <f>197/2.7</f>
        <v>72.962962962962962</v>
      </c>
    </row>
    <row r="8" spans="1:9" x14ac:dyDescent="0.25">
      <c r="A8">
        <v>10</v>
      </c>
      <c r="B8">
        <f t="shared" si="5"/>
        <v>4.5629999999999997</v>
      </c>
      <c r="C8">
        <f t="shared" si="6"/>
        <v>44.717399999999998</v>
      </c>
      <c r="D8">
        <v>27</v>
      </c>
      <c r="E8">
        <f t="shared" si="7"/>
        <v>0.68579999999999997</v>
      </c>
      <c r="F8">
        <f t="shared" si="8"/>
        <v>65.204724409448815</v>
      </c>
      <c r="H8" t="s">
        <v>14</v>
      </c>
      <c r="I8" s="4">
        <f>ABS(I7-I2)/I2</f>
        <v>0.3419437513453113</v>
      </c>
    </row>
    <row r="9" spans="1:9" x14ac:dyDescent="0.25">
      <c r="A9">
        <v>20</v>
      </c>
      <c r="B9">
        <f t="shared" si="5"/>
        <v>9.1259999999999994</v>
      </c>
      <c r="C9">
        <f t="shared" si="6"/>
        <v>89.434799999999996</v>
      </c>
      <c r="D9">
        <v>64</v>
      </c>
      <c r="E9">
        <f t="shared" si="7"/>
        <v>1.6255999999999999</v>
      </c>
      <c r="F9">
        <f t="shared" si="8"/>
        <v>55.016486220472437</v>
      </c>
    </row>
    <row r="10" spans="1:9" x14ac:dyDescent="0.25">
      <c r="A10" s="1">
        <v>10</v>
      </c>
      <c r="B10" s="1">
        <f t="shared" si="5"/>
        <v>4.5629999999999997</v>
      </c>
      <c r="C10" s="1">
        <f t="shared" si="6"/>
        <v>44.717399999999998</v>
      </c>
      <c r="D10" s="1">
        <f>D9-D8</f>
        <v>37</v>
      </c>
      <c r="E10" s="1">
        <f t="shared" si="7"/>
        <v>0.93979999999999986</v>
      </c>
      <c r="F10" s="1">
        <f t="shared" si="8"/>
        <v>47.581825920408605</v>
      </c>
    </row>
    <row r="13" spans="1:9" x14ac:dyDescent="0.25">
      <c r="A13" s="1"/>
      <c r="B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bottom of travel</vt:lpstr>
      <vt:lpstr>top of 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2017-05-09T22:17:20Z</dcterms:created>
  <dcterms:modified xsi:type="dcterms:W3CDTF">2017-05-14T22:26:15Z</dcterms:modified>
</cp:coreProperties>
</file>