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theme/themeOverride2.xml" ContentType="application/vnd.openxmlformats-officedocument.themeOverride+xml"/>
  <Override PartName="/xl/theme/themeOverride3.xml" ContentType="application/vnd.openxmlformats-officedocument.themeOverrid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theme/themeOverride1.xml" ContentType="application/vnd.openxmlformats-officedocument.themeOverrid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worksheets/sheet1.xml" ContentType="application/vnd.openxmlformats-officedocument.spreadsheetml.workshee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5" yWindow="180" windowWidth="21720" windowHeight="6120"/>
  </bookViews>
  <sheets>
    <sheet name="All regions summary table RRC3" sheetId="1" r:id="rId1"/>
    <sheet name="Summary Table" sheetId="3" r:id="rId2"/>
    <sheet name="Summary Table RRC 2_3" sheetId="5" r:id="rId3"/>
    <sheet name="Sheet2" sheetId="6" r:id="rId4"/>
  </sheets>
  <definedNames>
    <definedName name="_xlnm.Print_Titles" localSheetId="0">'All regions summary table RRC3'!$A:$D,'All regions summary table RRC3'!$2:$3</definedName>
  </definedNames>
  <calcPr calcId="125725"/>
</workbook>
</file>

<file path=xl/calcChain.xml><?xml version="1.0" encoding="utf-8"?>
<calcChain xmlns="http://schemas.openxmlformats.org/spreadsheetml/2006/main">
  <c r="CG54" i="1"/>
  <c r="CG55"/>
  <c r="CG56"/>
  <c r="CG57"/>
  <c r="CG58"/>
  <c r="CG59"/>
  <c r="CG60"/>
  <c r="CG61"/>
  <c r="CG62"/>
  <c r="CG53"/>
  <c r="AB12" i="5"/>
  <c r="AB10"/>
  <c r="AB9"/>
  <c r="AB8"/>
  <c r="AB7"/>
  <c r="AB6"/>
  <c r="AB5"/>
  <c r="V12"/>
  <c r="V10"/>
  <c r="V9"/>
  <c r="V8"/>
  <c r="V7"/>
  <c r="V6"/>
  <c r="V5"/>
  <c r="P6"/>
  <c r="P7"/>
  <c r="P8"/>
  <c r="P9"/>
  <c r="P10"/>
  <c r="P12"/>
  <c r="P5"/>
  <c r="M12"/>
  <c r="M10"/>
  <c r="M9"/>
  <c r="M8"/>
  <c r="M7"/>
  <c r="M6"/>
  <c r="M5"/>
  <c r="S12"/>
  <c r="J6"/>
  <c r="J7"/>
  <c r="J8"/>
  <c r="J9"/>
  <c r="J10"/>
  <c r="J12"/>
  <c r="J5"/>
  <c r="S6"/>
  <c r="S7"/>
  <c r="S8"/>
  <c r="S9"/>
  <c r="S10"/>
  <c r="S5"/>
  <c r="CL11" i="1" l="1"/>
  <c r="CK11"/>
  <c r="AE6" i="5"/>
  <c r="AE7"/>
  <c r="AE8"/>
  <c r="AE9"/>
  <c r="AE10"/>
  <c r="AE12"/>
  <c r="AE5"/>
  <c r="Y12"/>
  <c r="Y6"/>
  <c r="Y7"/>
  <c r="Y8"/>
  <c r="Y9"/>
  <c r="Y10"/>
  <c r="Y5"/>
  <c r="G6"/>
  <c r="G7"/>
  <c r="G8"/>
  <c r="G9"/>
  <c r="G10"/>
  <c r="G12"/>
  <c r="G5"/>
  <c r="D6"/>
  <c r="D7"/>
  <c r="D8"/>
  <c r="D9"/>
  <c r="D10"/>
  <c r="D12"/>
  <c r="D5"/>
  <c r="C5"/>
  <c r="C6"/>
  <c r="C7"/>
  <c r="C8"/>
  <c r="C9"/>
  <c r="C10"/>
  <c r="C12"/>
  <c r="C3"/>
  <c r="S31" i="1" l="1"/>
  <c r="F54" i="3" s="1"/>
  <c r="D73"/>
  <c r="D74"/>
  <c r="D75"/>
  <c r="D76"/>
  <c r="D77"/>
  <c r="D72"/>
  <c r="C77"/>
  <c r="C76"/>
  <c r="C75"/>
  <c r="C74"/>
  <c r="C73"/>
  <c r="C72"/>
  <c r="AC29"/>
  <c r="AC44" s="1"/>
  <c r="AB29"/>
  <c r="AB44" s="1"/>
  <c r="AC12" i="5" s="1"/>
  <c r="AA29" i="3"/>
  <c r="AA44" s="1"/>
  <c r="Z29"/>
  <c r="Z44" s="1"/>
  <c r="Y29"/>
  <c r="Y44" s="1"/>
  <c r="Z12" i="5" s="1"/>
  <c r="X29" i="3"/>
  <c r="X44" s="1"/>
  <c r="W29"/>
  <c r="W44" s="1"/>
  <c r="V29"/>
  <c r="V44" s="1"/>
  <c r="W12" i="5" s="1"/>
  <c r="U29" i="3"/>
  <c r="U44" s="1"/>
  <c r="T29"/>
  <c r="T44" s="1"/>
  <c r="S29"/>
  <c r="S44" s="1"/>
  <c r="T12" i="5" s="1"/>
  <c r="R29" i="3"/>
  <c r="R44" s="1"/>
  <c r="Q29"/>
  <c r="Q44" s="1"/>
  <c r="P29"/>
  <c r="P44" s="1"/>
  <c r="Q12" i="5" s="1"/>
  <c r="O29" i="3"/>
  <c r="O44" s="1"/>
  <c r="N29"/>
  <c r="N44" s="1"/>
  <c r="M29"/>
  <c r="M44" s="1"/>
  <c r="N12" i="5" s="1"/>
  <c r="L29" i="3"/>
  <c r="L44" s="1"/>
  <c r="K29"/>
  <c r="K44" s="1"/>
  <c r="J29"/>
  <c r="J44" s="1"/>
  <c r="K12" i="5" s="1"/>
  <c r="I29" i="3"/>
  <c r="I44" s="1"/>
  <c r="H29"/>
  <c r="H44" s="1"/>
  <c r="E29"/>
  <c r="E44" s="1"/>
  <c r="D29"/>
  <c r="D44" s="1"/>
  <c r="E12" i="5" s="1"/>
  <c r="C29" i="3"/>
  <c r="C44" s="1"/>
  <c r="AF27"/>
  <c r="AF42" s="1"/>
  <c r="AE27"/>
  <c r="AE42" s="1"/>
  <c r="AF10" i="5" s="1"/>
  <c r="AD27" i="3"/>
  <c r="AD42" s="1"/>
  <c r="AC27"/>
  <c r="AC42" s="1"/>
  <c r="AB27"/>
  <c r="AB42" s="1"/>
  <c r="AC10" i="5" s="1"/>
  <c r="AA27" i="3"/>
  <c r="AA42" s="1"/>
  <c r="Z27"/>
  <c r="Z42" s="1"/>
  <c r="Y27"/>
  <c r="Y42" s="1"/>
  <c r="Z10" i="5" s="1"/>
  <c r="X27" i="3"/>
  <c r="X42" s="1"/>
  <c r="W27"/>
  <c r="W42" s="1"/>
  <c r="V27"/>
  <c r="V42" s="1"/>
  <c r="W10" i="5" s="1"/>
  <c r="U27" i="3"/>
  <c r="U42" s="1"/>
  <c r="T27"/>
  <c r="T42" s="1"/>
  <c r="S27"/>
  <c r="S42" s="1"/>
  <c r="T10" i="5" s="1"/>
  <c r="R27" i="3"/>
  <c r="R42" s="1"/>
  <c r="Q27"/>
  <c r="Q42" s="1"/>
  <c r="P27"/>
  <c r="P42" s="1"/>
  <c r="Q10" i="5" s="1"/>
  <c r="O27" i="3"/>
  <c r="O42" s="1"/>
  <c r="N27"/>
  <c r="N42" s="1"/>
  <c r="M27"/>
  <c r="M42" s="1"/>
  <c r="N10" i="5" s="1"/>
  <c r="L27" i="3"/>
  <c r="L42" s="1"/>
  <c r="K27"/>
  <c r="K42" s="1"/>
  <c r="J27"/>
  <c r="J42" s="1"/>
  <c r="K10" i="5" s="1"/>
  <c r="I27" i="3"/>
  <c r="I42" s="1"/>
  <c r="H27"/>
  <c r="H42" s="1"/>
  <c r="G27"/>
  <c r="G42" s="1"/>
  <c r="H10" i="5" s="1"/>
  <c r="F27" i="3"/>
  <c r="F42" s="1"/>
  <c r="E27"/>
  <c r="E42" s="1"/>
  <c r="D27"/>
  <c r="D42" s="1"/>
  <c r="E10" i="5" s="1"/>
  <c r="C27" i="3"/>
  <c r="C42" s="1"/>
  <c r="AF26"/>
  <c r="AF41" s="1"/>
  <c r="AE26"/>
  <c r="AE41" s="1"/>
  <c r="AF9" i="5" s="1"/>
  <c r="AG9" s="1"/>
  <c r="AD26" i="3"/>
  <c r="AD41" s="1"/>
  <c r="AC26"/>
  <c r="AC41" s="1"/>
  <c r="AB26"/>
  <c r="AB41" s="1"/>
  <c r="AC9" i="5" s="1"/>
  <c r="AD9" s="1"/>
  <c r="AA26" i="3"/>
  <c r="AA41" s="1"/>
  <c r="Z26"/>
  <c r="Z41" s="1"/>
  <c r="Y26"/>
  <c r="Y41" s="1"/>
  <c r="Z9" i="5" s="1"/>
  <c r="AA9" s="1"/>
  <c r="X26" i="3"/>
  <c r="X41" s="1"/>
  <c r="W26"/>
  <c r="W41" s="1"/>
  <c r="V26"/>
  <c r="V41" s="1"/>
  <c r="W9" i="5" s="1"/>
  <c r="U26" i="3"/>
  <c r="U41" s="1"/>
  <c r="T26"/>
  <c r="T41" s="1"/>
  <c r="S26"/>
  <c r="S41" s="1"/>
  <c r="T9" i="5" s="1"/>
  <c r="R26" i="3"/>
  <c r="R41" s="1"/>
  <c r="Q26"/>
  <c r="Q41" s="1"/>
  <c r="P26"/>
  <c r="P41" s="1"/>
  <c r="Q9" i="5" s="1"/>
  <c r="O26" i="3"/>
  <c r="O41" s="1"/>
  <c r="N26"/>
  <c r="N41" s="1"/>
  <c r="M26"/>
  <c r="M41" s="1"/>
  <c r="N9" i="5" s="1"/>
  <c r="L26" i="3"/>
  <c r="L41" s="1"/>
  <c r="K26"/>
  <c r="K41" s="1"/>
  <c r="J26"/>
  <c r="J41" s="1"/>
  <c r="K9" i="5" s="1"/>
  <c r="I26" i="3"/>
  <c r="I41" s="1"/>
  <c r="H26"/>
  <c r="H41" s="1"/>
  <c r="G26"/>
  <c r="G41" s="1"/>
  <c r="H9" i="5" s="1"/>
  <c r="F26" i="3"/>
  <c r="F41" s="1"/>
  <c r="E26"/>
  <c r="E41" s="1"/>
  <c r="D26"/>
  <c r="D41" s="1"/>
  <c r="E9" i="5" s="1"/>
  <c r="C26" i="3"/>
  <c r="C41" s="1"/>
  <c r="AF25"/>
  <c r="AF40" s="1"/>
  <c r="AE25"/>
  <c r="AE40" s="1"/>
  <c r="AF8" i="5" s="1"/>
  <c r="AD25" i="3"/>
  <c r="AD40" s="1"/>
  <c r="AC25"/>
  <c r="AC40" s="1"/>
  <c r="AB25"/>
  <c r="AB40" s="1"/>
  <c r="AC8" i="5" s="1"/>
  <c r="AA25" i="3"/>
  <c r="AA40" s="1"/>
  <c r="Z25"/>
  <c r="Z40" s="1"/>
  <c r="Y25"/>
  <c r="Y40" s="1"/>
  <c r="Z8" i="5" s="1"/>
  <c r="X25" i="3"/>
  <c r="X40" s="1"/>
  <c r="W25"/>
  <c r="W40" s="1"/>
  <c r="V25"/>
  <c r="V40" s="1"/>
  <c r="W8" i="5" s="1"/>
  <c r="U25" i="3"/>
  <c r="U40" s="1"/>
  <c r="T25"/>
  <c r="T40" s="1"/>
  <c r="S25"/>
  <c r="S40" s="1"/>
  <c r="T8" i="5" s="1"/>
  <c r="R25" i="3"/>
  <c r="R40" s="1"/>
  <c r="Q25"/>
  <c r="Q40" s="1"/>
  <c r="P25"/>
  <c r="P40" s="1"/>
  <c r="Q8" i="5" s="1"/>
  <c r="O25" i="3"/>
  <c r="O40" s="1"/>
  <c r="N25"/>
  <c r="N40" s="1"/>
  <c r="M25"/>
  <c r="M40" s="1"/>
  <c r="N8" i="5" s="1"/>
  <c r="L25" i="3"/>
  <c r="L40" s="1"/>
  <c r="K25"/>
  <c r="K40" s="1"/>
  <c r="J25"/>
  <c r="J40" s="1"/>
  <c r="K8" i="5" s="1"/>
  <c r="I25" i="3"/>
  <c r="I40" s="1"/>
  <c r="H25"/>
  <c r="H40" s="1"/>
  <c r="E25"/>
  <c r="E40" s="1"/>
  <c r="D25"/>
  <c r="D40" s="1"/>
  <c r="E8" i="5" s="1"/>
  <c r="C25" i="3"/>
  <c r="C40" s="1"/>
  <c r="AF24"/>
  <c r="AF39" s="1"/>
  <c r="AE24"/>
  <c r="AE39" s="1"/>
  <c r="AF7" i="5" s="1"/>
  <c r="AD24" i="3"/>
  <c r="AD39" s="1"/>
  <c r="AC24"/>
  <c r="AC39" s="1"/>
  <c r="AB24"/>
  <c r="AB39" s="1"/>
  <c r="AC7" i="5" s="1"/>
  <c r="AD7" s="1"/>
  <c r="AA24" i="3"/>
  <c r="AA39" s="1"/>
  <c r="Z24"/>
  <c r="Z39" s="1"/>
  <c r="Y24"/>
  <c r="Y39" s="1"/>
  <c r="Z7" i="5" s="1"/>
  <c r="AA7" s="1"/>
  <c r="X24" i="3"/>
  <c r="X39" s="1"/>
  <c r="W24"/>
  <c r="W39" s="1"/>
  <c r="V24"/>
  <c r="V39" s="1"/>
  <c r="W7" i="5" s="1"/>
  <c r="U24" i="3"/>
  <c r="U39" s="1"/>
  <c r="T24"/>
  <c r="T39" s="1"/>
  <c r="S24"/>
  <c r="S39" s="1"/>
  <c r="T7" i="5" s="1"/>
  <c r="R24" i="3"/>
  <c r="R39" s="1"/>
  <c r="Q24"/>
  <c r="Q39" s="1"/>
  <c r="P24"/>
  <c r="P39" s="1"/>
  <c r="Q7" i="5" s="1"/>
  <c r="O24" i="3"/>
  <c r="O39" s="1"/>
  <c r="N24"/>
  <c r="N39" s="1"/>
  <c r="M24"/>
  <c r="M39" s="1"/>
  <c r="N7" i="5" s="1"/>
  <c r="L24" i="3"/>
  <c r="L39" s="1"/>
  <c r="K24"/>
  <c r="K39" s="1"/>
  <c r="J24"/>
  <c r="J39" s="1"/>
  <c r="K7" i="5" s="1"/>
  <c r="I24" i="3"/>
  <c r="I39" s="1"/>
  <c r="H24"/>
  <c r="H39" s="1"/>
  <c r="G24"/>
  <c r="G39" s="1"/>
  <c r="H7" i="5" s="1"/>
  <c r="F24" i="3"/>
  <c r="F39" s="1"/>
  <c r="E24"/>
  <c r="E39" s="1"/>
  <c r="D24"/>
  <c r="D39" s="1"/>
  <c r="E7" i="5" s="1"/>
  <c r="C24" i="3"/>
  <c r="C39" s="1"/>
  <c r="AF23"/>
  <c r="AF38" s="1"/>
  <c r="AE23"/>
  <c r="AE38" s="1"/>
  <c r="AF6" i="5" s="1"/>
  <c r="AD23" i="3"/>
  <c r="AD38" s="1"/>
  <c r="AC23"/>
  <c r="AC38" s="1"/>
  <c r="AB23"/>
  <c r="AB38" s="1"/>
  <c r="AC6" i="5" s="1"/>
  <c r="AA23" i="3"/>
  <c r="AA38" s="1"/>
  <c r="Z23"/>
  <c r="Z38" s="1"/>
  <c r="Y23"/>
  <c r="Y38" s="1"/>
  <c r="Z6" i="5" s="1"/>
  <c r="X23" i="3"/>
  <c r="X38" s="1"/>
  <c r="W23"/>
  <c r="W38" s="1"/>
  <c r="V23"/>
  <c r="V38" s="1"/>
  <c r="W6" i="5" s="1"/>
  <c r="U23" i="3"/>
  <c r="U38" s="1"/>
  <c r="T23"/>
  <c r="T38" s="1"/>
  <c r="S23"/>
  <c r="S38" s="1"/>
  <c r="T6" i="5" s="1"/>
  <c r="R23" i="3"/>
  <c r="R38" s="1"/>
  <c r="Q23"/>
  <c r="Q38" s="1"/>
  <c r="P23"/>
  <c r="P38" s="1"/>
  <c r="Q6" i="5" s="1"/>
  <c r="O23" i="3"/>
  <c r="O38" s="1"/>
  <c r="N23"/>
  <c r="N38" s="1"/>
  <c r="M23"/>
  <c r="M38" s="1"/>
  <c r="N6" i="5" s="1"/>
  <c r="L23" i="3"/>
  <c r="L38" s="1"/>
  <c r="K23"/>
  <c r="K38" s="1"/>
  <c r="J23"/>
  <c r="J38" s="1"/>
  <c r="K6" i="5" s="1"/>
  <c r="I23" i="3"/>
  <c r="I38" s="1"/>
  <c r="H23"/>
  <c r="H38" s="1"/>
  <c r="G23"/>
  <c r="G38" s="1"/>
  <c r="H6" i="5" s="1"/>
  <c r="F23" i="3"/>
  <c r="F38" s="1"/>
  <c r="E23"/>
  <c r="E38" s="1"/>
  <c r="D23"/>
  <c r="D38" s="1"/>
  <c r="E6" i="5" s="1"/>
  <c r="C23" i="3"/>
  <c r="C38" s="1"/>
  <c r="AE22"/>
  <c r="AE37" s="1"/>
  <c r="AF5" i="5" s="1"/>
  <c r="AD22" i="3"/>
  <c r="AD37" s="1"/>
  <c r="AC22"/>
  <c r="AC37" s="1"/>
  <c r="AB22"/>
  <c r="AB37" s="1"/>
  <c r="AC5" i="5" s="1"/>
  <c r="AD5" s="1"/>
  <c r="AA22" i="3"/>
  <c r="AA37" s="1"/>
  <c r="Z22"/>
  <c r="Z37" s="1"/>
  <c r="Y22"/>
  <c r="Y37" s="1"/>
  <c r="Z5" i="5" s="1"/>
  <c r="AA5" s="1"/>
  <c r="X22" i="3"/>
  <c r="X37" s="1"/>
  <c r="W22"/>
  <c r="W37" s="1"/>
  <c r="V22"/>
  <c r="V37" s="1"/>
  <c r="W5" i="5" s="1"/>
  <c r="U22" i="3"/>
  <c r="U37" s="1"/>
  <c r="T22"/>
  <c r="T37" s="1"/>
  <c r="S22"/>
  <c r="S37" s="1"/>
  <c r="T5" i="5" s="1"/>
  <c r="R22" i="3"/>
  <c r="R37" s="1"/>
  <c r="Q22"/>
  <c r="Q37" s="1"/>
  <c r="P22"/>
  <c r="P37" s="1"/>
  <c r="Q5" i="5" s="1"/>
  <c r="O22" i="3"/>
  <c r="O37" s="1"/>
  <c r="N22"/>
  <c r="N37" s="1"/>
  <c r="M22"/>
  <c r="M37" s="1"/>
  <c r="N5" i="5" s="1"/>
  <c r="L22" i="3"/>
  <c r="L37" s="1"/>
  <c r="K22"/>
  <c r="K37" s="1"/>
  <c r="J22"/>
  <c r="J37" s="1"/>
  <c r="K5" i="5" s="1"/>
  <c r="I22" i="3"/>
  <c r="I37" s="1"/>
  <c r="H22"/>
  <c r="H37" s="1"/>
  <c r="G22"/>
  <c r="G37" s="1"/>
  <c r="H5" i="5" s="1"/>
  <c r="F22" i="3"/>
  <c r="F37" s="1"/>
  <c r="E22"/>
  <c r="E37" s="1"/>
  <c r="D22"/>
  <c r="D37" s="1"/>
  <c r="E5" i="5" s="1"/>
  <c r="C22" i="3"/>
  <c r="C37" s="1"/>
  <c r="C51"/>
  <c r="E51"/>
  <c r="F51"/>
  <c r="H51"/>
  <c r="I51"/>
  <c r="K51"/>
  <c r="M51"/>
  <c r="N51"/>
  <c r="P51"/>
  <c r="R51"/>
  <c r="T51"/>
  <c r="C52"/>
  <c r="E52"/>
  <c r="F52"/>
  <c r="H52"/>
  <c r="I52"/>
  <c r="K52"/>
  <c r="M52"/>
  <c r="N52"/>
  <c r="P52"/>
  <c r="R52"/>
  <c r="T52"/>
  <c r="C53"/>
  <c r="E53"/>
  <c r="F53"/>
  <c r="H53"/>
  <c r="I53"/>
  <c r="K53"/>
  <c r="M53"/>
  <c r="N53"/>
  <c r="P53"/>
  <c r="R53"/>
  <c r="T53"/>
  <c r="C54"/>
  <c r="E54"/>
  <c r="H54"/>
  <c r="I54"/>
  <c r="K54"/>
  <c r="M54"/>
  <c r="N54"/>
  <c r="P54"/>
  <c r="R54"/>
  <c r="T54"/>
  <c r="C55"/>
  <c r="E55"/>
  <c r="F55"/>
  <c r="H55"/>
  <c r="I55"/>
  <c r="K55"/>
  <c r="M55"/>
  <c r="N55"/>
  <c r="P55"/>
  <c r="R55"/>
  <c r="T55"/>
  <c r="C56"/>
  <c r="E56"/>
  <c r="F56"/>
  <c r="H56"/>
  <c r="I56"/>
  <c r="K56"/>
  <c r="M56"/>
  <c r="N56"/>
  <c r="P56"/>
  <c r="R56"/>
  <c r="T56"/>
  <c r="C57"/>
  <c r="E57"/>
  <c r="H57"/>
  <c r="I57"/>
  <c r="J52" s="1"/>
  <c r="K57"/>
  <c r="M57"/>
  <c r="N57"/>
  <c r="P57"/>
  <c r="R57"/>
  <c r="T57"/>
  <c r="U53" s="1"/>
  <c r="T72"/>
  <c r="T73"/>
  <c r="T74"/>
  <c r="T75"/>
  <c r="T76"/>
  <c r="T77"/>
  <c r="T78"/>
  <c r="T80"/>
  <c r="T81"/>
  <c r="T82"/>
  <c r="T83"/>
  <c r="T84"/>
  <c r="T86"/>
  <c r="T87"/>
  <c r="T88"/>
  <c r="T89"/>
  <c r="T91"/>
  <c r="T92"/>
  <c r="T93"/>
  <c r="T94"/>
  <c r="T95"/>
  <c r="T96"/>
  <c r="T98"/>
  <c r="T99"/>
  <c r="T100"/>
  <c r="T101"/>
  <c r="T102"/>
  <c r="T69"/>
  <c r="T71"/>
  <c r="AB71"/>
  <c r="AB72"/>
  <c r="AB73"/>
  <c r="AB74"/>
  <c r="AB75"/>
  <c r="AB76"/>
  <c r="AB77"/>
  <c r="AB78"/>
  <c r="AB80"/>
  <c r="AB81"/>
  <c r="AB82"/>
  <c r="AB83"/>
  <c r="AB84"/>
  <c r="AB86"/>
  <c r="AB87"/>
  <c r="AB88"/>
  <c r="AB89"/>
  <c r="AB91"/>
  <c r="AB92"/>
  <c r="AB93"/>
  <c r="AB94"/>
  <c r="AB95"/>
  <c r="AB96"/>
  <c r="AB98"/>
  <c r="AB99"/>
  <c r="AB100"/>
  <c r="AB101"/>
  <c r="AB102"/>
  <c r="BV46" i="1"/>
  <c r="BW46"/>
  <c r="L52" i="3" l="1"/>
  <c r="D55"/>
  <c r="K17" i="5"/>
  <c r="L6"/>
  <c r="W20"/>
  <c r="X9"/>
  <c r="E21"/>
  <c r="F10"/>
  <c r="Q23"/>
  <c r="R12"/>
  <c r="AC23"/>
  <c r="AD12"/>
  <c r="N16"/>
  <c r="O5"/>
  <c r="E17"/>
  <c r="F6"/>
  <c r="Q17"/>
  <c r="R6"/>
  <c r="AD6"/>
  <c r="AC17"/>
  <c r="K18"/>
  <c r="L7"/>
  <c r="W18"/>
  <c r="X7"/>
  <c r="F8"/>
  <c r="E19"/>
  <c r="L8"/>
  <c r="K19"/>
  <c r="W19"/>
  <c r="X8"/>
  <c r="E20"/>
  <c r="F9"/>
  <c r="Q20"/>
  <c r="R9"/>
  <c r="K21"/>
  <c r="L10"/>
  <c r="W21"/>
  <c r="X10"/>
  <c r="E23"/>
  <c r="F12"/>
  <c r="L12"/>
  <c r="K23"/>
  <c r="W23"/>
  <c r="X12"/>
  <c r="H16"/>
  <c r="I5"/>
  <c r="T16"/>
  <c r="U5"/>
  <c r="W17"/>
  <c r="X6"/>
  <c r="F7"/>
  <c r="E18"/>
  <c r="Q19"/>
  <c r="R8"/>
  <c r="AC19"/>
  <c r="AD8"/>
  <c r="Q21"/>
  <c r="R10"/>
  <c r="E16"/>
  <c r="F5"/>
  <c r="R5"/>
  <c r="Q16"/>
  <c r="H17"/>
  <c r="I6"/>
  <c r="U6"/>
  <c r="T17"/>
  <c r="AG6"/>
  <c r="AF17"/>
  <c r="N18"/>
  <c r="O7"/>
  <c r="N19"/>
  <c r="O8"/>
  <c r="AA8"/>
  <c r="Z19"/>
  <c r="I9"/>
  <c r="H20"/>
  <c r="T20"/>
  <c r="U9"/>
  <c r="N21"/>
  <c r="O10"/>
  <c r="AA10"/>
  <c r="Z21"/>
  <c r="N23"/>
  <c r="O12"/>
  <c r="Z23"/>
  <c r="AA12"/>
  <c r="Q18"/>
  <c r="R7"/>
  <c r="L9"/>
  <c r="K20"/>
  <c r="AC21"/>
  <c r="AD10"/>
  <c r="K16"/>
  <c r="L5"/>
  <c r="W16"/>
  <c r="X5"/>
  <c r="N17"/>
  <c r="O6"/>
  <c r="AA6"/>
  <c r="Z17"/>
  <c r="H18"/>
  <c r="I7"/>
  <c r="U7"/>
  <c r="T18"/>
  <c r="AF18"/>
  <c r="AG7"/>
  <c r="U8"/>
  <c r="T19"/>
  <c r="AF19"/>
  <c r="AG8"/>
  <c r="N20"/>
  <c r="O9"/>
  <c r="H21"/>
  <c r="I10"/>
  <c r="T21"/>
  <c r="U10"/>
  <c r="AF21"/>
  <c r="AG10"/>
  <c r="U12"/>
  <c r="T23"/>
  <c r="J56" i="3"/>
  <c r="L56"/>
  <c r="J54"/>
  <c r="AG5" i="5"/>
  <c r="S55" i="3"/>
  <c r="S54"/>
  <c r="Q56"/>
  <c r="D56"/>
  <c r="L51"/>
  <c r="O55"/>
  <c r="L55"/>
  <c r="D53"/>
  <c r="U56"/>
  <c r="O53"/>
  <c r="L54"/>
  <c r="S56"/>
  <c r="J55"/>
  <c r="U51"/>
  <c r="L53"/>
  <c r="U52"/>
  <c r="S51"/>
  <c r="J53"/>
  <c r="U54"/>
  <c r="S52"/>
  <c r="Q51"/>
  <c r="O56"/>
  <c r="S53"/>
  <c r="O54"/>
  <c r="U55"/>
  <c r="Q55"/>
  <c r="Q54"/>
  <c r="Q53"/>
  <c r="D52"/>
  <c r="O51"/>
  <c r="D54"/>
  <c r="Q52"/>
  <c r="D51"/>
  <c r="O52"/>
  <c r="J51"/>
  <c r="BT31" i="1" l="1"/>
  <c r="BU28"/>
  <c r="BU29"/>
  <c r="BU30"/>
  <c r="BU31"/>
  <c r="BY31" s="1"/>
  <c r="BU27"/>
  <c r="AE86" i="3" s="1"/>
  <c r="AF86" s="1"/>
  <c r="BU44" i="1"/>
  <c r="BU43"/>
  <c r="BU42"/>
  <c r="BU41"/>
  <c r="BU40"/>
  <c r="BU39"/>
  <c r="BY4"/>
  <c r="BY5"/>
  <c r="BY6"/>
  <c r="BY7"/>
  <c r="BT38"/>
  <c r="BW11"/>
  <c r="BW33"/>
  <c r="BW34"/>
  <c r="BW35"/>
  <c r="BW36"/>
  <c r="BW37"/>
  <c r="BW32"/>
  <c r="BV32"/>
  <c r="BX32" s="1"/>
  <c r="BU33"/>
  <c r="BU34"/>
  <c r="BU35"/>
  <c r="BU36"/>
  <c r="BU37"/>
  <c r="BU32"/>
  <c r="BU21"/>
  <c r="BY21" s="1"/>
  <c r="BY34"/>
  <c r="BT26"/>
  <c r="BT20"/>
  <c r="BW22"/>
  <c r="BY22" s="1"/>
  <c r="BW23"/>
  <c r="BW24"/>
  <c r="BW25"/>
  <c r="BW27"/>
  <c r="BW28"/>
  <c r="BW29"/>
  <c r="BW30"/>
  <c r="BW39"/>
  <c r="BY39" s="1"/>
  <c r="BW40"/>
  <c r="BW41"/>
  <c r="BW42"/>
  <c r="BW43"/>
  <c r="BW13"/>
  <c r="BY13" s="1"/>
  <c r="BW14"/>
  <c r="BY14"/>
  <c r="BW15"/>
  <c r="BY15" s="1"/>
  <c r="BW16"/>
  <c r="BW17"/>
  <c r="BY17"/>
  <c r="BW18"/>
  <c r="BY18" s="1"/>
  <c r="BW19"/>
  <c r="BY19" s="1"/>
  <c r="BW21"/>
  <c r="BW12"/>
  <c r="BY12" s="1"/>
  <c r="BT11"/>
  <c r="BW5"/>
  <c r="BW6"/>
  <c r="BW7"/>
  <c r="BW8"/>
  <c r="BY8" s="1"/>
  <c r="BW9"/>
  <c r="BY9" s="1"/>
  <c r="BW10"/>
  <c r="BY10" s="1"/>
  <c r="BW4"/>
  <c r="BU22"/>
  <c r="BU23"/>
  <c r="BY23"/>
  <c r="BU24"/>
  <c r="AE83" i="3" s="1"/>
  <c r="BU25" i="1"/>
  <c r="BY25" s="1"/>
  <c r="BU13"/>
  <c r="BU14"/>
  <c r="BU15"/>
  <c r="BU16"/>
  <c r="BU17"/>
  <c r="BU18"/>
  <c r="BU19"/>
  <c r="BU12"/>
  <c r="BU5"/>
  <c r="BU6"/>
  <c r="BU7"/>
  <c r="BU8"/>
  <c r="BU9"/>
  <c r="BU10"/>
  <c r="BU4"/>
  <c r="L13"/>
  <c r="L14"/>
  <c r="L15"/>
  <c r="L16"/>
  <c r="L17"/>
  <c r="L18"/>
  <c r="L19"/>
  <c r="L12"/>
  <c r="H20"/>
  <c r="I20"/>
  <c r="AZ13"/>
  <c r="BC13" s="1"/>
  <c r="AZ14"/>
  <c r="BE14" s="1"/>
  <c r="AZ15"/>
  <c r="AZ16"/>
  <c r="AZ17"/>
  <c r="AZ18"/>
  <c r="AZ19"/>
  <c r="AZ12"/>
  <c r="BC12" s="1"/>
  <c r="P13"/>
  <c r="P14"/>
  <c r="P15"/>
  <c r="P16"/>
  <c r="P17"/>
  <c r="P18"/>
  <c r="P19"/>
  <c r="P12"/>
  <c r="BA5"/>
  <c r="BD5" s="1"/>
  <c r="BA6"/>
  <c r="BA7"/>
  <c r="BA8"/>
  <c r="BA9"/>
  <c r="BA10"/>
  <c r="BA4"/>
  <c r="BD4" s="1"/>
  <c r="CA11"/>
  <c r="BR11"/>
  <c r="BI11"/>
  <c r="AQ11"/>
  <c r="AH11"/>
  <c r="Y11"/>
  <c r="G11"/>
  <c r="P4"/>
  <c r="P5"/>
  <c r="P6"/>
  <c r="P7"/>
  <c r="S7" s="1"/>
  <c r="P8"/>
  <c r="P9"/>
  <c r="P10"/>
  <c r="R10"/>
  <c r="U10" s="1"/>
  <c r="R9"/>
  <c r="U9" s="1"/>
  <c r="R8"/>
  <c r="U8" s="1"/>
  <c r="R7"/>
  <c r="R6"/>
  <c r="R5"/>
  <c r="R4"/>
  <c r="Q5"/>
  <c r="Q6"/>
  <c r="Q7"/>
  <c r="T7" s="1"/>
  <c r="Q8"/>
  <c r="Q9"/>
  <c r="T9" s="1"/>
  <c r="Q10"/>
  <c r="Q4"/>
  <c r="AY5"/>
  <c r="AY6"/>
  <c r="AY7"/>
  <c r="AY8"/>
  <c r="BC8" s="1"/>
  <c r="BF8" s="1"/>
  <c r="AY9"/>
  <c r="AY10"/>
  <c r="AY4"/>
  <c r="O5"/>
  <c r="O6"/>
  <c r="O7"/>
  <c r="O8"/>
  <c r="O9"/>
  <c r="S9" s="1"/>
  <c r="V9" s="1"/>
  <c r="O10"/>
  <c r="O4"/>
  <c r="AZ5"/>
  <c r="AZ6"/>
  <c r="AZ7"/>
  <c r="AZ8"/>
  <c r="AZ9"/>
  <c r="BC9" s="1"/>
  <c r="AZ10"/>
  <c r="AZ4"/>
  <c r="BE4" s="1"/>
  <c r="CL44"/>
  <c r="CK44"/>
  <c r="CJ44"/>
  <c r="CO44" s="1"/>
  <c r="CI44"/>
  <c r="CO43"/>
  <c r="CQ43" s="1"/>
  <c r="CN43"/>
  <c r="CP43" s="1"/>
  <c r="CM43"/>
  <c r="CO42"/>
  <c r="CN42"/>
  <c r="CP42" s="1"/>
  <c r="CM42"/>
  <c r="CO41"/>
  <c r="CN41"/>
  <c r="CP41" s="1"/>
  <c r="CM41"/>
  <c r="CO40"/>
  <c r="CQ40" s="1"/>
  <c r="CN40"/>
  <c r="CP40" s="1"/>
  <c r="CM40"/>
  <c r="CO39"/>
  <c r="CN39"/>
  <c r="CP39" s="1"/>
  <c r="CM39"/>
  <c r="CQ39" s="1"/>
  <c r="CL38"/>
  <c r="CK38"/>
  <c r="CJ38"/>
  <c r="CI38"/>
  <c r="CO37"/>
  <c r="CN37"/>
  <c r="CM37"/>
  <c r="CP37" s="1"/>
  <c r="CO36"/>
  <c r="CN36"/>
  <c r="CM36"/>
  <c r="CP36" s="1"/>
  <c r="CO35"/>
  <c r="CQ35" s="1"/>
  <c r="CN35"/>
  <c r="CP35" s="1"/>
  <c r="CM35"/>
  <c r="CO34"/>
  <c r="CN34"/>
  <c r="CM34"/>
  <c r="CO33"/>
  <c r="CQ33" s="1"/>
  <c r="CN33"/>
  <c r="CM33"/>
  <c r="CO32"/>
  <c r="CN32"/>
  <c r="CM32"/>
  <c r="CQ32"/>
  <c r="CL31"/>
  <c r="CK31"/>
  <c r="CN31" s="1"/>
  <c r="CJ31"/>
  <c r="CI31"/>
  <c r="CI46" s="1"/>
  <c r="CO30"/>
  <c r="CN30"/>
  <c r="CM30"/>
  <c r="CO29"/>
  <c r="CQ29" s="1"/>
  <c r="CN29"/>
  <c r="CM29"/>
  <c r="CP29" s="1"/>
  <c r="CO28"/>
  <c r="CN28"/>
  <c r="CM28"/>
  <c r="CO27"/>
  <c r="CN27"/>
  <c r="CP27"/>
  <c r="CM27"/>
  <c r="CQ27" s="1"/>
  <c r="CL26"/>
  <c r="CK26"/>
  <c r="CJ26"/>
  <c r="CI26"/>
  <c r="CM26"/>
  <c r="CO25"/>
  <c r="CQ25" s="1"/>
  <c r="CN25"/>
  <c r="CP25" s="1"/>
  <c r="CM25"/>
  <c r="CO24"/>
  <c r="CQ24" s="1"/>
  <c r="CN24"/>
  <c r="CM24"/>
  <c r="CO23"/>
  <c r="CN23"/>
  <c r="CM23"/>
  <c r="CQ23" s="1"/>
  <c r="CO22"/>
  <c r="CQ22" s="1"/>
  <c r="CN22"/>
  <c r="CP22" s="1"/>
  <c r="CM22"/>
  <c r="CO21"/>
  <c r="CN21"/>
  <c r="CM21"/>
  <c r="CL20"/>
  <c r="CO20"/>
  <c r="CK20"/>
  <c r="CK46" s="1"/>
  <c r="CJ20"/>
  <c r="CI20"/>
  <c r="CO19"/>
  <c r="CN19"/>
  <c r="CM19"/>
  <c r="CO18"/>
  <c r="CQ18"/>
  <c r="CN18"/>
  <c r="CP18" s="1"/>
  <c r="CM18"/>
  <c r="CO17"/>
  <c r="CQ17" s="1"/>
  <c r="CN17"/>
  <c r="CM17"/>
  <c r="CP17" s="1"/>
  <c r="CO16"/>
  <c r="CN16"/>
  <c r="CM16"/>
  <c r="CO15"/>
  <c r="CN15"/>
  <c r="CM15"/>
  <c r="CO14"/>
  <c r="CN14"/>
  <c r="CM14"/>
  <c r="CP14" s="1"/>
  <c r="CO13"/>
  <c r="CN13"/>
  <c r="CM13"/>
  <c r="CO12"/>
  <c r="CN12"/>
  <c r="CM12"/>
  <c r="CQ12" s="1"/>
  <c r="CO11"/>
  <c r="AF22" i="3" s="1"/>
  <c r="AF37" s="1"/>
  <c r="CJ11" i="1"/>
  <c r="CM11" s="1"/>
  <c r="CI11"/>
  <c r="CO10"/>
  <c r="CQ10" s="1"/>
  <c r="CN10"/>
  <c r="CM10"/>
  <c r="CO9"/>
  <c r="CQ9" s="1"/>
  <c r="CN9"/>
  <c r="CM9"/>
  <c r="CO8"/>
  <c r="CN8"/>
  <c r="CM8"/>
  <c r="CO7"/>
  <c r="CN7"/>
  <c r="CM7"/>
  <c r="CO6"/>
  <c r="CN6"/>
  <c r="CM6"/>
  <c r="CO5"/>
  <c r="CN5"/>
  <c r="CM5"/>
  <c r="CO4"/>
  <c r="CQ4" s="1"/>
  <c r="CN4"/>
  <c r="CM4"/>
  <c r="CC44"/>
  <c r="CB44"/>
  <c r="CA44"/>
  <c r="CF44"/>
  <c r="BZ44"/>
  <c r="CF43"/>
  <c r="CE43"/>
  <c r="CD43"/>
  <c r="CF42"/>
  <c r="CE42"/>
  <c r="CD42"/>
  <c r="CH42" s="1"/>
  <c r="CF41"/>
  <c r="CH41" s="1"/>
  <c r="CE41"/>
  <c r="CG41" s="1"/>
  <c r="CD41"/>
  <c r="CF40"/>
  <c r="CE40"/>
  <c r="CG40" s="1"/>
  <c r="CD40"/>
  <c r="CF39"/>
  <c r="CE39"/>
  <c r="CG39" s="1"/>
  <c r="CD39"/>
  <c r="CC38"/>
  <c r="CB38"/>
  <c r="CA38"/>
  <c r="BZ38"/>
  <c r="CF37"/>
  <c r="CH37" s="1"/>
  <c r="CE37"/>
  <c r="CG37"/>
  <c r="CD37"/>
  <c r="CF36"/>
  <c r="CH36" s="1"/>
  <c r="CE36"/>
  <c r="CG36" s="1"/>
  <c r="CD36"/>
  <c r="CF35"/>
  <c r="CE35"/>
  <c r="CD35"/>
  <c r="CF34"/>
  <c r="CH34" s="1"/>
  <c r="CE34"/>
  <c r="CG34"/>
  <c r="CD34"/>
  <c r="CF33"/>
  <c r="CE33"/>
  <c r="CD33"/>
  <c r="CF32"/>
  <c r="CE32"/>
  <c r="CD32"/>
  <c r="CG32" s="1"/>
  <c r="CC31"/>
  <c r="CB31"/>
  <c r="CA31"/>
  <c r="CF31" s="1"/>
  <c r="BZ31"/>
  <c r="CF30"/>
  <c r="CH30" s="1"/>
  <c r="CE30"/>
  <c r="CG30" s="1"/>
  <c r="CD30"/>
  <c r="CF29"/>
  <c r="CE29"/>
  <c r="CD29"/>
  <c r="CF28"/>
  <c r="CH28" s="1"/>
  <c r="CE28"/>
  <c r="CG28" s="1"/>
  <c r="CD28"/>
  <c r="CF27"/>
  <c r="CE27"/>
  <c r="CD27"/>
  <c r="CC26"/>
  <c r="CB26"/>
  <c r="CA26"/>
  <c r="CD26" s="1"/>
  <c r="CG26" s="1"/>
  <c r="BZ26"/>
  <c r="CF25"/>
  <c r="CE25"/>
  <c r="CD25"/>
  <c r="CH25"/>
  <c r="CF24"/>
  <c r="CH24" s="1"/>
  <c r="CE24"/>
  <c r="CG24" s="1"/>
  <c r="CD24"/>
  <c r="CF23"/>
  <c r="CE23"/>
  <c r="CD23"/>
  <c r="CH23" s="1"/>
  <c r="CF22"/>
  <c r="CH22" s="1"/>
  <c r="CE22"/>
  <c r="CG22" s="1"/>
  <c r="CD22"/>
  <c r="CF21"/>
  <c r="CE21"/>
  <c r="CD21"/>
  <c r="CC20"/>
  <c r="CC46" s="1"/>
  <c r="CB20"/>
  <c r="CA20"/>
  <c r="BZ20"/>
  <c r="CF19"/>
  <c r="CE19"/>
  <c r="CD19"/>
  <c r="CF18"/>
  <c r="CE18"/>
  <c r="CG18" s="1"/>
  <c r="CD18"/>
  <c r="CH18" s="1"/>
  <c r="CF17"/>
  <c r="CE17"/>
  <c r="CD17"/>
  <c r="CF16"/>
  <c r="CE16"/>
  <c r="CD16"/>
  <c r="CF15"/>
  <c r="CH15" s="1"/>
  <c r="CE15"/>
  <c r="CD15"/>
  <c r="CF14"/>
  <c r="CE14"/>
  <c r="CD14"/>
  <c r="CF13"/>
  <c r="CE13"/>
  <c r="CD13"/>
  <c r="CF12"/>
  <c r="CE12"/>
  <c r="CG12" s="1"/>
  <c r="CD12"/>
  <c r="CC11"/>
  <c r="CB11"/>
  <c r="BZ11"/>
  <c r="CF10"/>
  <c r="CE10"/>
  <c r="CG10" s="1"/>
  <c r="CD10"/>
  <c r="CF9"/>
  <c r="CE9"/>
  <c r="CD9"/>
  <c r="CF8"/>
  <c r="CE8"/>
  <c r="CD8"/>
  <c r="CH8" s="1"/>
  <c r="CF7"/>
  <c r="CH7" s="1"/>
  <c r="CE7"/>
  <c r="CD7"/>
  <c r="CF6"/>
  <c r="CE6"/>
  <c r="CD6"/>
  <c r="CF5"/>
  <c r="CE5"/>
  <c r="CD5"/>
  <c r="CH5" s="1"/>
  <c r="CF4"/>
  <c r="CH4" s="1"/>
  <c r="CE4"/>
  <c r="CD4"/>
  <c r="BS44"/>
  <c r="BR44"/>
  <c r="BQ44"/>
  <c r="BV43"/>
  <c r="BX43" s="1"/>
  <c r="BV42"/>
  <c r="BX42" s="1"/>
  <c r="BV41"/>
  <c r="BV40"/>
  <c r="BX40" s="1"/>
  <c r="BV39"/>
  <c r="BX39"/>
  <c r="BS38"/>
  <c r="BS46" s="1"/>
  <c r="BR38"/>
  <c r="BQ38"/>
  <c r="BV37"/>
  <c r="BV36"/>
  <c r="BX36"/>
  <c r="BV35"/>
  <c r="BX35"/>
  <c r="BV34"/>
  <c r="BX34" s="1"/>
  <c r="BV33"/>
  <c r="BX33"/>
  <c r="BS31"/>
  <c r="BR31"/>
  <c r="BV31" s="1"/>
  <c r="BQ31"/>
  <c r="BV30"/>
  <c r="BX30"/>
  <c r="BV29"/>
  <c r="BV28"/>
  <c r="BX28" s="1"/>
  <c r="BV27"/>
  <c r="BS26"/>
  <c r="BR26"/>
  <c r="BW26" s="1"/>
  <c r="BY26" s="1"/>
  <c r="F66" i="3" s="1"/>
  <c r="BQ26" i="1"/>
  <c r="BV25"/>
  <c r="BV24"/>
  <c r="BV23"/>
  <c r="BV22"/>
  <c r="BV21"/>
  <c r="BS20"/>
  <c r="BR20"/>
  <c r="BQ20"/>
  <c r="BV19"/>
  <c r="BV18"/>
  <c r="BV17"/>
  <c r="BV16"/>
  <c r="BV15"/>
  <c r="BX15" s="1"/>
  <c r="BV14"/>
  <c r="BV13"/>
  <c r="BX13" s="1"/>
  <c r="BV12"/>
  <c r="BX12" s="1"/>
  <c r="BS11"/>
  <c r="BQ11"/>
  <c r="BV10"/>
  <c r="BV9"/>
  <c r="BX9" s="1"/>
  <c r="BV8"/>
  <c r="BV7"/>
  <c r="BV6"/>
  <c r="BV5"/>
  <c r="BV4"/>
  <c r="BK44"/>
  <c r="BJ44"/>
  <c r="BI44"/>
  <c r="BN44" s="1"/>
  <c r="BH44"/>
  <c r="BN43"/>
  <c r="BM43"/>
  <c r="BL43"/>
  <c r="BN42"/>
  <c r="BM42"/>
  <c r="BO42" s="1"/>
  <c r="BL42"/>
  <c r="BN41"/>
  <c r="BP41" s="1"/>
  <c r="BM41"/>
  <c r="BO41"/>
  <c r="BL41"/>
  <c r="BN40"/>
  <c r="BM40"/>
  <c r="BO40" s="1"/>
  <c r="BL40"/>
  <c r="BN39"/>
  <c r="BM39"/>
  <c r="BO39" s="1"/>
  <c r="BL39"/>
  <c r="BK38"/>
  <c r="BJ38"/>
  <c r="BI38"/>
  <c r="BH38"/>
  <c r="BN37"/>
  <c r="BP37" s="1"/>
  <c r="BM37"/>
  <c r="BO37" s="1"/>
  <c r="BL37"/>
  <c r="BN36"/>
  <c r="BM36"/>
  <c r="BL36"/>
  <c r="BN35"/>
  <c r="BP35" s="1"/>
  <c r="BM35"/>
  <c r="BO35" s="1"/>
  <c r="BL35"/>
  <c r="BN34"/>
  <c r="BM34"/>
  <c r="BL34"/>
  <c r="BP34" s="1"/>
  <c r="BN33"/>
  <c r="BP33" s="1"/>
  <c r="BM33"/>
  <c r="BO33" s="1"/>
  <c r="BL33"/>
  <c r="BN32"/>
  <c r="BM32"/>
  <c r="BO32" s="1"/>
  <c r="BL32"/>
  <c r="BP32" s="1"/>
  <c r="BK31"/>
  <c r="BJ31"/>
  <c r="BM31" s="1"/>
  <c r="BO31" s="1"/>
  <c r="BI31"/>
  <c r="BH31"/>
  <c r="BN30"/>
  <c r="BM30"/>
  <c r="BL30"/>
  <c r="BO30" s="1"/>
  <c r="BN29"/>
  <c r="BM29"/>
  <c r="BL29"/>
  <c r="BN28"/>
  <c r="BM28"/>
  <c r="BL28"/>
  <c r="BN27"/>
  <c r="BP27" s="1"/>
  <c r="BM27"/>
  <c r="BO27" s="1"/>
  <c r="BL27"/>
  <c r="BK26"/>
  <c r="BJ26"/>
  <c r="BI26"/>
  <c r="BH26"/>
  <c r="BN25"/>
  <c r="BP25" s="1"/>
  <c r="BM25"/>
  <c r="BO25" s="1"/>
  <c r="BL25"/>
  <c r="BN24"/>
  <c r="BM24"/>
  <c r="BL24"/>
  <c r="BN23"/>
  <c r="BM23"/>
  <c r="BL23"/>
  <c r="BN22"/>
  <c r="BM22"/>
  <c r="BO22" s="1"/>
  <c r="BL22"/>
  <c r="BN21"/>
  <c r="BM21"/>
  <c r="BL21"/>
  <c r="BK20"/>
  <c r="BJ20"/>
  <c r="BI20"/>
  <c r="BH20"/>
  <c r="BN19"/>
  <c r="BM19"/>
  <c r="BL19"/>
  <c r="BN18"/>
  <c r="BM18"/>
  <c r="BO18" s="1"/>
  <c r="BL18"/>
  <c r="BN17"/>
  <c r="BP17" s="1"/>
  <c r="BM17"/>
  <c r="BL17"/>
  <c r="BN16"/>
  <c r="BM16"/>
  <c r="BL16"/>
  <c r="BP16" s="1"/>
  <c r="BN15"/>
  <c r="BP15" s="1"/>
  <c r="BM15"/>
  <c r="BO15" s="1"/>
  <c r="BL15"/>
  <c r="BN14"/>
  <c r="BM14"/>
  <c r="BL14"/>
  <c r="BO14" s="1"/>
  <c r="BN13"/>
  <c r="BP13" s="1"/>
  <c r="BM13"/>
  <c r="BL13"/>
  <c r="BN12"/>
  <c r="BM12"/>
  <c r="BL12"/>
  <c r="BP12"/>
  <c r="BK11"/>
  <c r="BN11" s="1"/>
  <c r="BP11" s="1"/>
  <c r="BJ11"/>
  <c r="BH11"/>
  <c r="BL11" s="1"/>
  <c r="BN10"/>
  <c r="BM10"/>
  <c r="BL10"/>
  <c r="BN9"/>
  <c r="BM9"/>
  <c r="BL9"/>
  <c r="BN8"/>
  <c r="BP8" s="1"/>
  <c r="BM8"/>
  <c r="BL8"/>
  <c r="BN7"/>
  <c r="BM7"/>
  <c r="BL7"/>
  <c r="BN6"/>
  <c r="BM6"/>
  <c r="BL6"/>
  <c r="BP6" s="1"/>
  <c r="BN5"/>
  <c r="BP5" s="1"/>
  <c r="BM5"/>
  <c r="BL5"/>
  <c r="BN4"/>
  <c r="BM4"/>
  <c r="BL4"/>
  <c r="BB44"/>
  <c r="BA44"/>
  <c r="BD44" s="1"/>
  <c r="AZ44"/>
  <c r="AY44"/>
  <c r="BE43"/>
  <c r="BD43"/>
  <c r="BC43"/>
  <c r="BF43" s="1"/>
  <c r="BG43"/>
  <c r="BE42"/>
  <c r="BG42"/>
  <c r="BD42"/>
  <c r="BF42"/>
  <c r="BC42"/>
  <c r="BE41"/>
  <c r="BD41"/>
  <c r="BC41"/>
  <c r="BE40"/>
  <c r="BG40" s="1"/>
  <c r="BD40"/>
  <c r="BF40" s="1"/>
  <c r="BC40"/>
  <c r="BE39"/>
  <c r="BD39"/>
  <c r="BC39"/>
  <c r="BB38"/>
  <c r="BA38"/>
  <c r="AZ38"/>
  <c r="AY38"/>
  <c r="BE37"/>
  <c r="BD37"/>
  <c r="BC37"/>
  <c r="BG37" s="1"/>
  <c r="BE36"/>
  <c r="BD36"/>
  <c r="BC36"/>
  <c r="BF36" s="1"/>
  <c r="BE35"/>
  <c r="BG35" s="1"/>
  <c r="BD35"/>
  <c r="BF35"/>
  <c r="BC35"/>
  <c r="BE34"/>
  <c r="BD34"/>
  <c r="BF34" s="1"/>
  <c r="BC34"/>
  <c r="BE33"/>
  <c r="BD33"/>
  <c r="BF33"/>
  <c r="BC33"/>
  <c r="BG33" s="1"/>
  <c r="BE32"/>
  <c r="BD32"/>
  <c r="BF32" s="1"/>
  <c r="BC32"/>
  <c r="BB31"/>
  <c r="BA31"/>
  <c r="BD31"/>
  <c r="AZ31"/>
  <c r="AY31"/>
  <c r="BE30"/>
  <c r="BD30"/>
  <c r="BC30"/>
  <c r="BE29"/>
  <c r="BG29"/>
  <c r="BD29"/>
  <c r="BF29" s="1"/>
  <c r="BC29"/>
  <c r="BE28"/>
  <c r="BD28"/>
  <c r="BC28"/>
  <c r="BE27"/>
  <c r="BD27"/>
  <c r="BC27"/>
  <c r="BG27" s="1"/>
  <c r="BB26"/>
  <c r="BE26" s="1"/>
  <c r="BA26"/>
  <c r="BD26" s="1"/>
  <c r="BF26" s="1"/>
  <c r="AZ26"/>
  <c r="AY26"/>
  <c r="BE25"/>
  <c r="BD25"/>
  <c r="BC25"/>
  <c r="BG25" s="1"/>
  <c r="BE24"/>
  <c r="BG24" s="1"/>
  <c r="BD24"/>
  <c r="BF24"/>
  <c r="BC24"/>
  <c r="BE23"/>
  <c r="BD23"/>
  <c r="BC23"/>
  <c r="BF23" s="1"/>
  <c r="BG23"/>
  <c r="BE22"/>
  <c r="BG22" s="1"/>
  <c r="BD22"/>
  <c r="BF22" s="1"/>
  <c r="BC22"/>
  <c r="BE21"/>
  <c r="BD21"/>
  <c r="BC21"/>
  <c r="BB20"/>
  <c r="BA20"/>
  <c r="AY20"/>
  <c r="BD19"/>
  <c r="BE18"/>
  <c r="BD18"/>
  <c r="BC18"/>
  <c r="BE17"/>
  <c r="BD17"/>
  <c r="BC17"/>
  <c r="BG17" s="1"/>
  <c r="BE16"/>
  <c r="BD16"/>
  <c r="BC16"/>
  <c r="BE15"/>
  <c r="BD15"/>
  <c r="BC15"/>
  <c r="BD14"/>
  <c r="BC14"/>
  <c r="BG14" s="1"/>
  <c r="BE13"/>
  <c r="BD13"/>
  <c r="BF13" s="1"/>
  <c r="BB11"/>
  <c r="BA11"/>
  <c r="AZ11"/>
  <c r="BE9"/>
  <c r="BG9" s="1"/>
  <c r="BD9"/>
  <c r="BF9" s="1"/>
  <c r="BE8"/>
  <c r="BD8"/>
  <c r="BE7"/>
  <c r="BD7"/>
  <c r="BC7"/>
  <c r="BG7" s="1"/>
  <c r="BE6"/>
  <c r="BG6" s="1"/>
  <c r="BD6"/>
  <c r="BF6" s="1"/>
  <c r="BC6"/>
  <c r="BE5"/>
  <c r="BC5"/>
  <c r="BC4"/>
  <c r="AS44"/>
  <c r="AV44" s="1"/>
  <c r="AX44" s="1"/>
  <c r="AR44"/>
  <c r="AU44" s="1"/>
  <c r="AQ44"/>
  <c r="AP44"/>
  <c r="AV43"/>
  <c r="AU43"/>
  <c r="AT43"/>
  <c r="AX43" s="1"/>
  <c r="AV42"/>
  <c r="AX42" s="1"/>
  <c r="AU42"/>
  <c r="AT42"/>
  <c r="AV41"/>
  <c r="AX41" s="1"/>
  <c r="AU41"/>
  <c r="AW41"/>
  <c r="AT41"/>
  <c r="AV40"/>
  <c r="AX40" s="1"/>
  <c r="AU40"/>
  <c r="AT40"/>
  <c r="AV39"/>
  <c r="AX39" s="1"/>
  <c r="AU39"/>
  <c r="AW39"/>
  <c r="AT39"/>
  <c r="AS38"/>
  <c r="AV38" s="1"/>
  <c r="AR38"/>
  <c r="AQ38"/>
  <c r="AP38"/>
  <c r="AV37"/>
  <c r="AX37"/>
  <c r="AU37"/>
  <c r="AW37" s="1"/>
  <c r="AT37"/>
  <c r="AV36"/>
  <c r="AU36"/>
  <c r="AT36"/>
  <c r="AV35"/>
  <c r="AU35"/>
  <c r="AW35" s="1"/>
  <c r="AT35"/>
  <c r="AX35" s="1"/>
  <c r="AV34"/>
  <c r="AX34" s="1"/>
  <c r="AU34"/>
  <c r="AW34" s="1"/>
  <c r="AT34"/>
  <c r="AV33"/>
  <c r="AU33"/>
  <c r="AT33"/>
  <c r="AV32"/>
  <c r="AX32" s="1"/>
  <c r="AU32"/>
  <c r="AW32" s="1"/>
  <c r="AT32"/>
  <c r="AS31"/>
  <c r="AR31"/>
  <c r="AQ31"/>
  <c r="AU31"/>
  <c r="AP31"/>
  <c r="AP46" s="1"/>
  <c r="AV30"/>
  <c r="AX30" s="1"/>
  <c r="AU30"/>
  <c r="AW30" s="1"/>
  <c r="AT30"/>
  <c r="AV29"/>
  <c r="AX29" s="1"/>
  <c r="AU29"/>
  <c r="AW29"/>
  <c r="AT29"/>
  <c r="AV28"/>
  <c r="AX28" s="1"/>
  <c r="AU28"/>
  <c r="AW28" s="1"/>
  <c r="AT28"/>
  <c r="AV27"/>
  <c r="AU27"/>
  <c r="AT27"/>
  <c r="AS26"/>
  <c r="AV26" s="1"/>
  <c r="AR26"/>
  <c r="AU26" s="1"/>
  <c r="AQ26"/>
  <c r="AP26"/>
  <c r="AV25"/>
  <c r="AU25"/>
  <c r="AT25"/>
  <c r="AW25" s="1"/>
  <c r="AV24"/>
  <c r="AX24" s="1"/>
  <c r="AU24"/>
  <c r="AW24" s="1"/>
  <c r="AT24"/>
  <c r="AV23"/>
  <c r="AU23"/>
  <c r="AT23"/>
  <c r="AV22"/>
  <c r="AX22"/>
  <c r="AU22"/>
  <c r="AW22" s="1"/>
  <c r="AT22"/>
  <c r="AV21"/>
  <c r="AU21"/>
  <c r="AT21"/>
  <c r="AW21" s="1"/>
  <c r="AS20"/>
  <c r="AS46" s="1"/>
  <c r="AR20"/>
  <c r="AR46" s="1"/>
  <c r="AQ20"/>
  <c r="AP20"/>
  <c r="AV19"/>
  <c r="AU19"/>
  <c r="AT19"/>
  <c r="AV18"/>
  <c r="AU18"/>
  <c r="AW18" s="1"/>
  <c r="AT18"/>
  <c r="AV17"/>
  <c r="AX17" s="1"/>
  <c r="AU17"/>
  <c r="AT17"/>
  <c r="AV16"/>
  <c r="AU16"/>
  <c r="AT16"/>
  <c r="AX16" s="1"/>
  <c r="AV15"/>
  <c r="AX15" s="1"/>
  <c r="AU15"/>
  <c r="AW15" s="1"/>
  <c r="AT15"/>
  <c r="AV14"/>
  <c r="AU14"/>
  <c r="AT14"/>
  <c r="AV13"/>
  <c r="AU13"/>
  <c r="AT13"/>
  <c r="AV12"/>
  <c r="AX12" s="1"/>
  <c r="AU12"/>
  <c r="AT12"/>
  <c r="AS11"/>
  <c r="AV11" s="1"/>
  <c r="AR11"/>
  <c r="AP11"/>
  <c r="AV10"/>
  <c r="AU10"/>
  <c r="AT10"/>
  <c r="AV9"/>
  <c r="AU9"/>
  <c r="AT9"/>
  <c r="AV8"/>
  <c r="AU8"/>
  <c r="AT8"/>
  <c r="AV7"/>
  <c r="AU7"/>
  <c r="AT7"/>
  <c r="AV6"/>
  <c r="AU6"/>
  <c r="AT6"/>
  <c r="AV5"/>
  <c r="AU5"/>
  <c r="AT5"/>
  <c r="AV4"/>
  <c r="AU4"/>
  <c r="AT4"/>
  <c r="AJ44"/>
  <c r="AM44" s="1"/>
  <c r="AI44"/>
  <c r="AH44"/>
  <c r="AG44"/>
  <c r="AM43"/>
  <c r="AL43"/>
  <c r="AK43"/>
  <c r="AM42"/>
  <c r="AO42" s="1"/>
  <c r="AL42"/>
  <c r="AN42" s="1"/>
  <c r="AK42"/>
  <c r="AM41"/>
  <c r="AL41"/>
  <c r="AK41"/>
  <c r="AN41" s="1"/>
  <c r="AM40"/>
  <c r="AO40" s="1"/>
  <c r="AL40"/>
  <c r="AN40" s="1"/>
  <c r="AK40"/>
  <c r="AM39"/>
  <c r="AL39"/>
  <c r="AK39"/>
  <c r="AJ38"/>
  <c r="AI38"/>
  <c r="AI46" s="1"/>
  <c r="AH38"/>
  <c r="AG38"/>
  <c r="AM37"/>
  <c r="AL37"/>
  <c r="AK37"/>
  <c r="AN37" s="1"/>
  <c r="AM36"/>
  <c r="AO36" s="1"/>
  <c r="AL36"/>
  <c r="AN36" s="1"/>
  <c r="AK36"/>
  <c r="AM35"/>
  <c r="AL35"/>
  <c r="AK35"/>
  <c r="AM34"/>
  <c r="AL34"/>
  <c r="AK34"/>
  <c r="AN34" s="1"/>
  <c r="AM33"/>
  <c r="AO33" s="1"/>
  <c r="AL33"/>
  <c r="AK33"/>
  <c r="AM32"/>
  <c r="AL32"/>
  <c r="AN32" s="1"/>
  <c r="AK32"/>
  <c r="AO32" s="1"/>
  <c r="AJ31"/>
  <c r="AM31"/>
  <c r="AI31"/>
  <c r="AH31"/>
  <c r="AG31"/>
  <c r="AM30"/>
  <c r="AL30"/>
  <c r="AN30" s="1"/>
  <c r="AK30"/>
  <c r="AO30" s="1"/>
  <c r="AM29"/>
  <c r="AO29" s="1"/>
  <c r="AL29"/>
  <c r="AN29" s="1"/>
  <c r="AK29"/>
  <c r="AM28"/>
  <c r="AL28"/>
  <c r="AK28"/>
  <c r="AO28" s="1"/>
  <c r="AM27"/>
  <c r="AO27" s="1"/>
  <c r="AL27"/>
  <c r="AK27"/>
  <c r="AJ26"/>
  <c r="AI26"/>
  <c r="AH26"/>
  <c r="AL26" s="1"/>
  <c r="AG26"/>
  <c r="AM25"/>
  <c r="AO25" s="1"/>
  <c r="AL25"/>
  <c r="AK25"/>
  <c r="AM24"/>
  <c r="AL24"/>
  <c r="AK24"/>
  <c r="AO24" s="1"/>
  <c r="AM23"/>
  <c r="AL23"/>
  <c r="AN23" s="1"/>
  <c r="AK23"/>
  <c r="AM22"/>
  <c r="AL22"/>
  <c r="AK22"/>
  <c r="AM21"/>
  <c r="AL21"/>
  <c r="AK21"/>
  <c r="AJ20"/>
  <c r="AI20"/>
  <c r="AH20"/>
  <c r="AG20"/>
  <c r="AM19"/>
  <c r="AL19"/>
  <c r="AK19"/>
  <c r="AO19" s="1"/>
  <c r="AM18"/>
  <c r="AO18" s="1"/>
  <c r="AL18"/>
  <c r="AN18" s="1"/>
  <c r="AK18"/>
  <c r="AM17"/>
  <c r="AL17"/>
  <c r="AK17"/>
  <c r="AM16"/>
  <c r="AL16"/>
  <c r="AK16"/>
  <c r="AM15"/>
  <c r="AO15" s="1"/>
  <c r="AL15"/>
  <c r="AK15"/>
  <c r="AM14"/>
  <c r="AL14"/>
  <c r="AK14"/>
  <c r="AM13"/>
  <c r="AL13"/>
  <c r="AK13"/>
  <c r="AM12"/>
  <c r="AL12"/>
  <c r="AK12"/>
  <c r="AJ11"/>
  <c r="AI11"/>
  <c r="AG11"/>
  <c r="AM10"/>
  <c r="AL10"/>
  <c r="AN10" s="1"/>
  <c r="AK10"/>
  <c r="AM9"/>
  <c r="AL9"/>
  <c r="AK9"/>
  <c r="AM8"/>
  <c r="AL8"/>
  <c r="AK8"/>
  <c r="AM7"/>
  <c r="AO7" s="1"/>
  <c r="AL7"/>
  <c r="AK7"/>
  <c r="AM6"/>
  <c r="AL6"/>
  <c r="AK6"/>
  <c r="AM5"/>
  <c r="AL5"/>
  <c r="AK5"/>
  <c r="AO5" s="1"/>
  <c r="AM4"/>
  <c r="AL4"/>
  <c r="AK4"/>
  <c r="AA44"/>
  <c r="Z44"/>
  <c r="Y44"/>
  <c r="AD44"/>
  <c r="X44"/>
  <c r="AB44" s="1"/>
  <c r="AD43"/>
  <c r="AC43"/>
  <c r="AB43"/>
  <c r="AD42"/>
  <c r="AC42"/>
  <c r="AE42"/>
  <c r="AB42"/>
  <c r="AF42" s="1"/>
  <c r="AD41"/>
  <c r="AC41"/>
  <c r="AB41"/>
  <c r="AD40"/>
  <c r="AC40"/>
  <c r="AB40"/>
  <c r="AD39"/>
  <c r="AF39" s="1"/>
  <c r="AC39"/>
  <c r="AE39" s="1"/>
  <c r="AB39"/>
  <c r="AA38"/>
  <c r="Z38"/>
  <c r="Y38"/>
  <c r="AC38"/>
  <c r="X38"/>
  <c r="AD37"/>
  <c r="AC37"/>
  <c r="AB37"/>
  <c r="AD36"/>
  <c r="AC36"/>
  <c r="AE36" s="1"/>
  <c r="AB36"/>
  <c r="AF36"/>
  <c r="AD35"/>
  <c r="AF35" s="1"/>
  <c r="AC35"/>
  <c r="AB35"/>
  <c r="AD34"/>
  <c r="AC34"/>
  <c r="AB34"/>
  <c r="AE34" s="1"/>
  <c r="AD33"/>
  <c r="AC33"/>
  <c r="AB33"/>
  <c r="AF33" s="1"/>
  <c r="AD32"/>
  <c r="AC32"/>
  <c r="AB32"/>
  <c r="AA31"/>
  <c r="Z31"/>
  <c r="Y31"/>
  <c r="X31"/>
  <c r="AD30"/>
  <c r="AF30" s="1"/>
  <c r="AC30"/>
  <c r="AB30"/>
  <c r="AD29"/>
  <c r="AC29"/>
  <c r="AB29"/>
  <c r="AE29" s="1"/>
  <c r="AD28"/>
  <c r="AF28" s="1"/>
  <c r="AC28"/>
  <c r="AE28"/>
  <c r="AB28"/>
  <c r="AD27"/>
  <c r="AC27"/>
  <c r="AB27"/>
  <c r="AA26"/>
  <c r="Z26"/>
  <c r="Y26"/>
  <c r="AD26"/>
  <c r="X26"/>
  <c r="AD25"/>
  <c r="AC25"/>
  <c r="AB25"/>
  <c r="AE25"/>
  <c r="AD24"/>
  <c r="AC24"/>
  <c r="AE24"/>
  <c r="AB24"/>
  <c r="AD23"/>
  <c r="AC23"/>
  <c r="AB23"/>
  <c r="AD22"/>
  <c r="AF22" s="1"/>
  <c r="AC22"/>
  <c r="AE22"/>
  <c r="AB22"/>
  <c r="AD21"/>
  <c r="AC21"/>
  <c r="AB21"/>
  <c r="AA20"/>
  <c r="Z20"/>
  <c r="Y20"/>
  <c r="AD20" s="1"/>
  <c r="X20"/>
  <c r="AD19"/>
  <c r="AC19"/>
  <c r="AB19"/>
  <c r="AD18"/>
  <c r="AF18" s="1"/>
  <c r="AC18"/>
  <c r="AB18"/>
  <c r="AD17"/>
  <c r="AF17" s="1"/>
  <c r="AC17"/>
  <c r="AB17"/>
  <c r="AD16"/>
  <c r="AC16"/>
  <c r="AB16"/>
  <c r="AD15"/>
  <c r="AC15"/>
  <c r="AB15"/>
  <c r="AD14"/>
  <c r="AC14"/>
  <c r="AB14"/>
  <c r="AD13"/>
  <c r="AC13"/>
  <c r="AE13" s="1"/>
  <c r="AB13"/>
  <c r="AD12"/>
  <c r="AF12" s="1"/>
  <c r="AC12"/>
  <c r="AE12" s="1"/>
  <c r="AB12"/>
  <c r="AA11"/>
  <c r="Z11"/>
  <c r="X11"/>
  <c r="AD10"/>
  <c r="AC10"/>
  <c r="AB10"/>
  <c r="AD9"/>
  <c r="AC9"/>
  <c r="AB9"/>
  <c r="AD8"/>
  <c r="AC8"/>
  <c r="AB8"/>
  <c r="AD7"/>
  <c r="AC7"/>
  <c r="AB7"/>
  <c r="AD6"/>
  <c r="AC6"/>
  <c r="AB6"/>
  <c r="AD5"/>
  <c r="AC5"/>
  <c r="AB5"/>
  <c r="AD4"/>
  <c r="AC4"/>
  <c r="AB4"/>
  <c r="R44"/>
  <c r="Q44"/>
  <c r="P44"/>
  <c r="T44"/>
  <c r="V44" s="1"/>
  <c r="O44"/>
  <c r="S44" s="1"/>
  <c r="U43"/>
  <c r="W43" s="1"/>
  <c r="T43"/>
  <c r="V43" s="1"/>
  <c r="S43"/>
  <c r="U42"/>
  <c r="T42"/>
  <c r="V42"/>
  <c r="S42"/>
  <c r="W42" s="1"/>
  <c r="U41"/>
  <c r="W41" s="1"/>
  <c r="T41"/>
  <c r="V41" s="1"/>
  <c r="S41"/>
  <c r="U40"/>
  <c r="T40"/>
  <c r="S40"/>
  <c r="U39"/>
  <c r="W39" s="1"/>
  <c r="T39"/>
  <c r="V39" s="1"/>
  <c r="S39"/>
  <c r="R38"/>
  <c r="Q38"/>
  <c r="P38"/>
  <c r="U38"/>
  <c r="W38" s="1"/>
  <c r="O38"/>
  <c r="U37"/>
  <c r="T37"/>
  <c r="S37"/>
  <c r="U36"/>
  <c r="T36"/>
  <c r="S36"/>
  <c r="V36" s="1"/>
  <c r="U35"/>
  <c r="W35" s="1"/>
  <c r="T35"/>
  <c r="V35" s="1"/>
  <c r="S35"/>
  <c r="U34"/>
  <c r="T34"/>
  <c r="S34"/>
  <c r="U33"/>
  <c r="T33"/>
  <c r="S33"/>
  <c r="U32"/>
  <c r="T32"/>
  <c r="S32"/>
  <c r="R31"/>
  <c r="Q31"/>
  <c r="P31"/>
  <c r="O31"/>
  <c r="U30"/>
  <c r="T30"/>
  <c r="S30"/>
  <c r="U29"/>
  <c r="T29"/>
  <c r="S29"/>
  <c r="U28"/>
  <c r="W28" s="1"/>
  <c r="T28"/>
  <c r="V28" s="1"/>
  <c r="S28"/>
  <c r="U27"/>
  <c r="W27" s="1"/>
  <c r="T27"/>
  <c r="V27" s="1"/>
  <c r="S27"/>
  <c r="R26"/>
  <c r="Q26"/>
  <c r="P26"/>
  <c r="S26" s="1"/>
  <c r="O26"/>
  <c r="U25"/>
  <c r="W25" s="1"/>
  <c r="T25"/>
  <c r="V25" s="1"/>
  <c r="S25"/>
  <c r="U24"/>
  <c r="W24" s="1"/>
  <c r="T24"/>
  <c r="V24" s="1"/>
  <c r="S24"/>
  <c r="U23"/>
  <c r="T23"/>
  <c r="S23"/>
  <c r="U22"/>
  <c r="T22"/>
  <c r="S22"/>
  <c r="U21"/>
  <c r="T21"/>
  <c r="S21"/>
  <c r="R20"/>
  <c r="Q20"/>
  <c r="O20"/>
  <c r="U18"/>
  <c r="T18"/>
  <c r="S18"/>
  <c r="W18" s="1"/>
  <c r="U17"/>
  <c r="W17" s="1"/>
  <c r="T17"/>
  <c r="V17" s="1"/>
  <c r="S17"/>
  <c r="U16"/>
  <c r="T16"/>
  <c r="S16"/>
  <c r="U15"/>
  <c r="T15"/>
  <c r="V15" s="1"/>
  <c r="S15"/>
  <c r="U13"/>
  <c r="T13"/>
  <c r="V13" s="1"/>
  <c r="S13"/>
  <c r="U12"/>
  <c r="T10"/>
  <c r="S10"/>
  <c r="T8"/>
  <c r="V8" s="1"/>
  <c r="S8"/>
  <c r="W8" s="1"/>
  <c r="U7"/>
  <c r="W7" s="1"/>
  <c r="U5"/>
  <c r="T5"/>
  <c r="S5"/>
  <c r="U4"/>
  <c r="CQ28"/>
  <c r="CP28"/>
  <c r="CD31"/>
  <c r="BL31"/>
  <c r="BO28"/>
  <c r="BF28"/>
  <c r="BF30"/>
  <c r="BF27"/>
  <c r="AV31"/>
  <c r="AK31"/>
  <c r="AC31"/>
  <c r="AF29"/>
  <c r="CQ42"/>
  <c r="CQ41"/>
  <c r="CM44"/>
  <c r="CQ44" s="1"/>
  <c r="CH39"/>
  <c r="BV44"/>
  <c r="BO43"/>
  <c r="BP43"/>
  <c r="BF39"/>
  <c r="BG39"/>
  <c r="AN39"/>
  <c r="AO39"/>
  <c r="CH17"/>
  <c r="CH12"/>
  <c r="CP33"/>
  <c r="CG35"/>
  <c r="CH33"/>
  <c r="CH35"/>
  <c r="BF37"/>
  <c r="AW33"/>
  <c r="AX33"/>
  <c r="AO35"/>
  <c r="AN35"/>
  <c r="AE35"/>
  <c r="AE37"/>
  <c r="AF37"/>
  <c r="AD38"/>
  <c r="AE32"/>
  <c r="T38"/>
  <c r="V37"/>
  <c r="W37"/>
  <c r="AE27"/>
  <c r="AF25"/>
  <c r="AF41"/>
  <c r="AF43"/>
  <c r="AO12"/>
  <c r="AX36"/>
  <c r="AT44"/>
  <c r="BG18"/>
  <c r="BG28"/>
  <c r="BG41"/>
  <c r="BX37"/>
  <c r="BX41"/>
  <c r="CQ21"/>
  <c r="V30"/>
  <c r="S38"/>
  <c r="V38" s="1"/>
  <c r="AE8"/>
  <c r="AF16"/>
  <c r="AE23"/>
  <c r="AE30"/>
  <c r="AK44"/>
  <c r="AO44"/>
  <c r="AT26"/>
  <c r="AW44"/>
  <c r="BG30"/>
  <c r="BN31"/>
  <c r="BP31" s="1"/>
  <c r="BX31"/>
  <c r="CG23"/>
  <c r="CP15"/>
  <c r="AN33"/>
  <c r="AF23"/>
  <c r="AL44"/>
  <c r="AN44" s="1"/>
  <c r="BP30"/>
  <c r="BX29"/>
  <c r="AF32"/>
  <c r="AF34"/>
  <c r="AN43"/>
  <c r="AW14"/>
  <c r="AT31"/>
  <c r="BG34"/>
  <c r="BP21"/>
  <c r="CG21"/>
  <c r="CG43"/>
  <c r="CP13"/>
  <c r="CQ15"/>
  <c r="W30"/>
  <c r="U44"/>
  <c r="BG32"/>
  <c r="BP40"/>
  <c r="BX27"/>
  <c r="AD31"/>
  <c r="AO21"/>
  <c r="AM26"/>
  <c r="AO43"/>
  <c r="BU11"/>
  <c r="CG14"/>
  <c r="CH21"/>
  <c r="CH43"/>
  <c r="CQ6"/>
  <c r="CQ13"/>
  <c r="CN38"/>
  <c r="AN27"/>
  <c r="BO29"/>
  <c r="BU26"/>
  <c r="CG27"/>
  <c r="CG33"/>
  <c r="CP32"/>
  <c r="W29"/>
  <c r="AF27"/>
  <c r="AE41"/>
  <c r="AE43"/>
  <c r="AN25"/>
  <c r="AL31"/>
  <c r="AN31"/>
  <c r="AW36"/>
  <c r="AU38"/>
  <c r="AW38" s="1"/>
  <c r="AW40"/>
  <c r="AW42"/>
  <c r="BF18"/>
  <c r="BP39"/>
  <c r="CE20"/>
  <c r="CH27"/>
  <c r="CE31"/>
  <c r="CG31" s="1"/>
  <c r="CP12"/>
  <c r="CQ14"/>
  <c r="CP21"/>
  <c r="CN26"/>
  <c r="CO38"/>
  <c r="CN44"/>
  <c r="CP44" s="1"/>
  <c r="BG13"/>
  <c r="W15"/>
  <c r="AF13"/>
  <c r="AA46"/>
  <c r="CP19"/>
  <c r="CQ19"/>
  <c r="BG16"/>
  <c r="BG15"/>
  <c r="BX19"/>
  <c r="BX14"/>
  <c r="BV20"/>
  <c r="BX20"/>
  <c r="BO13"/>
  <c r="BL20"/>
  <c r="AO17"/>
  <c r="AN14"/>
  <c r="AL20"/>
  <c r="AK20"/>
  <c r="BF15"/>
  <c r="AX14"/>
  <c r="AW12"/>
  <c r="AO16"/>
  <c r="AN19"/>
  <c r="AE15"/>
  <c r="AF14"/>
  <c r="V16"/>
  <c r="W16"/>
  <c r="W13"/>
  <c r="CG19"/>
  <c r="CH19"/>
  <c r="CG17"/>
  <c r="CH16"/>
  <c r="CG16"/>
  <c r="CH14"/>
  <c r="BX18"/>
  <c r="BX17"/>
  <c r="BX16"/>
  <c r="BO19"/>
  <c r="BP19"/>
  <c r="BO17"/>
  <c r="BO16"/>
  <c r="BO12"/>
  <c r="AW19"/>
  <c r="AX19"/>
  <c r="AW17"/>
  <c r="AW16"/>
  <c r="AN17"/>
  <c r="AN15"/>
  <c r="AO14"/>
  <c r="AN12"/>
  <c r="AE19"/>
  <c r="AF19"/>
  <c r="AE18"/>
  <c r="AE17"/>
  <c r="AE16"/>
  <c r="AE14"/>
  <c r="CQ5"/>
  <c r="CN11"/>
  <c r="AX8"/>
  <c r="AW5"/>
  <c r="AF10"/>
  <c r="CP23"/>
  <c r="CP24"/>
  <c r="CG25"/>
  <c r="CE26"/>
  <c r="BZ46"/>
  <c r="CB46"/>
  <c r="BX24"/>
  <c r="BL26"/>
  <c r="BP24"/>
  <c r="BO21"/>
  <c r="BX21"/>
  <c r="BX22"/>
  <c r="BX23"/>
  <c r="BX25"/>
  <c r="BN26"/>
  <c r="BM26"/>
  <c r="BO26" s="1"/>
  <c r="BH46"/>
  <c r="BK46"/>
  <c r="BO24"/>
  <c r="BF21"/>
  <c r="BG21"/>
  <c r="AX25"/>
  <c r="AW23"/>
  <c r="AX23"/>
  <c r="AN24"/>
  <c r="AN22"/>
  <c r="AO23"/>
  <c r="AO22"/>
  <c r="AF24"/>
  <c r="V22"/>
  <c r="W22"/>
  <c r="CQ7"/>
  <c r="BX5"/>
  <c r="BX8"/>
  <c r="BO7"/>
  <c r="BP7"/>
  <c r="AF9"/>
  <c r="V5"/>
  <c r="W5"/>
  <c r="AU11"/>
  <c r="AM11"/>
  <c r="AO11"/>
  <c r="AF6"/>
  <c r="AD11"/>
  <c r="Z46"/>
  <c r="BG5"/>
  <c r="CH10"/>
  <c r="CD11"/>
  <c r="BX7"/>
  <c r="BO10"/>
  <c r="BO8"/>
  <c r="BO5"/>
  <c r="AW10"/>
  <c r="AW9"/>
  <c r="AX9"/>
  <c r="AX7"/>
  <c r="AX5"/>
  <c r="AT11"/>
  <c r="AX11" s="1"/>
  <c r="AK11"/>
  <c r="AE9"/>
  <c r="AF8"/>
  <c r="AE6"/>
  <c r="AE4"/>
  <c r="BF5"/>
  <c r="BF7"/>
  <c r="BG4"/>
  <c r="CG9"/>
  <c r="CH9"/>
  <c r="CG7"/>
  <c r="CG6"/>
  <c r="CH6"/>
  <c r="CG4"/>
  <c r="BX10"/>
  <c r="BX6"/>
  <c r="BV11"/>
  <c r="BX4"/>
  <c r="BP10"/>
  <c r="BO4"/>
  <c r="BP4"/>
  <c r="V10"/>
  <c r="V7"/>
  <c r="AX10"/>
  <c r="AW7"/>
  <c r="AW6"/>
  <c r="AX6"/>
  <c r="AW4"/>
  <c r="AX4"/>
  <c r="AO10"/>
  <c r="AN9"/>
  <c r="AO9"/>
  <c r="AN7"/>
  <c r="AN6"/>
  <c r="AO6"/>
  <c r="AN4"/>
  <c r="AO4"/>
  <c r="AL11"/>
  <c r="AN11" s="1"/>
  <c r="AE10"/>
  <c r="AE7"/>
  <c r="AF7"/>
  <c r="Y46"/>
  <c r="AE5"/>
  <c r="AC11"/>
  <c r="AF5"/>
  <c r="AB11"/>
  <c r="AF4"/>
  <c r="CP26"/>
  <c r="CM38"/>
  <c r="CQ38" s="1"/>
  <c r="O88" i="3" s="1"/>
  <c r="CJ46" i="1"/>
  <c r="D67" i="3"/>
  <c r="BV26" i="1"/>
  <c r="BP18"/>
  <c r="BP22"/>
  <c r="BL38"/>
  <c r="BP42"/>
  <c r="BC26"/>
  <c r="BF16"/>
  <c r="AT38"/>
  <c r="AX38" s="1"/>
  <c r="AK38"/>
  <c r="AH46"/>
  <c r="AB20"/>
  <c r="AC20"/>
  <c r="AC46" s="1"/>
  <c r="AC44"/>
  <c r="AE44" s="1"/>
  <c r="AB26"/>
  <c r="AC26"/>
  <c r="U26"/>
  <c r="W26" s="1"/>
  <c r="T26"/>
  <c r="V26" s="1"/>
  <c r="BY42"/>
  <c r="BY41"/>
  <c r="BY37"/>
  <c r="BY33"/>
  <c r="BY29"/>
  <c r="BY28"/>
  <c r="BY32"/>
  <c r="BY35"/>
  <c r="BY40"/>
  <c r="I11"/>
  <c r="I26"/>
  <c r="I31"/>
  <c r="I38"/>
  <c r="I44"/>
  <c r="H11"/>
  <c r="H26"/>
  <c r="H31"/>
  <c r="H38"/>
  <c r="H44"/>
  <c r="G20"/>
  <c r="G26"/>
  <c r="L26" s="1"/>
  <c r="G31"/>
  <c r="G38"/>
  <c r="BW31"/>
  <c r="W44"/>
  <c r="BX26"/>
  <c r="AX26"/>
  <c r="AW26"/>
  <c r="BP26"/>
  <c r="K86" i="3" s="1"/>
  <c r="AF11" i="1"/>
  <c r="D64" i="3" s="1"/>
  <c r="BX11" i="1"/>
  <c r="AE11"/>
  <c r="AF20"/>
  <c r="AE20"/>
  <c r="BY30"/>
  <c r="Y64" i="3"/>
  <c r="Y65"/>
  <c r="Y66"/>
  <c r="Y67"/>
  <c r="Y68"/>
  <c r="Y69"/>
  <c r="Y71"/>
  <c r="Y72"/>
  <c r="Y73"/>
  <c r="Y74"/>
  <c r="Y75"/>
  <c r="Y76"/>
  <c r="Y77"/>
  <c r="Y78"/>
  <c r="Y80"/>
  <c r="Y81"/>
  <c r="Y82"/>
  <c r="Y83"/>
  <c r="Y84"/>
  <c r="Y86"/>
  <c r="Y87"/>
  <c r="Y88"/>
  <c r="Y89"/>
  <c r="Y91"/>
  <c r="Y92"/>
  <c r="Y93"/>
  <c r="Y94"/>
  <c r="Y95"/>
  <c r="Y96"/>
  <c r="Y98"/>
  <c r="Y99"/>
  <c r="Y100"/>
  <c r="Y101"/>
  <c r="Y102"/>
  <c r="Y63"/>
  <c r="AE91"/>
  <c r="AL91" s="1"/>
  <c r="AE92"/>
  <c r="AE93"/>
  <c r="AE94"/>
  <c r="AL94" s="1"/>
  <c r="AE96"/>
  <c r="AL96" s="1"/>
  <c r="W71"/>
  <c r="W72"/>
  <c r="X72" s="1"/>
  <c r="W73"/>
  <c r="W74"/>
  <c r="X74" s="1"/>
  <c r="W75"/>
  <c r="X75" s="1"/>
  <c r="W76"/>
  <c r="W77"/>
  <c r="X77" s="1"/>
  <c r="W78"/>
  <c r="W80"/>
  <c r="W81"/>
  <c r="W82"/>
  <c r="W83"/>
  <c r="W84"/>
  <c r="W86"/>
  <c r="X86" s="1"/>
  <c r="W87"/>
  <c r="W88"/>
  <c r="W89"/>
  <c r="X89" s="1"/>
  <c r="W91"/>
  <c r="AK91" s="1"/>
  <c r="W92"/>
  <c r="W93"/>
  <c r="X93" s="1"/>
  <c r="W94"/>
  <c r="X94" s="1"/>
  <c r="W95"/>
  <c r="X95" s="1"/>
  <c r="W96"/>
  <c r="W98"/>
  <c r="X98" s="1"/>
  <c r="W99"/>
  <c r="W100"/>
  <c r="W101"/>
  <c r="X101" s="1"/>
  <c r="W102"/>
  <c r="U80"/>
  <c r="V80" s="1"/>
  <c r="U81"/>
  <c r="V81" s="1"/>
  <c r="U82"/>
  <c r="U83"/>
  <c r="V83" s="1"/>
  <c r="U84"/>
  <c r="U86"/>
  <c r="V86" s="1"/>
  <c r="U87"/>
  <c r="V87" s="1"/>
  <c r="U88"/>
  <c r="V88" s="1"/>
  <c r="U89"/>
  <c r="V89" s="1"/>
  <c r="U91"/>
  <c r="U92"/>
  <c r="U93"/>
  <c r="V93" s="1"/>
  <c r="U94"/>
  <c r="V94" s="1"/>
  <c r="U95"/>
  <c r="U96"/>
  <c r="V96" s="1"/>
  <c r="U98"/>
  <c r="V98" s="1"/>
  <c r="U99"/>
  <c r="V99" s="1"/>
  <c r="U100"/>
  <c r="U101"/>
  <c r="V101" s="1"/>
  <c r="U102"/>
  <c r="V102" s="1"/>
  <c r="U73"/>
  <c r="U74"/>
  <c r="U75"/>
  <c r="V75" s="1"/>
  <c r="U76"/>
  <c r="V76" s="1"/>
  <c r="U77"/>
  <c r="V77" s="1"/>
  <c r="U78"/>
  <c r="U72"/>
  <c r="V72" s="1"/>
  <c r="U71"/>
  <c r="V71" s="1"/>
  <c r="D121"/>
  <c r="X82"/>
  <c r="AE84"/>
  <c r="AL84" s="1"/>
  <c r="AE82"/>
  <c r="AE81"/>
  <c r="AF81" s="1"/>
  <c r="AE80"/>
  <c r="AL80" s="1"/>
  <c r="AB69"/>
  <c r="AB68"/>
  <c r="AB67"/>
  <c r="AB66"/>
  <c r="AB65"/>
  <c r="AB64"/>
  <c r="AB63"/>
  <c r="T68"/>
  <c r="T67"/>
  <c r="T66"/>
  <c r="T65"/>
  <c r="T64"/>
  <c r="T63"/>
  <c r="X83"/>
  <c r="X73"/>
  <c r="B62"/>
  <c r="B63"/>
  <c r="U63"/>
  <c r="W63"/>
  <c r="U64"/>
  <c r="W64"/>
  <c r="B65"/>
  <c r="U65"/>
  <c r="W65"/>
  <c r="U66"/>
  <c r="W66"/>
  <c r="B67"/>
  <c r="U67"/>
  <c r="W67"/>
  <c r="X67" s="1"/>
  <c r="W69"/>
  <c r="X69" s="1"/>
  <c r="W68"/>
  <c r="U68"/>
  <c r="U69"/>
  <c r="V69" s="1"/>
  <c r="D122"/>
  <c r="E31" i="1"/>
  <c r="C103" i="3"/>
  <c r="C139" s="1"/>
  <c r="N100"/>
  <c r="M100"/>
  <c r="L101"/>
  <c r="L100"/>
  <c r="K100"/>
  <c r="J100"/>
  <c r="I100"/>
  <c r="H101"/>
  <c r="H100"/>
  <c r="G101"/>
  <c r="G100"/>
  <c r="F105"/>
  <c r="E11" i="1"/>
  <c r="E46" s="1"/>
  <c r="E20"/>
  <c r="C101" i="3" s="1"/>
  <c r="C124" s="1"/>
  <c r="K11" i="1"/>
  <c r="F11"/>
  <c r="C160" i="3"/>
  <c r="D161"/>
  <c r="F20" i="1"/>
  <c r="C161" i="3" s="1"/>
  <c r="E44" i="1"/>
  <c r="C105" i="3" s="1"/>
  <c r="C128" s="1"/>
  <c r="E26" i="1"/>
  <c r="C102" i="3"/>
  <c r="C125" s="1"/>
  <c r="E38" i="1"/>
  <c r="C104" i="3"/>
  <c r="C127" s="1"/>
  <c r="L39" i="1"/>
  <c r="K39"/>
  <c r="J39"/>
  <c r="AC98" i="3" s="1"/>
  <c r="AD98" s="1"/>
  <c r="N104"/>
  <c r="M103"/>
  <c r="AE101"/>
  <c r="AL101" s="1"/>
  <c r="AE88"/>
  <c r="AL88" s="1"/>
  <c r="AE87"/>
  <c r="AE78"/>
  <c r="AE77"/>
  <c r="AF77" s="1"/>
  <c r="AE76"/>
  <c r="AL76" s="1"/>
  <c r="AE75"/>
  <c r="AL75" s="1"/>
  <c r="AE73"/>
  <c r="AK73" s="1"/>
  <c r="AE72"/>
  <c r="AE71"/>
  <c r="AL71" s="1"/>
  <c r="AE69"/>
  <c r="AE68"/>
  <c r="AK68" s="1"/>
  <c r="AE67"/>
  <c r="AL67" s="1"/>
  <c r="AE66"/>
  <c r="AE65"/>
  <c r="AE64"/>
  <c r="AE63"/>
  <c r="K103"/>
  <c r="I104"/>
  <c r="I103"/>
  <c r="I102"/>
  <c r="H105"/>
  <c r="H103"/>
  <c r="H102"/>
  <c r="G102"/>
  <c r="F89"/>
  <c r="K43" i="1"/>
  <c r="K42"/>
  <c r="M42" s="1"/>
  <c r="K41"/>
  <c r="K40"/>
  <c r="K36"/>
  <c r="K37"/>
  <c r="K35"/>
  <c r="K34"/>
  <c r="K33"/>
  <c r="M33" s="1"/>
  <c r="K32"/>
  <c r="K30"/>
  <c r="K29"/>
  <c r="K28"/>
  <c r="K27"/>
  <c r="M27" s="1"/>
  <c r="K25"/>
  <c r="K24"/>
  <c r="K23"/>
  <c r="M23" s="1"/>
  <c r="K22"/>
  <c r="K21"/>
  <c r="K12"/>
  <c r="M12" s="1"/>
  <c r="K19"/>
  <c r="K18"/>
  <c r="M18" s="1"/>
  <c r="K17"/>
  <c r="K16"/>
  <c r="K15"/>
  <c r="M15" s="1"/>
  <c r="K14"/>
  <c r="K13"/>
  <c r="M13" s="1"/>
  <c r="K6"/>
  <c r="K7"/>
  <c r="K8"/>
  <c r="K9"/>
  <c r="K10"/>
  <c r="K5"/>
  <c r="K4"/>
  <c r="D163" i="3"/>
  <c r="D164"/>
  <c r="L25" i="1"/>
  <c r="L24"/>
  <c r="N24" s="1"/>
  <c r="L23"/>
  <c r="L22"/>
  <c r="L21"/>
  <c r="C44"/>
  <c r="C38"/>
  <c r="D104" i="3" s="1"/>
  <c r="D127" s="1"/>
  <c r="C31" i="1"/>
  <c r="C26"/>
  <c r="C20"/>
  <c r="C11"/>
  <c r="F26"/>
  <c r="C162" i="3"/>
  <c r="F31" i="1"/>
  <c r="C163" i="3"/>
  <c r="F38" i="1"/>
  <c r="F44"/>
  <c r="B261" i="3"/>
  <c r="L28" i="1"/>
  <c r="L29"/>
  <c r="L30"/>
  <c r="N30" s="1"/>
  <c r="L27"/>
  <c r="N27" s="1"/>
  <c r="J30"/>
  <c r="AC89" i="3" s="1"/>
  <c r="J29" i="1"/>
  <c r="AC88" i="3"/>
  <c r="AJ88" s="1"/>
  <c r="J28" i="1"/>
  <c r="AC87" i="3"/>
  <c r="AD87" s="1"/>
  <c r="J27" i="1"/>
  <c r="AC86" i="3"/>
  <c r="AD86" s="1"/>
  <c r="J19" i="1"/>
  <c r="J18"/>
  <c r="J17"/>
  <c r="J16"/>
  <c r="AC75" i="3"/>
  <c r="AD75" s="1"/>
  <c r="J15" i="1"/>
  <c r="AC74" i="3" s="1"/>
  <c r="AJ74" s="1"/>
  <c r="J14" i="1"/>
  <c r="J13"/>
  <c r="AC72" i="3" s="1"/>
  <c r="AJ72" s="1"/>
  <c r="J12" i="1"/>
  <c r="AC71" i="3"/>
  <c r="AJ71" s="1"/>
  <c r="G44" i="1"/>
  <c r="E105" i="3" s="1"/>
  <c r="J32" i="1"/>
  <c r="AC91" i="3"/>
  <c r="AD91" s="1"/>
  <c r="J33" i="1"/>
  <c r="AC92" i="3" s="1"/>
  <c r="AD92" s="1"/>
  <c r="J34" i="1"/>
  <c r="AC93" i="3"/>
  <c r="AJ93" s="1"/>
  <c r="J35" i="1"/>
  <c r="AC94" i="3"/>
  <c r="J36" i="1"/>
  <c r="AC95" i="3" s="1"/>
  <c r="J37" i="1"/>
  <c r="AC96" i="3" s="1"/>
  <c r="J40" i="1"/>
  <c r="AC99" i="3" s="1"/>
  <c r="AJ99" s="1"/>
  <c r="J41" i="1"/>
  <c r="J42"/>
  <c r="AC101" i="3"/>
  <c r="AD101" s="1"/>
  <c r="J43" i="1"/>
  <c r="N43" s="1"/>
  <c r="AC102" i="3"/>
  <c r="B260"/>
  <c r="J22" i="1"/>
  <c r="J23"/>
  <c r="AC82" i="3"/>
  <c r="J24" i="1"/>
  <c r="J25"/>
  <c r="M25" s="1"/>
  <c r="AC84" i="3"/>
  <c r="AJ84" s="1"/>
  <c r="J21" i="1"/>
  <c r="AC80" i="3" s="1"/>
  <c r="B263"/>
  <c r="L32" i="1"/>
  <c r="L33"/>
  <c r="L34"/>
  <c r="L35"/>
  <c r="N35" s="1"/>
  <c r="L36"/>
  <c r="L37"/>
  <c r="N37" s="1"/>
  <c r="L40"/>
  <c r="N40" s="1"/>
  <c r="L41"/>
  <c r="L42"/>
  <c r="N42"/>
  <c r="L43"/>
  <c r="L6"/>
  <c r="N6" s="1"/>
  <c r="L7"/>
  <c r="N7" s="1"/>
  <c r="L8"/>
  <c r="N8" s="1"/>
  <c r="L9"/>
  <c r="N9" s="1"/>
  <c r="L10"/>
  <c r="L4"/>
  <c r="L5"/>
  <c r="J6"/>
  <c r="J10"/>
  <c r="AC69" i="3"/>
  <c r="J5" i="1"/>
  <c r="AC64" i="3" s="1"/>
  <c r="J7" i="1"/>
  <c r="J8"/>
  <c r="J9"/>
  <c r="AC68" i="3"/>
  <c r="J4" i="1"/>
  <c r="P85" i="3"/>
  <c r="P84"/>
  <c r="H84"/>
  <c r="N28" i="1"/>
  <c r="K84" i="3"/>
  <c r="N29" i="1"/>
  <c r="M8"/>
  <c r="M6"/>
  <c r="M29"/>
  <c r="M28"/>
  <c r="M22"/>
  <c r="H85" i="3"/>
  <c r="AE74"/>
  <c r="AF74" s="1"/>
  <c r="M30" i="1"/>
  <c r="AE98" i="3"/>
  <c r="N102"/>
  <c r="AE99"/>
  <c r="AF99" s="1"/>
  <c r="AL99"/>
  <c r="AC83"/>
  <c r="P88"/>
  <c r="N15" i="1"/>
  <c r="M41"/>
  <c r="N25"/>
  <c r="M16"/>
  <c r="J11"/>
  <c r="I63" i="3"/>
  <c r="H104"/>
  <c r="E103"/>
  <c r="E163"/>
  <c r="K31" i="1"/>
  <c r="L31"/>
  <c r="D87" i="3" s="1"/>
  <c r="C164"/>
  <c r="J38" i="1"/>
  <c r="J31"/>
  <c r="D105" i="3"/>
  <c r="D128" s="1"/>
  <c r="K102"/>
  <c r="L86"/>
  <c r="D66"/>
  <c r="AC77"/>
  <c r="AJ77" s="1"/>
  <c r="N18" i="1"/>
  <c r="AC67" i="3"/>
  <c r="N12" i="1"/>
  <c r="AJ91" i="3"/>
  <c r="AC100"/>
  <c r="AJ100" s="1"/>
  <c r="N41" i="1"/>
  <c r="AE89" i="3"/>
  <c r="AF89" s="1"/>
  <c r="AE100"/>
  <c r="AL100" s="1"/>
  <c r="E100"/>
  <c r="L11" i="1"/>
  <c r="AJ75" i="3"/>
  <c r="M14" i="1"/>
  <c r="J104" i="3"/>
  <c r="C165"/>
  <c r="AC65"/>
  <c r="AJ65" s="1"/>
  <c r="N16" i="1"/>
  <c r="N34"/>
  <c r="D103" i="3"/>
  <c r="D126" s="1"/>
  <c r="M9" i="1"/>
  <c r="F104" i="3"/>
  <c r="AJ87"/>
  <c r="M24" i="1"/>
  <c r="L105" i="3"/>
  <c r="M39" i="1"/>
  <c r="E161" i="3"/>
  <c r="J102"/>
  <c r="N39" i="1"/>
  <c r="J105" i="3"/>
  <c r="AL66"/>
  <c r="L20" i="1"/>
  <c r="B259" i="3"/>
  <c r="E104"/>
  <c r="E127" s="1"/>
  <c r="D102"/>
  <c r="D125" s="1"/>
  <c r="AL73"/>
  <c r="AF73"/>
  <c r="G105"/>
  <c r="F103"/>
  <c r="J103"/>
  <c r="J126" s="1"/>
  <c r="F46" i="1"/>
  <c r="C167" i="3"/>
  <c r="D165"/>
  <c r="L103"/>
  <c r="N10" i="1"/>
  <c r="M10"/>
  <c r="E89" i="3"/>
  <c r="D162"/>
  <c r="M40" i="1"/>
  <c r="M102" i="3"/>
  <c r="N13" i="1"/>
  <c r="D100" i="3"/>
  <c r="G104"/>
  <c r="G103"/>
  <c r="K105"/>
  <c r="E164"/>
  <c r="K38" i="1"/>
  <c r="F102" i="3"/>
  <c r="D160"/>
  <c r="N23" i="1"/>
  <c r="E160" i="3"/>
  <c r="M34" i="1"/>
  <c r="M19"/>
  <c r="M35"/>
  <c r="L102" i="3"/>
  <c r="N103"/>
  <c r="K104"/>
  <c r="N105"/>
  <c r="I105"/>
  <c r="M11" i="1"/>
  <c r="N31"/>
  <c r="G84" i="3"/>
  <c r="V84"/>
  <c r="D85"/>
  <c r="O84"/>
  <c r="D84"/>
  <c r="N11" i="1"/>
  <c r="X102" i="3"/>
  <c r="H87"/>
  <c r="P89"/>
  <c r="K87"/>
  <c r="L87"/>
  <c r="L89"/>
  <c r="H88"/>
  <c r="G66"/>
  <c r="N87"/>
  <c r="N86"/>
  <c r="H89"/>
  <c r="I67"/>
  <c r="O89"/>
  <c r="H67"/>
  <c r="D62"/>
  <c r="C84"/>
  <c r="M87"/>
  <c r="M86"/>
  <c r="AJ92" l="1"/>
  <c r="AK64"/>
  <c r="AL68"/>
  <c r="AF88"/>
  <c r="H128"/>
  <c r="AK100"/>
  <c r="AD77"/>
  <c r="X68"/>
  <c r="AK69"/>
  <c r="V68"/>
  <c r="AF66"/>
  <c r="AK88"/>
  <c r="AF69"/>
  <c r="C126"/>
  <c r="AL77"/>
  <c r="AD99"/>
  <c r="V67"/>
  <c r="AK72"/>
  <c r="F161"/>
  <c r="X66"/>
  <c r="AL81"/>
  <c r="K125"/>
  <c r="AD67"/>
  <c r="M125"/>
  <c r="V66"/>
  <c r="AL69"/>
  <c r="AI83"/>
  <c r="G107"/>
  <c r="G117" s="1"/>
  <c r="AD72"/>
  <c r="AF94"/>
  <c r="AK94"/>
  <c r="I125"/>
  <c r="AF101"/>
  <c r="V65"/>
  <c r="AF80"/>
  <c r="AL74"/>
  <c r="AI99"/>
  <c r="AF63"/>
  <c r="AD93"/>
  <c r="AI93"/>
  <c r="AK78"/>
  <c r="C137"/>
  <c r="L137" s="1"/>
  <c r="X88"/>
  <c r="AD65"/>
  <c r="AL72"/>
  <c r="AJ98"/>
  <c r="AF84"/>
  <c r="I139"/>
  <c r="E126"/>
  <c r="AI89"/>
  <c r="AF64"/>
  <c r="AK82"/>
  <c r="AI101"/>
  <c r="AI92"/>
  <c r="AI82"/>
  <c r="T105"/>
  <c r="AF68"/>
  <c r="AK67"/>
  <c r="X65"/>
  <c r="X64"/>
  <c r="AK96"/>
  <c r="AI77"/>
  <c r="AD74"/>
  <c r="AF75"/>
  <c r="K127"/>
  <c r="F163"/>
  <c r="AI74"/>
  <c r="AJ82"/>
  <c r="AF67"/>
  <c r="G125"/>
  <c r="AK84"/>
  <c r="C140"/>
  <c r="E140" s="1"/>
  <c r="AI75"/>
  <c r="AK63"/>
  <c r="F127"/>
  <c r="I128"/>
  <c r="AI96"/>
  <c r="AI98"/>
  <c r="AD71"/>
  <c r="N127"/>
  <c r="AI72"/>
  <c r="AJ83"/>
  <c r="C138"/>
  <c r="M138" s="1"/>
  <c r="AK75"/>
  <c r="AL64"/>
  <c r="AK101"/>
  <c r="AI87"/>
  <c r="AL78"/>
  <c r="AJ101"/>
  <c r="AI71"/>
  <c r="N125"/>
  <c r="AK66"/>
  <c r="L126"/>
  <c r="H125"/>
  <c r="F164"/>
  <c r="G127"/>
  <c r="AF96"/>
  <c r="X84"/>
  <c r="AK77"/>
  <c r="L128"/>
  <c r="AL63"/>
  <c r="V74"/>
  <c r="J127"/>
  <c r="K128"/>
  <c r="X96"/>
  <c r="J128"/>
  <c r="AI100"/>
  <c r="AD83"/>
  <c r="F160"/>
  <c r="AF72"/>
  <c r="AL82"/>
  <c r="L125"/>
  <c r="AJ89"/>
  <c r="AD89"/>
  <c r="AI65"/>
  <c r="F128"/>
  <c r="AK74"/>
  <c r="AK81"/>
  <c r="AK98"/>
  <c r="AD95"/>
  <c r="AJ95"/>
  <c r="AI95"/>
  <c r="E128"/>
  <c r="AJ80"/>
  <c r="AD80"/>
  <c r="AI80"/>
  <c r="F63"/>
  <c r="E86"/>
  <c r="AJ64"/>
  <c r="AD64"/>
  <c r="D86"/>
  <c r="N26" i="1"/>
  <c r="AC76" i="3"/>
  <c r="N17" i="1"/>
  <c r="X80" i="3"/>
  <c r="AK80"/>
  <c r="CH13" i="1"/>
  <c r="CG13"/>
  <c r="BY43"/>
  <c r="AE102" i="3"/>
  <c r="BO6" i="1"/>
  <c r="D123" i="3"/>
  <c r="J123" s="1"/>
  <c r="H107"/>
  <c r="H127"/>
  <c r="N21" i="1"/>
  <c r="AK89" i="3"/>
  <c r="AJ67"/>
  <c r="AK86"/>
  <c r="AF71"/>
  <c r="N5" i="1"/>
  <c r="N14"/>
  <c r="AC73" i="3"/>
  <c r="AI73" s="1"/>
  <c r="N139"/>
  <c r="AD102"/>
  <c r="AI102"/>
  <c r="AJ102"/>
  <c r="V100"/>
  <c r="AD100"/>
  <c r="AK99"/>
  <c r="X99"/>
  <c r="H63"/>
  <c r="E88"/>
  <c r="AD46" i="1"/>
  <c r="AF26"/>
  <c r="H86" i="3"/>
  <c r="X46" i="1"/>
  <c r="AB38"/>
  <c r="AJ69" i="3"/>
  <c r="AI69"/>
  <c r="AL65"/>
  <c r="AF65"/>
  <c r="V33" i="1"/>
  <c r="BF44"/>
  <c r="BM11"/>
  <c r="BJ46"/>
  <c r="CF38"/>
  <c r="CD38"/>
  <c r="M104" i="3"/>
  <c r="CE38" i="1"/>
  <c r="CG38" s="1"/>
  <c r="I126" i="3"/>
  <c r="M5" i="1"/>
  <c r="M43"/>
  <c r="AX27"/>
  <c r="AW27"/>
  <c r="CH29"/>
  <c r="CG29"/>
  <c r="AL89" i="3"/>
  <c r="C87"/>
  <c r="G62"/>
  <c r="C100"/>
  <c r="AL86"/>
  <c r="AI91"/>
  <c r="M17" i="1"/>
  <c r="F86" i="3"/>
  <c r="AI84"/>
  <c r="BY27" i="1"/>
  <c r="C152" i="3"/>
  <c r="F139"/>
  <c r="K139"/>
  <c r="H139"/>
  <c r="E165"/>
  <c r="F165" s="1"/>
  <c r="L44" i="1"/>
  <c r="J44"/>
  <c r="K44"/>
  <c r="M44" s="1"/>
  <c r="N36"/>
  <c r="BG26"/>
  <c r="J86" i="3"/>
  <c r="H126"/>
  <c r="K126"/>
  <c r="G126"/>
  <c r="AC63"/>
  <c r="N4" i="1"/>
  <c r="AI67" i="3"/>
  <c r="L139"/>
  <c r="AC66"/>
  <c r="M7" i="1"/>
  <c r="AC81" i="3"/>
  <c r="N22" i="1"/>
  <c r="AJ96" i="3"/>
  <c r="AD96"/>
  <c r="C46" i="1"/>
  <c r="D101" i="3"/>
  <c r="M37" i="1"/>
  <c r="J26"/>
  <c r="E102" i="3"/>
  <c r="E162"/>
  <c r="F162" s="1"/>
  <c r="K26" i="1"/>
  <c r="M26" s="1"/>
  <c r="G46"/>
  <c r="B262" i="3"/>
  <c r="I46" i="1"/>
  <c r="L38"/>
  <c r="X71" i="3"/>
  <c r="AK71"/>
  <c r="AF40" i="1"/>
  <c r="AE40"/>
  <c r="AO31"/>
  <c r="J139" i="3"/>
  <c r="E139"/>
  <c r="AD94"/>
  <c r="AJ94"/>
  <c r="V23" i="1"/>
  <c r="AK83" i="3"/>
  <c r="AL83"/>
  <c r="AF83"/>
  <c r="BW44" i="1"/>
  <c r="AB105" i="3"/>
  <c r="F88"/>
  <c r="N126"/>
  <c r="M38" i="1"/>
  <c r="AJ86" i="3"/>
  <c r="AI86"/>
  <c r="M139"/>
  <c r="M126"/>
  <c r="G139"/>
  <c r="AF100"/>
  <c r="AD84"/>
  <c r="C141"/>
  <c r="E141" s="1"/>
  <c r="AD69"/>
  <c r="AK65"/>
  <c r="AF76"/>
  <c r="N32" i="1"/>
  <c r="M32"/>
  <c r="AI88" i="3"/>
  <c r="AD88"/>
  <c r="V91"/>
  <c r="X91"/>
  <c r="V82"/>
  <c r="X100"/>
  <c r="AI68"/>
  <c r="AJ68"/>
  <c r="M21" i="1"/>
  <c r="I127" i="3"/>
  <c r="I140"/>
  <c r="AK76"/>
  <c r="AX31" i="1"/>
  <c r="AW31"/>
  <c r="BB46"/>
  <c r="J125" i="3"/>
  <c r="F125"/>
  <c r="J140"/>
  <c r="AF98"/>
  <c r="AL98"/>
  <c r="N19" i="1"/>
  <c r="AC78" i="3"/>
  <c r="M4" i="1"/>
  <c r="AL93" i="3"/>
  <c r="AF93"/>
  <c r="AK93"/>
  <c r="V73"/>
  <c r="AI94"/>
  <c r="AK92"/>
  <c r="AL92"/>
  <c r="AF92"/>
  <c r="AW13" i="1"/>
  <c r="AX13"/>
  <c r="M31"/>
  <c r="N128" i="3"/>
  <c r="G128"/>
  <c r="AD68"/>
  <c r="AK87"/>
  <c r="AF87"/>
  <c r="AL87"/>
  <c r="X63"/>
  <c r="W105"/>
  <c r="W40" i="1"/>
  <c r="V40"/>
  <c r="F138" i="3"/>
  <c r="F126"/>
  <c r="AD82"/>
  <c r="V63"/>
  <c r="U105"/>
  <c r="V92"/>
  <c r="X92"/>
  <c r="X81"/>
  <c r="J20" i="1"/>
  <c r="E101" i="3"/>
  <c r="K20" i="1"/>
  <c r="BL46"/>
  <c r="W21"/>
  <c r="V21"/>
  <c r="W23"/>
  <c r="T31"/>
  <c r="V31" s="1"/>
  <c r="F25" i="3" s="1"/>
  <c r="F40" s="1"/>
  <c r="U31" i="1"/>
  <c r="W33"/>
  <c r="CD20"/>
  <c r="CD46" s="1"/>
  <c r="CF20"/>
  <c r="M101" i="3"/>
  <c r="CA46" i="1"/>
  <c r="CL46"/>
  <c r="CO26"/>
  <c r="BY36"/>
  <c r="AE95" i="3"/>
  <c r="AK95" s="1"/>
  <c r="N33" i="1"/>
  <c r="X76" i="3"/>
  <c r="BF17" i="1"/>
  <c r="AE31"/>
  <c r="W34"/>
  <c r="V34"/>
  <c r="G85" i="3"/>
  <c r="E64"/>
  <c r="AF38" i="1"/>
  <c r="AT20"/>
  <c r="AV20"/>
  <c r="AU20"/>
  <c r="AW20" s="1"/>
  <c r="I101" i="3"/>
  <c r="AQ46" i="1"/>
  <c r="BD38"/>
  <c r="BF38" s="1"/>
  <c r="BE38"/>
  <c r="BC38"/>
  <c r="BP9"/>
  <c r="BO9"/>
  <c r="BM44"/>
  <c r="BO44" s="1"/>
  <c r="BL44"/>
  <c r="BP44" s="1"/>
  <c r="K89" i="3" s="1"/>
  <c r="CG5" i="1"/>
  <c r="CG42"/>
  <c r="CD44"/>
  <c r="CE44"/>
  <c r="CG44" s="1"/>
  <c r="M105" i="3"/>
  <c r="CQ20" i="1"/>
  <c r="CQ30"/>
  <c r="CP30"/>
  <c r="AK46"/>
  <c r="W4"/>
  <c r="AO13"/>
  <c r="AN13"/>
  <c r="AJ46"/>
  <c r="AM20"/>
  <c r="AG46"/>
  <c r="AK26"/>
  <c r="AL38"/>
  <c r="BF14"/>
  <c r="BF25"/>
  <c r="BU38"/>
  <c r="BW38"/>
  <c r="BV38"/>
  <c r="BX38" s="1"/>
  <c r="BR46"/>
  <c r="L104" i="3"/>
  <c r="L107" s="1"/>
  <c r="L114" s="1"/>
  <c r="BQ46" i="1"/>
  <c r="BT44"/>
  <c r="CH31"/>
  <c r="CM46"/>
  <c r="AF91" i="3"/>
  <c r="AE26" i="1"/>
  <c r="V29"/>
  <c r="AO41"/>
  <c r="BE11"/>
  <c r="BD11"/>
  <c r="BC11"/>
  <c r="BN20"/>
  <c r="BM20"/>
  <c r="BO20" s="1"/>
  <c r="BI46"/>
  <c r="K101" i="3"/>
  <c r="CO46" i="1"/>
  <c r="AF29" i="3" s="1"/>
  <c r="AF44" s="1"/>
  <c r="BE10" i="1"/>
  <c r="BG10" s="1"/>
  <c r="BD10"/>
  <c r="BF10" s="1"/>
  <c r="BC10"/>
  <c r="W9"/>
  <c r="T4"/>
  <c r="S4"/>
  <c r="P11"/>
  <c r="BF4"/>
  <c r="U19"/>
  <c r="W19" s="1"/>
  <c r="T19"/>
  <c r="V19" s="1"/>
  <c r="S19"/>
  <c r="P20"/>
  <c r="BE19"/>
  <c r="BC19"/>
  <c r="BF19" s="1"/>
  <c r="AF82" i="3"/>
  <c r="V95"/>
  <c r="X87"/>
  <c r="Y105"/>
  <c r="H46" i="1"/>
  <c r="D167" i="3" s="1"/>
  <c r="AO34" i="1"/>
  <c r="BA46"/>
  <c r="BO23"/>
  <c r="BP23"/>
  <c r="BM38"/>
  <c r="BO38" s="1"/>
  <c r="BN38"/>
  <c r="O11"/>
  <c r="O46" s="1"/>
  <c r="AY11"/>
  <c r="AY46" s="1"/>
  <c r="Q11"/>
  <c r="Q46" s="1"/>
  <c r="W10"/>
  <c r="M36"/>
  <c r="AI64" i="3"/>
  <c r="V64"/>
  <c r="AN20" i="1"/>
  <c r="AF44"/>
  <c r="AN5"/>
  <c r="AN8"/>
  <c r="AO8"/>
  <c r="AN28"/>
  <c r="BC31"/>
  <c r="BE31"/>
  <c r="BE44"/>
  <c r="BC44"/>
  <c r="BP28"/>
  <c r="BO36"/>
  <c r="CG15"/>
  <c r="CH32"/>
  <c r="CN20"/>
  <c r="CP20" s="1"/>
  <c r="CM20"/>
  <c r="N101" i="3"/>
  <c r="CP34" i="1"/>
  <c r="CQ34"/>
  <c r="CQ36"/>
  <c r="V18"/>
  <c r="W36"/>
  <c r="AE33"/>
  <c r="AN16"/>
  <c r="AN21"/>
  <c r="AO37"/>
  <c r="AX18"/>
  <c r="BP36"/>
  <c r="CG8"/>
  <c r="CH40"/>
  <c r="CP16"/>
  <c r="AW11"/>
  <c r="W32"/>
  <c r="V32"/>
  <c r="AB31"/>
  <c r="AW8"/>
  <c r="AW43"/>
  <c r="BG36"/>
  <c r="BF41"/>
  <c r="BO34"/>
  <c r="BW20"/>
  <c r="BU20"/>
  <c r="CQ16"/>
  <c r="CQ37"/>
  <c r="U14"/>
  <c r="T14"/>
  <c r="S14"/>
  <c r="CP38"/>
  <c r="AF15"/>
  <c r="AX21"/>
  <c r="BG8"/>
  <c r="BP14"/>
  <c r="BP29"/>
  <c r="CF26"/>
  <c r="R11"/>
  <c r="R46" s="1"/>
  <c r="U6"/>
  <c r="T6"/>
  <c r="V6" s="1"/>
  <c r="S6"/>
  <c r="BY16"/>
  <c r="BY24"/>
  <c r="AE21"/>
  <c r="AF21"/>
  <c r="AM38"/>
  <c r="CO31"/>
  <c r="CM31"/>
  <c r="CE11"/>
  <c r="CF11"/>
  <c r="T12"/>
  <c r="S12"/>
  <c r="W12" s="1"/>
  <c r="AZ20"/>
  <c r="BE12"/>
  <c r="BG12" s="1"/>
  <c r="BD12"/>
  <c r="BF12" s="1"/>
  <c r="G116" i="3" l="1"/>
  <c r="K140"/>
  <c r="G114"/>
  <c r="G115"/>
  <c r="G112"/>
  <c r="G113"/>
  <c r="H140"/>
  <c r="G137"/>
  <c r="I138"/>
  <c r="G138"/>
  <c r="H138"/>
  <c r="C150"/>
  <c r="H137"/>
  <c r="N140"/>
  <c r="L138"/>
  <c r="C153"/>
  <c r="F140"/>
  <c r="G140"/>
  <c r="K138"/>
  <c r="J138"/>
  <c r="C151"/>
  <c r="N138"/>
  <c r="M152"/>
  <c r="M149"/>
  <c r="M156"/>
  <c r="M151"/>
  <c r="BE20" i="1"/>
  <c r="BE46" s="1"/>
  <c r="BC20"/>
  <c r="BD20"/>
  <c r="AZ46"/>
  <c r="J101" i="3"/>
  <c r="BP38" i="1"/>
  <c r="K88" i="3" s="1"/>
  <c r="L88"/>
  <c r="BC46" i="1"/>
  <c r="V14"/>
  <c r="L153" i="3"/>
  <c r="BY44" i="1"/>
  <c r="N89" i="3"/>
  <c r="C136"/>
  <c r="C123"/>
  <c r="C107"/>
  <c r="BG11" i="1"/>
  <c r="J84" i="3"/>
  <c r="M141"/>
  <c r="M128"/>
  <c r="I137"/>
  <c r="I107"/>
  <c r="CH20" i="1"/>
  <c r="AJ63" i="3"/>
  <c r="AC105"/>
  <c r="AJ105" s="1"/>
  <c r="AD63"/>
  <c r="AI63"/>
  <c r="CH11" i="1"/>
  <c r="CF46"/>
  <c r="BX44"/>
  <c r="BT46"/>
  <c r="BX46" s="1"/>
  <c r="M140" i="3"/>
  <c r="M127"/>
  <c r="CG11" i="1"/>
  <c r="CE46"/>
  <c r="CG46" s="1"/>
  <c r="AN38"/>
  <c r="AL46"/>
  <c r="AN46" s="1"/>
  <c r="M154" i="3"/>
  <c r="N38" i="1"/>
  <c r="D88" i="3"/>
  <c r="E151"/>
  <c r="AJ81"/>
  <c r="AD81"/>
  <c r="AI81"/>
  <c r="D89"/>
  <c r="N44" i="1"/>
  <c r="M153" i="3"/>
  <c r="L46" i="1"/>
  <c r="BF31"/>
  <c r="CN46"/>
  <c r="CP46" s="1"/>
  <c r="AD29" i="3" s="1"/>
  <c r="AD44" s="1"/>
  <c r="BY38" i="1"/>
  <c r="N88" i="3"/>
  <c r="E67"/>
  <c r="O85"/>
  <c r="CH26" i="1"/>
  <c r="M137" i="3"/>
  <c r="M107"/>
  <c r="M117" s="1"/>
  <c r="P90"/>
  <c r="CQ46" i="1"/>
  <c r="AE29" i="3" s="1"/>
  <c r="AE44" s="1"/>
  <c r="AF12" i="5" s="1"/>
  <c r="E154" i="3"/>
  <c r="AF46" i="1"/>
  <c r="H90" i="3"/>
  <c r="CG20" i="1"/>
  <c r="M150" i="3"/>
  <c r="E138"/>
  <c r="E125"/>
  <c r="AL102"/>
  <c r="AF102"/>
  <c r="AK102"/>
  <c r="AK105" s="1"/>
  <c r="F62"/>
  <c r="C86"/>
  <c r="AF31" i="1"/>
  <c r="G152" i="3"/>
  <c r="H156"/>
  <c r="H149"/>
  <c r="H152"/>
  <c r="H154"/>
  <c r="H153"/>
  <c r="H150"/>
  <c r="AX20" i="1"/>
  <c r="M20"/>
  <c r="K46"/>
  <c r="M46" s="1"/>
  <c r="N152" i="3"/>
  <c r="BU46" i="1"/>
  <c r="L150" i="3"/>
  <c r="G89"/>
  <c r="I64"/>
  <c r="BG19" i="1"/>
  <c r="V4"/>
  <c r="L127" i="3"/>
  <c r="L140"/>
  <c r="L116"/>
  <c r="AN26" i="1"/>
  <c r="H151" i="3"/>
  <c r="AT46" i="1"/>
  <c r="I150" i="3"/>
  <c r="AU46" i="1"/>
  <c r="AW46" s="1"/>
  <c r="CP31"/>
  <c r="W31"/>
  <c r="G25" i="3" s="1"/>
  <c r="G40" s="1"/>
  <c r="H8" i="5" s="1"/>
  <c r="F87" i="3"/>
  <c r="E107"/>
  <c r="E137"/>
  <c r="AO26" i="1"/>
  <c r="CH44"/>
  <c r="CH38"/>
  <c r="H114" i="3"/>
  <c r="H112"/>
  <c r="H117"/>
  <c r="H115"/>
  <c r="H113"/>
  <c r="H116"/>
  <c r="X105"/>
  <c r="V12" i="1"/>
  <c r="V105" i="3"/>
  <c r="AD78"/>
  <c r="AI78"/>
  <c r="AJ78"/>
  <c r="AD76"/>
  <c r="AJ76"/>
  <c r="AI76"/>
  <c r="K107"/>
  <c r="K113" s="1"/>
  <c r="K137"/>
  <c r="AF95"/>
  <c r="AL95"/>
  <c r="CQ31" i="1"/>
  <c r="P87" i="3"/>
  <c r="AO38" i="1"/>
  <c r="N151" i="3"/>
  <c r="N154"/>
  <c r="N149"/>
  <c r="N153"/>
  <c r="N156"/>
  <c r="BD46" i="1"/>
  <c r="BF11"/>
  <c r="G86" i="3"/>
  <c r="F64"/>
  <c r="W14" i="1"/>
  <c r="BN46"/>
  <c r="L115" i="3"/>
  <c r="L112"/>
  <c r="L113"/>
  <c r="P46" i="1"/>
  <c r="F100" i="3"/>
  <c r="S11" i="1"/>
  <c r="T11"/>
  <c r="U11"/>
  <c r="K156" i="3"/>
  <c r="K153"/>
  <c r="K149"/>
  <c r="K150"/>
  <c r="K151"/>
  <c r="K152"/>
  <c r="BY20" i="1"/>
  <c r="N137" i="3"/>
  <c r="N107"/>
  <c r="N113" s="1"/>
  <c r="J89"/>
  <c r="BG44" i="1"/>
  <c r="T20"/>
  <c r="S20"/>
  <c r="U20"/>
  <c r="F101" i="3"/>
  <c r="BP20" i="1"/>
  <c r="K85" i="3" s="1"/>
  <c r="G88"/>
  <c r="H64"/>
  <c r="CQ26" i="1"/>
  <c r="P86" i="3"/>
  <c r="J46" i="1"/>
  <c r="N20"/>
  <c r="E150" i="3"/>
  <c r="AF78"/>
  <c r="V78"/>
  <c r="X78"/>
  <c r="AJ66"/>
  <c r="AI66"/>
  <c r="AD66"/>
  <c r="AE38" i="1"/>
  <c r="G153" i="3"/>
  <c r="AD73"/>
  <c r="AJ73"/>
  <c r="AV46" i="1"/>
  <c r="W6"/>
  <c r="N150" i="3"/>
  <c r="BG31" i="1"/>
  <c r="J87" i="3"/>
  <c r="AM46" i="1"/>
  <c r="AO20"/>
  <c r="K154" i="3"/>
  <c r="BG38" i="1"/>
  <c r="J88" i="3"/>
  <c r="AB46" i="1"/>
  <c r="H141" i="3"/>
  <c r="N141"/>
  <c r="C154"/>
  <c r="G141"/>
  <c r="I141"/>
  <c r="L141"/>
  <c r="K141"/>
  <c r="J141"/>
  <c r="F141"/>
  <c r="AE105"/>
  <c r="AF105" s="1"/>
  <c r="E167"/>
  <c r="F167" s="1"/>
  <c r="D124"/>
  <c r="M124" s="1"/>
  <c r="D107"/>
  <c r="I86"/>
  <c r="F65"/>
  <c r="L117"/>
  <c r="BO11" i="1"/>
  <c r="BM46"/>
  <c r="BO46" s="1"/>
  <c r="N123" i="3"/>
  <c r="H123"/>
  <c r="M123"/>
  <c r="K123"/>
  <c r="L123"/>
  <c r="E123"/>
  <c r="G123"/>
  <c r="I123"/>
  <c r="B264"/>
  <c r="C262" s="1"/>
  <c r="M113" l="1"/>
  <c r="H19" i="5"/>
  <c r="I8"/>
  <c r="G119" i="3"/>
  <c r="AG12" i="5"/>
  <c r="AF23"/>
  <c r="AL105" i="3"/>
  <c r="M116"/>
  <c r="BG46" i="1"/>
  <c r="J90" i="3"/>
  <c r="F124"/>
  <c r="F137"/>
  <c r="J156"/>
  <c r="J151"/>
  <c r="F85"/>
  <c r="W20" i="1"/>
  <c r="J154" i="3"/>
  <c r="J153"/>
  <c r="K116"/>
  <c r="K112"/>
  <c r="K115"/>
  <c r="K117"/>
  <c r="K114"/>
  <c r="G87"/>
  <c r="G64"/>
  <c r="D90"/>
  <c r="N46" i="1"/>
  <c r="CH46"/>
  <c r="I115" i="3"/>
  <c r="I114"/>
  <c r="I112"/>
  <c r="I117"/>
  <c r="I116"/>
  <c r="D65"/>
  <c r="I84"/>
  <c r="J137"/>
  <c r="J124"/>
  <c r="J107"/>
  <c r="J113" s="1"/>
  <c r="H124"/>
  <c r="L124"/>
  <c r="G124"/>
  <c r="G90"/>
  <c r="C64"/>
  <c r="G136"/>
  <c r="C149"/>
  <c r="C156" s="1"/>
  <c r="N136"/>
  <c r="L136"/>
  <c r="M136"/>
  <c r="K136"/>
  <c r="C143"/>
  <c r="I143" s="1"/>
  <c r="H136"/>
  <c r="E136"/>
  <c r="I136"/>
  <c r="J136"/>
  <c r="N124"/>
  <c r="L119"/>
  <c r="C67"/>
  <c r="O90"/>
  <c r="E149"/>
  <c r="E152"/>
  <c r="E156"/>
  <c r="E153"/>
  <c r="E66"/>
  <c r="U46" i="1"/>
  <c r="W11"/>
  <c r="F84" i="3"/>
  <c r="BF46" i="1"/>
  <c r="K124" i="3"/>
  <c r="AI105"/>
  <c r="L152"/>
  <c r="L149"/>
  <c r="L151"/>
  <c r="L156"/>
  <c r="L154"/>
  <c r="I113"/>
  <c r="F67"/>
  <c r="O86"/>
  <c r="F107"/>
  <c r="F112" s="1"/>
  <c r="F136"/>
  <c r="F123"/>
  <c r="H65"/>
  <c r="I88"/>
  <c r="N117"/>
  <c r="N116"/>
  <c r="N112"/>
  <c r="N114"/>
  <c r="N115"/>
  <c r="E112"/>
  <c r="E116"/>
  <c r="E117"/>
  <c r="E115"/>
  <c r="G63"/>
  <c r="E87"/>
  <c r="E114"/>
  <c r="M89"/>
  <c r="I66"/>
  <c r="C85"/>
  <c r="E62"/>
  <c r="AX46" i="1"/>
  <c r="E113" i="3"/>
  <c r="L74"/>
  <c r="BP46" i="1"/>
  <c r="K90" i="3" s="1"/>
  <c r="L90"/>
  <c r="J150"/>
  <c r="J85"/>
  <c r="BG20" i="1"/>
  <c r="G65" i="3"/>
  <c r="I87"/>
  <c r="J152"/>
  <c r="V20" i="1"/>
  <c r="D114" i="3"/>
  <c r="D116"/>
  <c r="D130"/>
  <c r="K130" s="1"/>
  <c r="D117"/>
  <c r="D115"/>
  <c r="D112"/>
  <c r="AO46" i="1"/>
  <c r="I89" i="3"/>
  <c r="I65"/>
  <c r="T46" i="1"/>
  <c r="V11"/>
  <c r="C113" i="3"/>
  <c r="C130"/>
  <c r="C116"/>
  <c r="C115"/>
  <c r="C117"/>
  <c r="C114"/>
  <c r="C258"/>
  <c r="C263"/>
  <c r="C260"/>
  <c r="C261"/>
  <c r="C259"/>
  <c r="D113"/>
  <c r="G151"/>
  <c r="G156"/>
  <c r="G150"/>
  <c r="G149"/>
  <c r="G154"/>
  <c r="AE46" i="1"/>
  <c r="S46"/>
  <c r="F57" i="3" s="1"/>
  <c r="L75"/>
  <c r="G67"/>
  <c r="O87"/>
  <c r="H119"/>
  <c r="E124"/>
  <c r="I149"/>
  <c r="I151"/>
  <c r="I154"/>
  <c r="I152"/>
  <c r="I153"/>
  <c r="I156"/>
  <c r="M130"/>
  <c r="M112"/>
  <c r="M114"/>
  <c r="M115"/>
  <c r="M88"/>
  <c r="H66"/>
  <c r="I62"/>
  <c r="C89"/>
  <c r="C88"/>
  <c r="H62"/>
  <c r="AD105"/>
  <c r="I124"/>
  <c r="C112"/>
  <c r="J149"/>
  <c r="BF20" i="1"/>
  <c r="G52" i="3" l="1"/>
  <c r="G55"/>
  <c r="G54"/>
  <c r="G53"/>
  <c r="G51"/>
  <c r="G48"/>
  <c r="G56"/>
  <c r="E143"/>
  <c r="K119"/>
  <c r="I130"/>
  <c r="F113"/>
  <c r="K143"/>
  <c r="N130"/>
  <c r="E119"/>
  <c r="F153"/>
  <c r="F151"/>
  <c r="F154"/>
  <c r="F156"/>
  <c r="F152"/>
  <c r="E84"/>
  <c r="D63"/>
  <c r="W46" i="1"/>
  <c r="G29" i="3" s="1"/>
  <c r="G44" s="1"/>
  <c r="H12" i="5" s="1"/>
  <c r="F90" i="3"/>
  <c r="C90"/>
  <c r="C62"/>
  <c r="I119"/>
  <c r="D119"/>
  <c r="F150"/>
  <c r="N119"/>
  <c r="M119"/>
  <c r="V46" i="1"/>
  <c r="F29" i="3" s="1"/>
  <c r="F44" s="1"/>
  <c r="E65"/>
  <c r="I85"/>
  <c r="N143"/>
  <c r="F115"/>
  <c r="F117"/>
  <c r="F130"/>
  <c r="F114"/>
  <c r="F116"/>
  <c r="F143"/>
  <c r="L73"/>
  <c r="J130"/>
  <c r="J115"/>
  <c r="J114"/>
  <c r="J117"/>
  <c r="J143"/>
  <c r="J116"/>
  <c r="J112"/>
  <c r="C119"/>
  <c r="BY46" i="1"/>
  <c r="N90" i="3"/>
  <c r="G143"/>
  <c r="L143"/>
  <c r="H143"/>
  <c r="F149"/>
  <c r="G130"/>
  <c r="H130"/>
  <c r="L130"/>
  <c r="E63"/>
  <c r="E85"/>
  <c r="M143"/>
  <c r="L72"/>
  <c r="E130"/>
  <c r="L70"/>
  <c r="C65"/>
  <c r="I90"/>
  <c r="H23" i="5" l="1"/>
  <c r="I12"/>
  <c r="F119" i="3"/>
  <c r="M90"/>
  <c r="C66"/>
  <c r="J119"/>
  <c r="L71"/>
  <c r="C63"/>
  <c r="E90"/>
</calcChain>
</file>

<file path=xl/sharedStrings.xml><?xml version="1.0" encoding="utf-8"?>
<sst xmlns="http://schemas.openxmlformats.org/spreadsheetml/2006/main" count="889" uniqueCount="154">
  <si>
    <t>TSS (kt/y)</t>
  </si>
  <si>
    <t>TP (t/y)</t>
  </si>
  <si>
    <t>TN (t/y)</t>
  </si>
  <si>
    <t>NRM Region</t>
  </si>
  <si>
    <t>Basin Number</t>
  </si>
  <si>
    <t>Basin Name</t>
  </si>
  <si>
    <t>REGIONAL TOTAL</t>
  </si>
  <si>
    <t>Pre-Development</t>
  </si>
  <si>
    <t>Daintree River</t>
  </si>
  <si>
    <t>Mossman River</t>
  </si>
  <si>
    <t>Barron River</t>
  </si>
  <si>
    <t>Mulgrave-Russell River</t>
  </si>
  <si>
    <t>Johnstone River</t>
  </si>
  <si>
    <t>Tully River</t>
  </si>
  <si>
    <t>Murray River</t>
  </si>
  <si>
    <t>Herbert River</t>
  </si>
  <si>
    <t>Black River</t>
  </si>
  <si>
    <t>Ross River</t>
  </si>
  <si>
    <t>Burdekin River</t>
  </si>
  <si>
    <t>Don River</t>
  </si>
  <si>
    <t>HaughtonRiver</t>
  </si>
  <si>
    <t>Plane Creek</t>
  </si>
  <si>
    <t>PP (t/y)</t>
  </si>
  <si>
    <t>DIP (t/y)</t>
  </si>
  <si>
    <t>DOP (t/y)</t>
  </si>
  <si>
    <t>PN (t/y)</t>
  </si>
  <si>
    <t>DIN (t/y)</t>
  </si>
  <si>
    <t>DON (t/y)</t>
  </si>
  <si>
    <t>PSII (kg/y)</t>
  </si>
  <si>
    <t xml:space="preserve">   Burdekin</t>
  </si>
  <si>
    <t>TOTAL</t>
  </si>
  <si>
    <t>GBR TOTAL</t>
  </si>
  <si>
    <t xml:space="preserve">       Fitzroy</t>
  </si>
  <si>
    <t>Mackay-Whitsundays</t>
  </si>
  <si>
    <t xml:space="preserve">            Wet Tropics</t>
  </si>
  <si>
    <t xml:space="preserve">   Mary-Burnett</t>
  </si>
  <si>
    <t xml:space="preserve">       Cape York</t>
  </si>
  <si>
    <t>Proserpine River</t>
  </si>
  <si>
    <t>O'Connell River</t>
  </si>
  <si>
    <t>Pioneer River</t>
  </si>
  <si>
    <t>Stxy River</t>
  </si>
  <si>
    <t>Shoalwater Creek</t>
  </si>
  <si>
    <t>Water Park Creek</t>
  </si>
  <si>
    <t>Fitzroy River</t>
  </si>
  <si>
    <t>Calliope River</t>
  </si>
  <si>
    <t>Boyne River</t>
  </si>
  <si>
    <t>Baffle Creek</t>
  </si>
  <si>
    <t>Burnett River</t>
  </si>
  <si>
    <t>Burrum River</t>
  </si>
  <si>
    <t>Kolan River</t>
  </si>
  <si>
    <t>Mary  River</t>
  </si>
  <si>
    <t>Jacky Jacky Creek</t>
  </si>
  <si>
    <t>Olive Pascoe River</t>
  </si>
  <si>
    <t>Lockhart River</t>
  </si>
  <si>
    <t>Stewart River</t>
  </si>
  <si>
    <t>Normanby River</t>
  </si>
  <si>
    <t>Jeannie River</t>
  </si>
  <si>
    <t>Endeavour River</t>
  </si>
  <si>
    <t>Burdekin</t>
  </si>
  <si>
    <t>Cape York</t>
  </si>
  <si>
    <t>Wet Tropics</t>
  </si>
  <si>
    <t>Fitzroy</t>
  </si>
  <si>
    <t>Mary-Burnett</t>
  </si>
  <si>
    <t>Region</t>
  </si>
  <si>
    <t>Total Change (%)</t>
  </si>
  <si>
    <t>All Regions</t>
  </si>
  <si>
    <t>TSS</t>
  </si>
  <si>
    <t>TP</t>
  </si>
  <si>
    <t>PP</t>
  </si>
  <si>
    <t>DIP</t>
  </si>
  <si>
    <t>DOP</t>
  </si>
  <si>
    <t>TN</t>
  </si>
  <si>
    <t>PN</t>
  </si>
  <si>
    <t>DIN</t>
  </si>
  <si>
    <t>DON</t>
  </si>
  <si>
    <t>PSII</t>
  </si>
  <si>
    <t xml:space="preserve">% </t>
  </si>
  <si>
    <t>(t)</t>
  </si>
  <si>
    <t>%</t>
  </si>
  <si>
    <t>Total Change</t>
  </si>
  <si>
    <t>RR Change</t>
  </si>
  <si>
    <t>(kt/y)</t>
  </si>
  <si>
    <t>(t/y)</t>
  </si>
  <si>
    <t>(kg/y)</t>
  </si>
  <si>
    <t xml:space="preserve">Total Change </t>
  </si>
  <si>
    <t>(% )</t>
  </si>
  <si>
    <t>Note : this is as per  table 3 of tier 2 report</t>
  </si>
  <si>
    <t>(%)</t>
  </si>
  <si>
    <t>Area (km2)</t>
  </si>
  <si>
    <t xml:space="preserve">Total Change (%) </t>
  </si>
  <si>
    <t xml:space="preserve">Anthropogenic Baseline </t>
  </si>
  <si>
    <t xml:space="preserve">Reef Rescue Change </t>
  </si>
  <si>
    <t>Total (08/09)</t>
  </si>
  <si>
    <t xml:space="preserve">Reef Rescue Change (%) </t>
  </si>
  <si>
    <t>TABLE 3. Total  change (%)  and aboslute change in load due to year 1 investment</t>
  </si>
  <si>
    <t>Flow</t>
  </si>
  <si>
    <t>(ML/yr)</t>
  </si>
  <si>
    <t xml:space="preserve">Total </t>
  </si>
  <si>
    <t>(mg/l)</t>
  </si>
  <si>
    <t>(ug/l)</t>
  </si>
  <si>
    <t>Area</t>
  </si>
  <si>
    <t>(km2)</t>
  </si>
  <si>
    <t>(t/ha/yr)</t>
  </si>
  <si>
    <t>(kg/ha/yr)</t>
  </si>
  <si>
    <t>Basin</t>
  </si>
  <si>
    <t>DIN Load (t/yr)</t>
  </si>
  <si>
    <t>Current</t>
  </si>
  <si>
    <t>Yr 1</t>
  </si>
  <si>
    <t>difference</t>
  </si>
  <si>
    <t>TABLE 4. Average annual end of system loads for Total (08/09) scenario</t>
  </si>
  <si>
    <t>TABLE 5. Average annual end of system loads per unit area for Total (08/09) scenario</t>
  </si>
  <si>
    <t>TABLE 6. Average end of system concentrations for  Total (08/09) scenario</t>
  </si>
  <si>
    <t>TABLE 7. Proportion (%) of Anthropogenic Load  by Region</t>
  </si>
  <si>
    <t>TABLE 8. Summary Regional loads for pre developpment, total and yr 1</t>
  </si>
  <si>
    <t>TSS Load (kt/y)</t>
  </si>
  <si>
    <t>TSS load (t/ha/y)</t>
  </si>
  <si>
    <t>DIN load (kg/ha/y)</t>
  </si>
  <si>
    <t>Total</t>
  </si>
  <si>
    <t xml:space="preserve">TABLE 2a. Anthropogenic load </t>
  </si>
  <si>
    <t>(kt/yr)</t>
  </si>
  <si>
    <t>(t/yr)</t>
  </si>
  <si>
    <t>(kg/yr)</t>
  </si>
  <si>
    <t>from pre-dev</t>
  </si>
  <si>
    <t>TSS increase</t>
  </si>
  <si>
    <t>(%) of total anthro</t>
  </si>
  <si>
    <t>TP increase</t>
  </si>
  <si>
    <t>TN increase</t>
  </si>
  <si>
    <t>08/09</t>
  </si>
  <si>
    <t>Anthropogenic</t>
  </si>
  <si>
    <t>TABLE 4b. Average annual end of system loads for Total (08/09) scenario (%)</t>
  </si>
  <si>
    <t>TSS Anthro</t>
  </si>
  <si>
    <t>DIN Anthro</t>
  </si>
  <si>
    <t>All regions</t>
  </si>
  <si>
    <t>TP(t/yr)</t>
  </si>
  <si>
    <t>TSS(kt/yr)</t>
  </si>
  <si>
    <t xml:space="preserve"> </t>
  </si>
  <si>
    <t>reg</t>
  </si>
  <si>
    <t>PSII Load (kg/y)</t>
  </si>
  <si>
    <t>Mean Annual Flow ML/yr Baseline</t>
  </si>
  <si>
    <t>Total (10/11)</t>
  </si>
  <si>
    <t>Reef Rescue (10/11)</t>
  </si>
  <si>
    <t>Reef Report Card 3  Results</t>
  </si>
  <si>
    <t>TABLE 1a. Total and Reef Rescue change in load due to year 1 investment (Reef Report Card 2)</t>
  </si>
  <si>
    <t>TABLE 1b. Total and Reef Rescue change in load due to year 2 investment (Reef Report Card 3)</t>
  </si>
  <si>
    <t>TABLE 1c. Total and Reef Rescue change in load due to 2 years of investment (Reef Report Card 2-RRC3)</t>
  </si>
  <si>
    <t>Anthropogenic baseline RR3</t>
  </si>
  <si>
    <t>t/yr</t>
  </si>
  <si>
    <t>TABLE 2b. Total  change (%)  in load (RRC2+RRC3)</t>
  </si>
  <si>
    <t>09/10 Investment</t>
  </si>
  <si>
    <t>10/11 Investment</t>
  </si>
  <si>
    <t>(09/10)</t>
  </si>
  <si>
    <t>(10/11)</t>
  </si>
  <si>
    <t>Table 1: Summary of Load Reductions (%) for 09/10 &amp; 10/11</t>
  </si>
  <si>
    <t>Table 2: Increase or decrease in load reduction from 09/10 to 10/11</t>
  </si>
</sst>
</file>

<file path=xl/styles.xml><?xml version="1.0" encoding="utf-8"?>
<styleSheet xmlns="http://schemas.openxmlformats.org/spreadsheetml/2006/main">
  <numFmts count="11">
    <numFmt numFmtId="43" formatCode="_-* #,##0.00_-;\-* #,##0.00_-;_-* &quot;-&quot;??_-;_-@_-"/>
    <numFmt numFmtId="164" formatCode="0.0"/>
    <numFmt numFmtId="165" formatCode="_-* #,##0_-;\-* #,##0_-;_-* &quot;-&quot;??_-;_-@_-"/>
    <numFmt numFmtId="166" formatCode="0.00000"/>
    <numFmt numFmtId="167" formatCode="0.0000"/>
    <numFmt numFmtId="168" formatCode="0.000"/>
    <numFmt numFmtId="169" formatCode="#,##0.0"/>
    <numFmt numFmtId="170" formatCode="#,##0.000"/>
    <numFmt numFmtId="171" formatCode="#,##0.0000"/>
    <numFmt numFmtId="172" formatCode="#,##0_ ;\-#,##0\ "/>
    <numFmt numFmtId="173" formatCode="#,##0.0_ ;\-#,##0.0\ "/>
  </numFmts>
  <fonts count="32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0"/>
      <name val="Gill Sans MT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5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22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22"/>
      </top>
      <bottom style="medium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medium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22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2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47">
    <xf numFmtId="0" fontId="0" fillId="0" borderId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6" fillId="21" borderId="2" applyNumberFormat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16" fillId="0" borderId="0"/>
    <xf numFmtId="0" fontId="1" fillId="0" borderId="0"/>
    <xf numFmtId="0" fontId="2" fillId="0" borderId="0"/>
    <xf numFmtId="0" fontId="2" fillId="0" borderId="0"/>
    <xf numFmtId="0" fontId="15" fillId="0" borderId="0"/>
    <xf numFmtId="0" fontId="21" fillId="0" borderId="0"/>
    <xf numFmtId="0" fontId="16" fillId="0" borderId="0"/>
    <xf numFmtId="0" fontId="16" fillId="23" borderId="7" applyNumberFormat="0" applyFont="0" applyAlignment="0" applyProtection="0"/>
    <xf numFmtId="0" fontId="1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16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411">
    <xf numFmtId="0" fontId="0" fillId="0" borderId="0" xfId="0"/>
    <xf numFmtId="0" fontId="23" fillId="0" borderId="0" xfId="0" applyFont="1"/>
    <xf numFmtId="0" fontId="23" fillId="0" borderId="10" xfId="0" applyFont="1" applyBorder="1"/>
    <xf numFmtId="1" fontId="0" fillId="0" borderId="0" xfId="0" applyNumberFormat="1" applyAlignment="1">
      <alignment horizontal="center"/>
    </xf>
    <xf numFmtId="0" fontId="16" fillId="0" borderId="0" xfId="0" applyFont="1"/>
    <xf numFmtId="3" fontId="21" fillId="0" borderId="0" xfId="91" applyNumberFormat="1" applyFont="1" applyFill="1" applyBorder="1" applyAlignment="1">
      <alignment horizontal="center"/>
    </xf>
    <xf numFmtId="3" fontId="16" fillId="0" borderId="0" xfId="91" applyNumberFormat="1" applyFont="1" applyFill="1" applyBorder="1" applyAlignment="1">
      <alignment horizontal="center"/>
    </xf>
    <xf numFmtId="3" fontId="23" fillId="0" borderId="0" xfId="91" applyNumberFormat="1" applyFont="1" applyFill="1" applyBorder="1" applyAlignment="1">
      <alignment horizontal="center"/>
    </xf>
    <xf numFmtId="3" fontId="16" fillId="0" borderId="11" xfId="91" applyNumberFormat="1" applyFont="1" applyFill="1" applyBorder="1" applyAlignment="1">
      <alignment horizontal="center"/>
    </xf>
    <xf numFmtId="3" fontId="23" fillId="0" borderId="12" xfId="91" applyNumberFormat="1" applyFont="1" applyFill="1" applyBorder="1" applyAlignment="1">
      <alignment horizontal="center"/>
    </xf>
    <xf numFmtId="3" fontId="23" fillId="0" borderId="13" xfId="91" applyNumberFormat="1" applyFont="1" applyFill="1" applyBorder="1" applyAlignment="1">
      <alignment horizontal="center"/>
    </xf>
    <xf numFmtId="169" fontId="16" fillId="0" borderId="0" xfId="91" applyNumberFormat="1" applyFont="1" applyFill="1" applyBorder="1" applyAlignment="1">
      <alignment horizontal="center"/>
    </xf>
    <xf numFmtId="169" fontId="16" fillId="0" borderId="14" xfId="91" applyNumberFormat="1" applyFont="1" applyFill="1" applyBorder="1" applyAlignment="1">
      <alignment horizontal="center"/>
    </xf>
    <xf numFmtId="169" fontId="23" fillId="0" borderId="15" xfId="91" applyNumberFormat="1" applyFont="1" applyFill="1" applyBorder="1" applyAlignment="1">
      <alignment horizontal="center"/>
    </xf>
    <xf numFmtId="0" fontId="23" fillId="24" borderId="16" xfId="0" applyFont="1" applyFill="1" applyBorder="1"/>
    <xf numFmtId="0" fontId="23" fillId="24" borderId="16" xfId="0" applyFont="1" applyFill="1" applyBorder="1" applyAlignment="1">
      <alignment horizontal="center" wrapText="1"/>
    </xf>
    <xf numFmtId="0" fontId="23" fillId="24" borderId="10" xfId="0" applyFont="1" applyFill="1" applyBorder="1" applyAlignment="1">
      <alignment horizontal="center" wrapText="1"/>
    </xf>
    <xf numFmtId="0" fontId="23" fillId="24" borderId="10" xfId="0" applyFont="1" applyFill="1" applyBorder="1" applyAlignment="1">
      <alignment horizontal="center"/>
    </xf>
    <xf numFmtId="0" fontId="23" fillId="24" borderId="17" xfId="0" applyFont="1" applyFill="1" applyBorder="1" applyAlignment="1">
      <alignment horizontal="center"/>
    </xf>
    <xf numFmtId="3" fontId="23" fillId="0" borderId="18" xfId="91" applyNumberFormat="1" applyFont="1" applyFill="1" applyBorder="1" applyAlignment="1">
      <alignment horizontal="center"/>
    </xf>
    <xf numFmtId="0" fontId="0" fillId="0" borderId="13" xfId="0" applyBorder="1"/>
    <xf numFmtId="0" fontId="0" fillId="0" borderId="15" xfId="0" applyBorder="1"/>
    <xf numFmtId="0" fontId="23" fillId="0" borderId="19" xfId="0" applyFont="1" applyBorder="1"/>
    <xf numFmtId="164" fontId="0" fillId="0" borderId="0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0" fontId="0" fillId="0" borderId="0" xfId="0" applyFill="1"/>
    <xf numFmtId="169" fontId="21" fillId="0" borderId="0" xfId="91" applyNumberFormat="1" applyFont="1" applyFill="1" applyBorder="1" applyAlignment="1">
      <alignment horizontal="center"/>
    </xf>
    <xf numFmtId="169" fontId="24" fillId="0" borderId="0" xfId="91" applyNumberFormat="1" applyFont="1" applyFill="1" applyBorder="1" applyAlignment="1">
      <alignment horizontal="center"/>
    </xf>
    <xf numFmtId="0" fontId="23" fillId="0" borderId="18" xfId="0" applyFont="1" applyBorder="1" applyAlignment="1">
      <alignment horizontal="center"/>
    </xf>
    <xf numFmtId="0" fontId="0" fillId="0" borderId="12" xfId="0" applyBorder="1"/>
    <xf numFmtId="0" fontId="23" fillId="0" borderId="0" xfId="0" applyFont="1" applyBorder="1" applyAlignment="1">
      <alignment horizontal="center"/>
    </xf>
    <xf numFmtId="0" fontId="23" fillId="0" borderId="18" xfId="0" applyFont="1" applyBorder="1"/>
    <xf numFmtId="0" fontId="23" fillId="0" borderId="12" xfId="0" applyFont="1" applyBorder="1"/>
    <xf numFmtId="0" fontId="0" fillId="0" borderId="0" xfId="0" applyBorder="1"/>
    <xf numFmtId="0" fontId="0" fillId="0" borderId="20" xfId="0" applyBorder="1"/>
    <xf numFmtId="164" fontId="0" fillId="0" borderId="18" xfId="0" applyNumberFormat="1" applyBorder="1" applyAlignment="1">
      <alignment horizontal="center"/>
    </xf>
    <xf numFmtId="164" fontId="23" fillId="0" borderId="13" xfId="0" applyNumberFormat="1" applyFont="1" applyBorder="1" applyAlignment="1">
      <alignment horizontal="center"/>
    </xf>
    <xf numFmtId="0" fontId="23" fillId="24" borderId="21" xfId="0" applyFont="1" applyFill="1" applyBorder="1" applyAlignment="1">
      <alignment horizontal="center" wrapText="1"/>
    </xf>
    <xf numFmtId="164" fontId="16" fillId="0" borderId="0" xfId="0" applyNumberFormat="1" applyFont="1" applyAlignment="1">
      <alignment horizontal="center"/>
    </xf>
    <xf numFmtId="0" fontId="23" fillId="0" borderId="19" xfId="0" applyFont="1" applyFill="1" applyBorder="1"/>
    <xf numFmtId="164" fontId="16" fillId="0" borderId="0" xfId="0" applyNumberFormat="1" applyFont="1" applyBorder="1" applyAlignment="1">
      <alignment horizontal="center"/>
    </xf>
    <xf numFmtId="3" fontId="23" fillId="0" borderId="22" xfId="91" applyNumberFormat="1" applyFont="1" applyFill="1" applyBorder="1" applyAlignment="1">
      <alignment horizontal="center"/>
    </xf>
    <xf numFmtId="169" fontId="24" fillId="0" borderId="22" xfId="91" applyNumberFormat="1" applyFont="1" applyFill="1" applyBorder="1" applyAlignment="1">
      <alignment horizontal="center"/>
    </xf>
    <xf numFmtId="164" fontId="23" fillId="0" borderId="22" xfId="0" applyNumberFormat="1" applyFont="1" applyBorder="1" applyAlignment="1">
      <alignment horizontal="center"/>
    </xf>
    <xf numFmtId="3" fontId="16" fillId="0" borderId="0" xfId="0" applyNumberFormat="1" applyFont="1"/>
    <xf numFmtId="3" fontId="23" fillId="0" borderId="11" xfId="91" applyNumberFormat="1" applyFont="1" applyFill="1" applyBorder="1" applyAlignment="1">
      <alignment horizontal="center"/>
    </xf>
    <xf numFmtId="169" fontId="16" fillId="0" borderId="11" xfId="91" applyNumberFormat="1" applyFont="1" applyFill="1" applyBorder="1" applyAlignment="1">
      <alignment horizontal="center"/>
    </xf>
    <xf numFmtId="164" fontId="16" fillId="0" borderId="11" xfId="0" applyNumberFormat="1" applyFont="1" applyBorder="1" applyAlignment="1">
      <alignment horizontal="center"/>
    </xf>
    <xf numFmtId="3" fontId="23" fillId="0" borderId="0" xfId="0" applyNumberFormat="1" applyFont="1"/>
    <xf numFmtId="3" fontId="23" fillId="0" borderId="0" xfId="0" applyNumberFormat="1" applyFont="1" applyFill="1"/>
    <xf numFmtId="3" fontId="16" fillId="0" borderId="0" xfId="0" applyNumberFormat="1" applyFont="1" applyFill="1"/>
    <xf numFmtId="1" fontId="15" fillId="0" borderId="0" xfId="120" applyNumberFormat="1" applyFont="1" applyFill="1" applyBorder="1" applyAlignment="1">
      <alignment horizontal="center"/>
    </xf>
    <xf numFmtId="0" fontId="16" fillId="0" borderId="0" xfId="0" applyFont="1" applyFill="1" applyBorder="1"/>
    <xf numFmtId="166" fontId="15" fillId="0" borderId="0" xfId="120" applyNumberFormat="1" applyFont="1" applyFill="1" applyBorder="1" applyAlignment="1">
      <alignment horizontal="right"/>
    </xf>
    <xf numFmtId="4" fontId="16" fillId="0" borderId="0" xfId="0" applyNumberFormat="1" applyFont="1" applyFill="1" applyBorder="1"/>
    <xf numFmtId="0" fontId="16" fillId="0" borderId="0" xfId="0" applyFont="1" applyFill="1"/>
    <xf numFmtId="170" fontId="16" fillId="0" borderId="0" xfId="0" applyNumberFormat="1" applyFont="1" applyFill="1" applyBorder="1"/>
    <xf numFmtId="169" fontId="21" fillId="0" borderId="11" xfId="91" applyNumberFormat="1" applyFont="1" applyFill="1" applyBorder="1" applyAlignment="1">
      <alignment horizontal="center"/>
    </xf>
    <xf numFmtId="0" fontId="0" fillId="0" borderId="18" xfId="0" applyBorder="1"/>
    <xf numFmtId="164" fontId="0" fillId="0" borderId="13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9" fontId="23" fillId="0" borderId="22" xfId="91" applyNumberFormat="1" applyFont="1" applyFill="1" applyBorder="1" applyAlignment="1">
      <alignment horizontal="center"/>
    </xf>
    <xf numFmtId="0" fontId="25" fillId="0" borderId="0" xfId="0" applyFont="1"/>
    <xf numFmtId="0" fontId="0" fillId="0" borderId="19" xfId="0" applyFill="1" applyBorder="1" applyAlignment="1">
      <alignment horizontal="center"/>
    </xf>
    <xf numFmtId="0" fontId="23" fillId="0" borderId="19" xfId="0" applyFont="1" applyFill="1" applyBorder="1" applyAlignment="1">
      <alignment horizontal="center"/>
    </xf>
    <xf numFmtId="0" fontId="23" fillId="0" borderId="23" xfId="0" applyFont="1" applyFill="1" applyBorder="1" applyAlignment="1">
      <alignment horizontal="center"/>
    </xf>
    <xf numFmtId="0" fontId="23" fillId="0" borderId="10" xfId="0" applyFont="1" applyFill="1" applyBorder="1" applyAlignment="1">
      <alignment horizontal="center"/>
    </xf>
    <xf numFmtId="0" fontId="15" fillId="0" borderId="19" xfId="120" applyFont="1" applyFill="1" applyBorder="1" applyAlignment="1"/>
    <xf numFmtId="0" fontId="21" fillId="0" borderId="19" xfId="121" applyFont="1" applyFill="1" applyBorder="1" applyAlignment="1"/>
    <xf numFmtId="49" fontId="15" fillId="0" borderId="19" xfId="120" applyNumberFormat="1" applyFont="1" applyFill="1" applyBorder="1" applyAlignment="1"/>
    <xf numFmtId="0" fontId="0" fillId="0" borderId="19" xfId="0" applyFill="1" applyBorder="1"/>
    <xf numFmtId="0" fontId="24" fillId="0" borderId="23" xfId="120" applyFont="1" applyFill="1" applyBorder="1" applyAlignment="1"/>
    <xf numFmtId="0" fontId="24" fillId="0" borderId="10" xfId="121" applyFont="1" applyFill="1" applyBorder="1" applyAlignment="1"/>
    <xf numFmtId="0" fontId="23" fillId="0" borderId="0" xfId="0" applyFont="1" applyBorder="1"/>
    <xf numFmtId="0" fontId="16" fillId="0" borderId="0" xfId="0" applyFont="1" applyBorder="1"/>
    <xf numFmtId="170" fontId="16" fillId="0" borderId="0" xfId="91" applyNumberFormat="1" applyFont="1" applyFill="1" applyBorder="1" applyAlignment="1">
      <alignment horizontal="center"/>
    </xf>
    <xf numFmtId="3" fontId="23" fillId="0" borderId="24" xfId="91" applyNumberFormat="1" applyFont="1" applyFill="1" applyBorder="1" applyAlignment="1">
      <alignment horizontal="center"/>
    </xf>
    <xf numFmtId="0" fontId="23" fillId="0" borderId="16" xfId="0" applyFont="1" applyFill="1" applyBorder="1" applyAlignment="1">
      <alignment horizontal="center"/>
    </xf>
    <xf numFmtId="0" fontId="23" fillId="0" borderId="16" xfId="0" applyFont="1" applyFill="1" applyBorder="1"/>
    <xf numFmtId="0" fontId="0" fillId="0" borderId="16" xfId="0" applyFill="1" applyBorder="1" applyAlignment="1">
      <alignment horizontal="center"/>
    </xf>
    <xf numFmtId="0" fontId="21" fillId="0" borderId="16" xfId="120" applyFont="1" applyFill="1" applyBorder="1" applyAlignment="1"/>
    <xf numFmtId="165" fontId="23" fillId="0" borderId="23" xfId="91" applyNumberFormat="1" applyFont="1" applyFill="1" applyBorder="1" applyAlignment="1">
      <alignment horizontal="center"/>
    </xf>
    <xf numFmtId="165" fontId="24" fillId="0" borderId="23" xfId="91" applyNumberFormat="1" applyFont="1" applyFill="1" applyBorder="1" applyAlignment="1">
      <alignment horizontal="left"/>
    </xf>
    <xf numFmtId="1" fontId="0" fillId="0" borderId="0" xfId="0" applyNumberFormat="1" applyBorder="1" applyAlignment="1">
      <alignment horizontal="center"/>
    </xf>
    <xf numFmtId="0" fontId="23" fillId="0" borderId="20" xfId="0" applyFont="1" applyBorder="1" applyAlignment="1">
      <alignment horizontal="center"/>
    </xf>
    <xf numFmtId="0" fontId="23" fillId="0" borderId="24" xfId="0" applyFont="1" applyBorder="1" applyAlignment="1">
      <alignment horizontal="center"/>
    </xf>
    <xf numFmtId="0" fontId="23" fillId="0" borderId="13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23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0" borderId="20" xfId="0" applyNumberFormat="1" applyBorder="1" applyAlignment="1">
      <alignment horizontal="center"/>
    </xf>
    <xf numFmtId="1" fontId="0" fillId="0" borderId="20" xfId="91" applyNumberFormat="1" applyFont="1" applyBorder="1" applyAlignment="1">
      <alignment horizontal="center"/>
    </xf>
    <xf numFmtId="3" fontId="0" fillId="0" borderId="0" xfId="0" applyNumberFormat="1"/>
    <xf numFmtId="164" fontId="16" fillId="0" borderId="18" xfId="0" applyNumberFormat="1" applyFont="1" applyBorder="1" applyAlignment="1">
      <alignment horizontal="center"/>
    </xf>
    <xf numFmtId="164" fontId="16" fillId="0" borderId="12" xfId="0" applyNumberFormat="1" applyFont="1" applyBorder="1" applyAlignment="1">
      <alignment horizontal="center"/>
    </xf>
    <xf numFmtId="164" fontId="16" fillId="0" borderId="24" xfId="0" applyNumberFormat="1" applyFont="1" applyBorder="1" applyAlignment="1">
      <alignment horizontal="center"/>
    </xf>
    <xf numFmtId="0" fontId="23" fillId="0" borderId="16" xfId="0" applyFont="1" applyBorder="1"/>
    <xf numFmtId="1" fontId="0" fillId="0" borderId="15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23" fillId="0" borderId="0" xfId="0" applyFont="1" applyFill="1" applyBorder="1"/>
    <xf numFmtId="0" fontId="23" fillId="0" borderId="14" xfId="0" applyFont="1" applyBorder="1" applyAlignment="1">
      <alignment horizontal="center"/>
    </xf>
    <xf numFmtId="0" fontId="0" fillId="0" borderId="24" xfId="0" applyBorder="1"/>
    <xf numFmtId="0" fontId="23" fillId="0" borderId="16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23" fillId="0" borderId="15" xfId="0" applyFont="1" applyBorder="1" applyAlignment="1">
      <alignment horizontal="center"/>
    </xf>
    <xf numFmtId="164" fontId="0" fillId="25" borderId="0" xfId="0" applyNumberFormat="1" applyFill="1" applyBorder="1" applyAlignment="1">
      <alignment horizontal="center"/>
    </xf>
    <xf numFmtId="164" fontId="0" fillId="25" borderId="13" xfId="0" applyNumberFormat="1" applyFill="1" applyBorder="1" applyAlignment="1">
      <alignment horizontal="center"/>
    </xf>
    <xf numFmtId="3" fontId="16" fillId="0" borderId="24" xfId="91" applyNumberFormat="1" applyFont="1" applyFill="1" applyBorder="1" applyAlignment="1">
      <alignment horizontal="center"/>
    </xf>
    <xf numFmtId="172" fontId="0" fillId="0" borderId="25" xfId="91" applyNumberFormat="1" applyFont="1" applyBorder="1" applyAlignment="1">
      <alignment horizontal="center"/>
    </xf>
    <xf numFmtId="172" fontId="0" fillId="0" borderId="25" xfId="91" applyNumberFormat="1" applyFont="1" applyFill="1" applyBorder="1" applyAlignment="1">
      <alignment horizontal="center"/>
    </xf>
    <xf numFmtId="172" fontId="23" fillId="0" borderId="26" xfId="91" applyNumberFormat="1" applyFont="1" applyFill="1" applyBorder="1" applyAlignment="1">
      <alignment horizontal="center"/>
    </xf>
    <xf numFmtId="0" fontId="23" fillId="24" borderId="17" xfId="0" applyFont="1" applyFill="1" applyBorder="1" applyAlignment="1">
      <alignment horizontal="center" wrapText="1"/>
    </xf>
    <xf numFmtId="3" fontId="21" fillId="0" borderId="18" xfId="91" applyNumberFormat="1" applyFont="1" applyFill="1" applyBorder="1" applyAlignment="1">
      <alignment horizontal="center"/>
    </xf>
    <xf numFmtId="169" fontId="16" fillId="0" borderId="20" xfId="91" applyNumberFormat="1" applyFont="1" applyFill="1" applyBorder="1" applyAlignment="1">
      <alignment horizontal="center"/>
    </xf>
    <xf numFmtId="3" fontId="23" fillId="0" borderId="27" xfId="91" applyNumberFormat="1" applyFont="1" applyFill="1" applyBorder="1" applyAlignment="1">
      <alignment horizontal="center"/>
    </xf>
    <xf numFmtId="169" fontId="23" fillId="0" borderId="28" xfId="91" applyNumberFormat="1" applyFont="1" applyFill="1" applyBorder="1" applyAlignment="1">
      <alignment horizontal="center"/>
    </xf>
    <xf numFmtId="3" fontId="16" fillId="0" borderId="18" xfId="91" applyNumberFormat="1" applyFont="1" applyFill="1" applyBorder="1" applyAlignment="1">
      <alignment horizontal="center"/>
    </xf>
    <xf numFmtId="1" fontId="0" fillId="0" borderId="18" xfId="0" applyNumberFormat="1" applyBorder="1" applyAlignment="1">
      <alignment horizontal="center"/>
    </xf>
    <xf numFmtId="1" fontId="15" fillId="0" borderId="18" xfId="120" applyNumberFormat="1" applyFont="1" applyFill="1" applyBorder="1" applyAlignment="1">
      <alignment horizontal="center"/>
    </xf>
    <xf numFmtId="164" fontId="16" fillId="0" borderId="0" xfId="0" applyNumberFormat="1" applyFont="1" applyFill="1" applyBorder="1" applyAlignment="1">
      <alignment horizontal="center"/>
    </xf>
    <xf numFmtId="164" fontId="23" fillId="0" borderId="22" xfId="0" applyNumberFormat="1" applyFont="1" applyFill="1" applyBorder="1" applyAlignment="1">
      <alignment horizontal="center"/>
    </xf>
    <xf numFmtId="164" fontId="16" fillId="0" borderId="11" xfId="0" applyNumberFormat="1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13" xfId="0" applyNumberFormat="1" applyFill="1" applyBorder="1" applyAlignment="1">
      <alignment horizontal="center"/>
    </xf>
    <xf numFmtId="164" fontId="0" fillId="0" borderId="19" xfId="0" applyNumberFormat="1" applyFill="1" applyBorder="1" applyAlignment="1">
      <alignment horizontal="center"/>
    </xf>
    <xf numFmtId="164" fontId="0" fillId="0" borderId="10" xfId="0" applyNumberFormat="1" applyFill="1" applyBorder="1" applyAlignment="1">
      <alignment horizontal="center"/>
    </xf>
    <xf numFmtId="0" fontId="23" fillId="25" borderId="16" xfId="0" applyFont="1" applyFill="1" applyBorder="1" applyAlignment="1">
      <alignment horizontal="center"/>
    </xf>
    <xf numFmtId="0" fontId="0" fillId="25" borderId="10" xfId="0" applyFill="1" applyBorder="1" applyAlignment="1">
      <alignment horizontal="center"/>
    </xf>
    <xf numFmtId="3" fontId="0" fillId="0" borderId="0" xfId="0" applyNumberFormat="1" applyBorder="1"/>
    <xf numFmtId="0" fontId="25" fillId="0" borderId="0" xfId="0" applyFont="1" applyBorder="1"/>
    <xf numFmtId="0" fontId="23" fillId="0" borderId="10" xfId="0" applyFont="1" applyBorder="1" applyAlignment="1">
      <alignment horizontal="center"/>
    </xf>
    <xf numFmtId="3" fontId="16" fillId="0" borderId="19" xfId="0" applyNumberFormat="1" applyFont="1" applyBorder="1" applyAlignment="1">
      <alignment horizontal="center"/>
    </xf>
    <xf numFmtId="3" fontId="16" fillId="0" borderId="10" xfId="0" applyNumberFormat="1" applyFont="1" applyBorder="1" applyAlignment="1">
      <alignment horizontal="center"/>
    </xf>
    <xf numFmtId="1" fontId="0" fillId="0" borderId="19" xfId="0" applyNumberFormat="1" applyBorder="1" applyAlignment="1">
      <alignment horizontal="center"/>
    </xf>
    <xf numFmtId="3" fontId="16" fillId="0" borderId="16" xfId="0" applyNumberFormat="1" applyFont="1" applyBorder="1" applyAlignment="1">
      <alignment horizontal="center"/>
    </xf>
    <xf numFmtId="3" fontId="23" fillId="0" borderId="23" xfId="91" applyNumberFormat="1" applyFont="1" applyFill="1" applyBorder="1" applyAlignment="1">
      <alignment horizontal="center"/>
    </xf>
    <xf numFmtId="3" fontId="28" fillId="0" borderId="19" xfId="0" applyNumberFormat="1" applyFont="1" applyBorder="1" applyAlignment="1">
      <alignment horizontal="center" vertical="center"/>
    </xf>
    <xf numFmtId="3" fontId="28" fillId="26" borderId="29" xfId="0" applyNumberFormat="1" applyFont="1" applyFill="1" applyBorder="1" applyAlignment="1">
      <alignment horizontal="center" vertical="center" wrapText="1"/>
    </xf>
    <xf numFmtId="3" fontId="28" fillId="26" borderId="30" xfId="0" applyNumberFormat="1" applyFont="1" applyFill="1" applyBorder="1" applyAlignment="1">
      <alignment horizontal="center" vertical="center" wrapText="1"/>
    </xf>
    <xf numFmtId="172" fontId="28" fillId="26" borderId="30" xfId="91" applyNumberFormat="1" applyFont="1" applyFill="1" applyBorder="1" applyAlignment="1">
      <alignment horizontal="center" vertical="center" wrapText="1"/>
    </xf>
    <xf numFmtId="172" fontId="28" fillId="26" borderId="29" xfId="91" applyNumberFormat="1" applyFont="1" applyFill="1" applyBorder="1" applyAlignment="1">
      <alignment horizontal="center" vertical="center" wrapText="1"/>
    </xf>
    <xf numFmtId="172" fontId="28" fillId="26" borderId="31" xfId="91" applyNumberFormat="1" applyFont="1" applyFill="1" applyBorder="1" applyAlignment="1">
      <alignment horizontal="center" vertical="center" wrapText="1"/>
    </xf>
    <xf numFmtId="3" fontId="23" fillId="0" borderId="16" xfId="0" applyNumberFormat="1" applyFont="1" applyFill="1" applyBorder="1" applyAlignment="1">
      <alignment horizontal="center"/>
    </xf>
    <xf numFmtId="3" fontId="23" fillId="0" borderId="10" xfId="91" applyNumberFormat="1" applyFont="1" applyFill="1" applyBorder="1" applyAlignment="1">
      <alignment horizontal="center"/>
    </xf>
    <xf numFmtId="0" fontId="21" fillId="0" borderId="18" xfId="121" applyFont="1" applyFill="1" applyBorder="1" applyAlignment="1"/>
    <xf numFmtId="3" fontId="28" fillId="26" borderId="32" xfId="0" applyNumberFormat="1" applyFont="1" applyFill="1" applyBorder="1" applyAlignment="1">
      <alignment horizontal="center" vertical="center" wrapText="1"/>
    </xf>
    <xf numFmtId="0" fontId="24" fillId="0" borderId="18" xfId="120" applyFont="1" applyFill="1" applyBorder="1" applyAlignment="1"/>
    <xf numFmtId="3" fontId="28" fillId="26" borderId="19" xfId="0" applyNumberFormat="1" applyFont="1" applyFill="1" applyBorder="1" applyAlignment="1">
      <alignment horizontal="center" vertical="center" wrapText="1"/>
    </xf>
    <xf numFmtId="172" fontId="28" fillId="26" borderId="33" xfId="91" applyNumberFormat="1" applyFont="1" applyFill="1" applyBorder="1" applyAlignment="1">
      <alignment horizontal="center" vertical="center" wrapText="1"/>
    </xf>
    <xf numFmtId="168" fontId="16" fillId="0" borderId="13" xfId="0" applyNumberFormat="1" applyFon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9" xfId="0" applyNumberFormat="1" applyBorder="1" applyAlignment="1">
      <alignment horizontal="center"/>
    </xf>
    <xf numFmtId="168" fontId="16" fillId="0" borderId="10" xfId="0" applyNumberFormat="1" applyFont="1" applyBorder="1" applyAlignment="1">
      <alignment horizontal="center"/>
    </xf>
    <xf numFmtId="168" fontId="0" fillId="0" borderId="0" xfId="0" applyNumberFormat="1" applyBorder="1" applyAlignment="1">
      <alignment horizontal="center"/>
    </xf>
    <xf numFmtId="1" fontId="0" fillId="0" borderId="16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8" fontId="0" fillId="0" borderId="24" xfId="0" applyNumberFormat="1" applyBorder="1" applyAlignment="1">
      <alignment horizontal="center"/>
    </xf>
    <xf numFmtId="168" fontId="0" fillId="0" borderId="18" xfId="0" applyNumberFormat="1" applyBorder="1" applyAlignment="1">
      <alignment horizontal="center"/>
    </xf>
    <xf numFmtId="168" fontId="16" fillId="0" borderId="12" xfId="0" applyNumberFormat="1" applyFont="1" applyBorder="1" applyAlignment="1">
      <alignment horizontal="center"/>
    </xf>
    <xf numFmtId="172" fontId="0" fillId="0" borderId="14" xfId="91" applyNumberFormat="1" applyFont="1" applyBorder="1" applyAlignment="1">
      <alignment horizontal="center"/>
    </xf>
    <xf numFmtId="172" fontId="0" fillId="0" borderId="20" xfId="91" applyNumberFormat="1" applyFont="1" applyBorder="1" applyAlignment="1">
      <alignment horizontal="center"/>
    </xf>
    <xf numFmtId="172" fontId="0" fillId="0" borderId="15" xfId="91" applyNumberFormat="1" applyFon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168" fontId="0" fillId="0" borderId="20" xfId="0" applyNumberFormat="1" applyBorder="1" applyAlignment="1">
      <alignment horizontal="center"/>
    </xf>
    <xf numFmtId="168" fontId="0" fillId="0" borderId="14" xfId="0" applyNumberFormat="1" applyBorder="1" applyAlignment="1">
      <alignment horizontal="center"/>
    </xf>
    <xf numFmtId="168" fontId="0" fillId="0" borderId="10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0" fontId="23" fillId="0" borderId="34" xfId="0" applyFont="1" applyBorder="1"/>
    <xf numFmtId="0" fontId="21" fillId="0" borderId="18" xfId="120" applyFont="1" applyFill="1" applyBorder="1" applyAlignment="1"/>
    <xf numFmtId="0" fontId="15" fillId="0" borderId="18" xfId="120" applyFont="1" applyFill="1" applyBorder="1" applyAlignment="1"/>
    <xf numFmtId="49" fontId="21" fillId="0" borderId="18" xfId="0" applyNumberFormat="1" applyFont="1" applyFill="1" applyBorder="1" applyAlignment="1"/>
    <xf numFmtId="49" fontId="16" fillId="0" borderId="18" xfId="0" applyNumberFormat="1" applyFont="1" applyFill="1" applyBorder="1" applyAlignment="1"/>
    <xf numFmtId="49" fontId="15" fillId="0" borderId="18" xfId="120" applyNumberFormat="1" applyFont="1" applyFill="1" applyBorder="1" applyAlignment="1"/>
    <xf numFmtId="0" fontId="0" fillId="0" borderId="18" xfId="0" applyFill="1" applyBorder="1"/>
    <xf numFmtId="0" fontId="23" fillId="0" borderId="21" xfId="0" applyFont="1" applyBorder="1"/>
    <xf numFmtId="3" fontId="0" fillId="0" borderId="19" xfId="0" applyNumberFormat="1" applyBorder="1"/>
    <xf numFmtId="3" fontId="0" fillId="0" borderId="10" xfId="0" applyNumberFormat="1" applyBorder="1"/>
    <xf numFmtId="3" fontId="0" fillId="0" borderId="19" xfId="0" applyNumberFormat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3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3" fontId="0" fillId="0" borderId="12" xfId="0" applyNumberFormat="1" applyBorder="1" applyAlignment="1">
      <alignment horizontal="center"/>
    </xf>
    <xf numFmtId="0" fontId="23" fillId="0" borderId="34" xfId="0" applyFont="1" applyBorder="1" applyAlignment="1">
      <alignment horizontal="center"/>
    </xf>
    <xf numFmtId="0" fontId="23" fillId="0" borderId="21" xfId="0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23" fillId="0" borderId="21" xfId="0" applyFont="1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0" fontId="23" fillId="24" borderId="16" xfId="0" applyFont="1" applyFill="1" applyBorder="1" applyAlignment="1">
      <alignment horizontal="center"/>
    </xf>
    <xf numFmtId="0" fontId="23" fillId="24" borderId="19" xfId="0" applyFont="1" applyFill="1" applyBorder="1"/>
    <xf numFmtId="3" fontId="26" fillId="24" borderId="0" xfId="91" applyNumberFormat="1" applyFont="1" applyFill="1" applyBorder="1" applyAlignment="1">
      <alignment horizontal="center"/>
    </xf>
    <xf numFmtId="0" fontId="23" fillId="24" borderId="10" xfId="0" applyFont="1" applyFill="1" applyBorder="1"/>
    <xf numFmtId="3" fontId="26" fillId="24" borderId="13" xfId="91" applyNumberFormat="1" applyFont="1" applyFill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3" fontId="26" fillId="24" borderId="19" xfId="91" applyNumberFormat="1" applyFont="1" applyFill="1" applyBorder="1" applyAlignment="1">
      <alignment horizontal="center"/>
    </xf>
    <xf numFmtId="3" fontId="26" fillId="24" borderId="10" xfId="91" applyNumberFormat="1" applyFont="1" applyFill="1" applyBorder="1" applyAlignment="1">
      <alignment horizontal="center"/>
    </xf>
    <xf numFmtId="0" fontId="23" fillId="24" borderId="24" xfId="0" applyFont="1" applyFill="1" applyBorder="1" applyAlignment="1">
      <alignment horizontal="center"/>
    </xf>
    <xf numFmtId="0" fontId="0" fillId="24" borderId="12" xfId="0" applyFill="1" applyBorder="1"/>
    <xf numFmtId="0" fontId="23" fillId="24" borderId="10" xfId="0" applyFont="1" applyFill="1" applyBorder="1" applyAlignment="1">
      <alignment horizontal="center"/>
    </xf>
    <xf numFmtId="0" fontId="23" fillId="24" borderId="16" xfId="0" applyFont="1" applyFill="1" applyBorder="1"/>
    <xf numFmtId="3" fontId="16" fillId="24" borderId="19" xfId="0" applyNumberFormat="1" applyFont="1" applyFill="1" applyBorder="1" applyAlignment="1">
      <alignment horizontal="center"/>
    </xf>
    <xf numFmtId="3" fontId="0" fillId="24" borderId="16" xfId="0" applyNumberFormat="1" applyFill="1" applyBorder="1" applyAlignment="1">
      <alignment horizontal="center"/>
    </xf>
    <xf numFmtId="3" fontId="0" fillId="24" borderId="19" xfId="0" applyNumberFormat="1" applyFill="1" applyBorder="1" applyAlignment="1">
      <alignment horizontal="center"/>
    </xf>
    <xf numFmtId="3" fontId="16" fillId="24" borderId="10" xfId="0" applyNumberFormat="1" applyFont="1" applyFill="1" applyBorder="1" applyAlignment="1">
      <alignment horizontal="center"/>
    </xf>
    <xf numFmtId="3" fontId="0" fillId="24" borderId="10" xfId="0" applyNumberFormat="1" applyFill="1" applyBorder="1" applyAlignment="1">
      <alignment horizontal="center"/>
    </xf>
    <xf numFmtId="0" fontId="23" fillId="24" borderId="24" xfId="0" applyFont="1" applyFill="1" applyBorder="1"/>
    <xf numFmtId="0" fontId="23" fillId="24" borderId="18" xfId="0" applyFont="1" applyFill="1" applyBorder="1"/>
    <xf numFmtId="0" fontId="23" fillId="24" borderId="12" xfId="0" applyFont="1" applyFill="1" applyBorder="1"/>
    <xf numFmtId="0" fontId="23" fillId="24" borderId="14" xfId="0" applyFont="1" applyFill="1" applyBorder="1" applyAlignment="1">
      <alignment horizontal="center"/>
    </xf>
    <xf numFmtId="0" fontId="23" fillId="24" borderId="15" xfId="0" applyFont="1" applyFill="1" applyBorder="1" applyAlignment="1">
      <alignment horizontal="center"/>
    </xf>
    <xf numFmtId="0" fontId="0" fillId="0" borderId="34" xfId="0" applyBorder="1"/>
    <xf numFmtId="0" fontId="0" fillId="0" borderId="17" xfId="0" applyBorder="1"/>
    <xf numFmtId="3" fontId="0" fillId="0" borderId="18" xfId="0" applyNumberFormat="1" applyBorder="1"/>
    <xf numFmtId="3" fontId="0" fillId="0" borderId="12" xfId="0" applyNumberFormat="1" applyBorder="1"/>
    <xf numFmtId="0" fontId="23" fillId="0" borderId="35" xfId="0" applyFont="1" applyBorder="1" applyAlignment="1">
      <alignment horizontal="center"/>
    </xf>
    <xf numFmtId="3" fontId="0" fillId="0" borderId="20" xfId="0" applyNumberFormat="1" applyBorder="1" applyAlignment="1">
      <alignment horizontal="center"/>
    </xf>
    <xf numFmtId="3" fontId="0" fillId="0" borderId="15" xfId="0" applyNumberFormat="1" applyBorder="1" applyAlignment="1">
      <alignment horizontal="center"/>
    </xf>
    <xf numFmtId="49" fontId="21" fillId="0" borderId="24" xfId="0" applyNumberFormat="1" applyFont="1" applyFill="1" applyBorder="1" applyAlignment="1"/>
    <xf numFmtId="3" fontId="0" fillId="0" borderId="24" xfId="0" applyNumberFormat="1" applyBorder="1"/>
    <xf numFmtId="165" fontId="24" fillId="0" borderId="12" xfId="91" applyNumberFormat="1" applyFont="1" applyFill="1" applyBorder="1" applyAlignment="1"/>
    <xf numFmtId="0" fontId="0" fillId="0" borderId="11" xfId="0" applyBorder="1"/>
    <xf numFmtId="49" fontId="15" fillId="0" borderId="24" xfId="120" applyNumberFormat="1" applyFont="1" applyFill="1" applyBorder="1" applyAlignment="1"/>
    <xf numFmtId="0" fontId="24" fillId="0" borderId="12" xfId="120" applyFont="1" applyFill="1" applyBorder="1" applyAlignment="1"/>
    <xf numFmtId="0" fontId="21" fillId="0" borderId="24" xfId="121" applyFont="1" applyFill="1" applyBorder="1" applyAlignment="1"/>
    <xf numFmtId="0" fontId="24" fillId="0" borderId="12" xfId="121" applyFont="1" applyFill="1" applyBorder="1" applyAlignment="1"/>
    <xf numFmtId="0" fontId="15" fillId="0" borderId="0" xfId="120" applyFont="1" applyFill="1" applyBorder="1" applyAlignment="1"/>
    <xf numFmtId="3" fontId="0" fillId="0" borderId="0" xfId="0" applyNumberFormat="1" applyBorder="1" applyAlignment="1">
      <alignment horizontal="center"/>
    </xf>
    <xf numFmtId="164" fontId="0" fillId="26" borderId="0" xfId="0" applyNumberFormat="1" applyFill="1" applyBorder="1" applyAlignment="1">
      <alignment horizontal="center"/>
    </xf>
    <xf numFmtId="172" fontId="0" fillId="0" borderId="0" xfId="91" applyNumberFormat="1" applyFont="1" applyFill="1" applyBorder="1" applyAlignment="1">
      <alignment horizontal="center"/>
    </xf>
    <xf numFmtId="172" fontId="0" fillId="0" borderId="0" xfId="91" applyNumberFormat="1" applyFont="1" applyBorder="1" applyAlignment="1">
      <alignment horizontal="center"/>
    </xf>
    <xf numFmtId="172" fontId="0" fillId="26" borderId="0" xfId="91" applyNumberFormat="1" applyFont="1" applyFill="1" applyBorder="1" applyAlignment="1">
      <alignment horizontal="center"/>
    </xf>
    <xf numFmtId="0" fontId="23" fillId="26" borderId="14" xfId="0" applyFont="1" applyFill="1" applyBorder="1" applyAlignment="1">
      <alignment horizontal="center"/>
    </xf>
    <xf numFmtId="0" fontId="23" fillId="26" borderId="24" xfId="0" applyFont="1" applyFill="1" applyBorder="1" applyAlignment="1">
      <alignment horizontal="center"/>
    </xf>
    <xf numFmtId="172" fontId="0" fillId="26" borderId="18" xfId="91" applyNumberFormat="1" applyFont="1" applyFill="1" applyBorder="1" applyAlignment="1">
      <alignment horizontal="center"/>
    </xf>
    <xf numFmtId="0" fontId="16" fillId="26" borderId="12" xfId="0" applyFont="1" applyFill="1" applyBorder="1" applyAlignment="1">
      <alignment horizontal="center"/>
    </xf>
    <xf numFmtId="0" fontId="16" fillId="0" borderId="15" xfId="0" applyFont="1" applyBorder="1" applyAlignment="1">
      <alignment horizontal="center"/>
    </xf>
    <xf numFmtId="172" fontId="0" fillId="26" borderId="24" xfId="91" applyNumberFormat="1" applyFont="1" applyFill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0" fontId="23" fillId="26" borderId="24" xfId="0" applyFont="1" applyFill="1" applyBorder="1" applyAlignment="1"/>
    <xf numFmtId="0" fontId="23" fillId="26" borderId="14" xfId="0" applyFont="1" applyFill="1" applyBorder="1" applyAlignment="1"/>
    <xf numFmtId="173" fontId="0" fillId="26" borderId="18" xfId="91" applyNumberFormat="1" applyFont="1" applyFill="1" applyBorder="1" applyAlignment="1">
      <alignment horizontal="center"/>
    </xf>
    <xf numFmtId="0" fontId="16" fillId="0" borderId="16" xfId="0" applyFont="1" applyBorder="1"/>
    <xf numFmtId="0" fontId="16" fillId="0" borderId="10" xfId="0" applyFont="1" applyBorder="1"/>
    <xf numFmtId="172" fontId="23" fillId="0" borderId="36" xfId="91" applyNumberFormat="1" applyFont="1" applyBorder="1" applyAlignment="1">
      <alignment horizontal="center"/>
    </xf>
    <xf numFmtId="172" fontId="0" fillId="26" borderId="36" xfId="91" applyNumberFormat="1" applyFont="1" applyFill="1" applyBorder="1" applyAlignment="1">
      <alignment horizontal="center"/>
    </xf>
    <xf numFmtId="0" fontId="0" fillId="0" borderId="37" xfId="0" applyBorder="1"/>
    <xf numFmtId="173" fontId="0" fillId="26" borderId="36" xfId="91" applyNumberFormat="1" applyFont="1" applyFill="1" applyBorder="1" applyAlignment="1">
      <alignment horizontal="center"/>
    </xf>
    <xf numFmtId="0" fontId="0" fillId="0" borderId="38" xfId="0" applyBorder="1"/>
    <xf numFmtId="172" fontId="0" fillId="26" borderId="37" xfId="91" applyNumberFormat="1" applyFont="1" applyFill="1" applyBorder="1" applyAlignment="1">
      <alignment horizontal="center"/>
    </xf>
    <xf numFmtId="164" fontId="0" fillId="24" borderId="0" xfId="0" applyNumberFormat="1" applyFill="1" applyBorder="1" applyAlignment="1">
      <alignment horizontal="center"/>
    </xf>
    <xf numFmtId="173" fontId="0" fillId="24" borderId="18" xfId="91" applyNumberFormat="1" applyFont="1" applyFill="1" applyBorder="1" applyAlignment="1">
      <alignment horizontal="center"/>
    </xf>
    <xf numFmtId="172" fontId="0" fillId="24" borderId="18" xfId="91" applyNumberFormat="1" applyFont="1" applyFill="1" applyBorder="1" applyAlignment="1">
      <alignment horizontal="center"/>
    </xf>
    <xf numFmtId="164" fontId="0" fillId="24" borderId="20" xfId="0" applyNumberFormat="1" applyFill="1" applyBorder="1" applyAlignment="1">
      <alignment horizontal="center"/>
    </xf>
    <xf numFmtId="0" fontId="16" fillId="0" borderId="24" xfId="0" applyFont="1" applyBorder="1"/>
    <xf numFmtId="0" fontId="16" fillId="0" borderId="12" xfId="0" applyFont="1" applyBorder="1"/>
    <xf numFmtId="2" fontId="0" fillId="0" borderId="20" xfId="0" applyNumberFormat="1" applyFill="1" applyBorder="1" applyAlignment="1">
      <alignment horizontal="center"/>
    </xf>
    <xf numFmtId="168" fontId="0" fillId="0" borderId="11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168" fontId="0" fillId="0" borderId="0" xfId="0" applyNumberFormat="1" applyFill="1" applyBorder="1" applyAlignment="1">
      <alignment horizontal="center"/>
    </xf>
    <xf numFmtId="172" fontId="16" fillId="0" borderId="19" xfId="91" applyNumberFormat="1" applyFont="1" applyBorder="1" applyAlignment="1">
      <alignment horizontal="center"/>
    </xf>
    <xf numFmtId="172" fontId="0" fillId="0" borderId="19" xfId="91" applyNumberFormat="1" applyFont="1" applyBorder="1" applyAlignment="1">
      <alignment horizontal="center"/>
    </xf>
    <xf numFmtId="172" fontId="16" fillId="0" borderId="10" xfId="91" applyNumberFormat="1" applyFont="1" applyBorder="1" applyAlignment="1">
      <alignment horizontal="center"/>
    </xf>
    <xf numFmtId="172" fontId="16" fillId="0" borderId="13" xfId="91" applyNumberFormat="1" applyFont="1" applyBorder="1" applyAlignment="1">
      <alignment horizontal="center"/>
    </xf>
    <xf numFmtId="172" fontId="16" fillId="0" borderId="12" xfId="91" applyNumberFormat="1" applyFont="1" applyBorder="1" applyAlignment="1">
      <alignment horizontal="center"/>
    </xf>
    <xf numFmtId="0" fontId="23" fillId="0" borderId="0" xfId="0" applyFont="1" applyFill="1" applyBorder="1" applyAlignment="1">
      <alignment horizontal="center"/>
    </xf>
    <xf numFmtId="0" fontId="0" fillId="0" borderId="0" xfId="0" applyFill="1" applyBorder="1"/>
    <xf numFmtId="3" fontId="16" fillId="0" borderId="0" xfId="0" applyNumberFormat="1" applyFont="1" applyFill="1" applyBorder="1"/>
    <xf numFmtId="0" fontId="1" fillId="0" borderId="0" xfId="0" applyFont="1"/>
    <xf numFmtId="16" fontId="1" fillId="0" borderId="0" xfId="0" quotePrefix="1" applyNumberFormat="1" applyFont="1"/>
    <xf numFmtId="16" fontId="1" fillId="0" borderId="0" xfId="0" applyNumberFormat="1" applyFont="1"/>
    <xf numFmtId="173" fontId="16" fillId="0" borderId="19" xfId="91" applyNumberFormat="1" applyFont="1" applyBorder="1" applyAlignment="1">
      <alignment horizontal="center"/>
    </xf>
    <xf numFmtId="172" fontId="23" fillId="0" borderId="0" xfId="0" applyNumberFormat="1" applyFont="1" applyBorder="1" applyAlignment="1">
      <alignment horizontal="center"/>
    </xf>
    <xf numFmtId="0" fontId="23" fillId="0" borderId="0" xfId="0" applyFont="1" applyBorder="1" applyAlignment="1">
      <alignment horizontal="left"/>
    </xf>
    <xf numFmtId="0" fontId="1" fillId="26" borderId="12" xfId="0" applyFont="1" applyFill="1" applyBorder="1" applyAlignment="1">
      <alignment horizontal="center"/>
    </xf>
    <xf numFmtId="0" fontId="0" fillId="0" borderId="14" xfId="0" applyBorder="1"/>
    <xf numFmtId="3" fontId="0" fillId="0" borderId="20" xfId="0" applyNumberFormat="1" applyBorder="1"/>
    <xf numFmtId="165" fontId="24" fillId="0" borderId="18" xfId="91" applyNumberFormat="1" applyFont="1" applyFill="1" applyBorder="1" applyAlignment="1"/>
    <xf numFmtId="3" fontId="0" fillId="0" borderId="15" xfId="0" applyNumberFormat="1" applyBorder="1"/>
    <xf numFmtId="3" fontId="0" fillId="0" borderId="14" xfId="0" applyNumberFormat="1" applyBorder="1"/>
    <xf numFmtId="3" fontId="0" fillId="0" borderId="11" xfId="0" applyNumberFormat="1" applyBorder="1"/>
    <xf numFmtId="167" fontId="0" fillId="0" borderId="24" xfId="0" applyNumberFormat="1" applyBorder="1" applyAlignment="1">
      <alignment horizontal="center"/>
    </xf>
    <xf numFmtId="167" fontId="0" fillId="0" borderId="18" xfId="0" applyNumberFormat="1" applyBorder="1" applyAlignment="1">
      <alignment horizontal="center"/>
    </xf>
    <xf numFmtId="167" fontId="0" fillId="0" borderId="12" xfId="0" applyNumberFormat="1" applyBorder="1" applyAlignment="1">
      <alignment horizontal="center"/>
    </xf>
    <xf numFmtId="0" fontId="29" fillId="0" borderId="0" xfId="0" applyFont="1"/>
    <xf numFmtId="169" fontId="16" fillId="0" borderId="0" xfId="0" applyNumberFormat="1" applyFont="1" applyFill="1" applyBorder="1"/>
    <xf numFmtId="3" fontId="1" fillId="0" borderId="0" xfId="0" applyNumberFormat="1" applyFont="1" applyFill="1"/>
    <xf numFmtId="4" fontId="16" fillId="0" borderId="0" xfId="0" applyNumberFormat="1" applyFont="1" applyFill="1"/>
    <xf numFmtId="0" fontId="27" fillId="0" borderId="0" xfId="0" applyFont="1" applyFill="1" applyBorder="1" applyAlignment="1">
      <alignment vertical="center" wrapText="1"/>
    </xf>
    <xf numFmtId="165" fontId="27" fillId="0" borderId="0" xfId="91" applyNumberFormat="1" applyFont="1" applyFill="1" applyBorder="1" applyAlignment="1">
      <alignment horizontal="right" vertical="center" wrapText="1"/>
    </xf>
    <xf numFmtId="3" fontId="28" fillId="0" borderId="0" xfId="0" applyNumberFormat="1" applyFont="1" applyFill="1" applyBorder="1" applyAlignment="1">
      <alignment horizontal="right" vertical="center" wrapText="1"/>
    </xf>
    <xf numFmtId="169" fontId="16" fillId="0" borderId="0" xfId="0" applyNumberFormat="1" applyFont="1" applyFill="1"/>
    <xf numFmtId="170" fontId="16" fillId="0" borderId="0" xfId="0" applyNumberFormat="1" applyFont="1" applyFill="1"/>
    <xf numFmtId="171" fontId="16" fillId="0" borderId="0" xfId="0" applyNumberFormat="1" applyFont="1" applyFill="1"/>
    <xf numFmtId="0" fontId="27" fillId="0" borderId="0" xfId="0" applyFont="1" applyFill="1" applyBorder="1" applyAlignment="1">
      <alignment vertical="center"/>
    </xf>
    <xf numFmtId="3" fontId="28" fillId="0" borderId="0" xfId="0" applyNumberFormat="1" applyFont="1" applyFill="1" applyBorder="1" applyAlignment="1">
      <alignment vertical="center"/>
    </xf>
    <xf numFmtId="0" fontId="1" fillId="0" borderId="0" xfId="0" applyFont="1" applyFill="1" applyBorder="1"/>
    <xf numFmtId="3" fontId="16" fillId="0" borderId="0" xfId="0" applyNumberFormat="1" applyFont="1" applyFill="1" applyBorder="1" applyAlignment="1">
      <alignment horizontal="center"/>
    </xf>
    <xf numFmtId="171" fontId="16" fillId="0" borderId="0" xfId="0" applyNumberFormat="1" applyFont="1" applyFill="1" applyBorder="1"/>
    <xf numFmtId="164" fontId="0" fillId="0" borderId="0" xfId="0" applyNumberFormat="1" applyFill="1"/>
    <xf numFmtId="3" fontId="0" fillId="0" borderId="0" xfId="0" applyNumberFormat="1" applyFill="1"/>
    <xf numFmtId="4" fontId="28" fillId="0" borderId="0" xfId="0" applyNumberFormat="1" applyFont="1" applyFill="1" applyBorder="1" applyAlignment="1">
      <alignment vertical="center"/>
    </xf>
    <xf numFmtId="3" fontId="28" fillId="0" borderId="0" xfId="0" applyNumberFormat="1" applyFont="1" applyFill="1" applyBorder="1" applyAlignment="1">
      <alignment horizontal="center" vertical="center"/>
    </xf>
    <xf numFmtId="3" fontId="0" fillId="0" borderId="0" xfId="0" applyNumberFormat="1" applyFill="1" applyBorder="1"/>
    <xf numFmtId="169" fontId="23" fillId="0" borderId="13" xfId="91" applyNumberFormat="1" applyFont="1" applyFill="1" applyBorder="1" applyAlignment="1">
      <alignment horizontal="center"/>
    </xf>
    <xf numFmtId="0" fontId="23" fillId="24" borderId="11" xfId="0" applyFont="1" applyFill="1" applyBorder="1" applyAlignment="1">
      <alignment horizontal="center"/>
    </xf>
    <xf numFmtId="0" fontId="23" fillId="24" borderId="11" xfId="0" applyFont="1" applyFill="1" applyBorder="1" applyAlignment="1">
      <alignment horizontal="center" wrapText="1"/>
    </xf>
    <xf numFmtId="3" fontId="28" fillId="26" borderId="33" xfId="0" applyNumberFormat="1" applyFont="1" applyFill="1" applyBorder="1" applyAlignment="1">
      <alignment horizontal="center" vertical="center" wrapText="1"/>
    </xf>
    <xf numFmtId="0" fontId="23" fillId="24" borderId="24" xfId="0" applyFont="1" applyFill="1" applyBorder="1" applyAlignment="1">
      <alignment horizontal="center" wrapText="1"/>
    </xf>
    <xf numFmtId="0" fontId="23" fillId="24" borderId="39" xfId="0" applyFont="1" applyFill="1" applyBorder="1" applyAlignment="1">
      <alignment horizontal="center"/>
    </xf>
    <xf numFmtId="0" fontId="23" fillId="24" borderId="40" xfId="0" applyFont="1" applyFill="1" applyBorder="1" applyAlignment="1">
      <alignment horizontal="center" wrapText="1"/>
    </xf>
    <xf numFmtId="165" fontId="23" fillId="0" borderId="0" xfId="91" applyNumberFormat="1" applyFont="1" applyFill="1" applyBorder="1" applyAlignment="1">
      <alignment horizontal="center"/>
    </xf>
    <xf numFmtId="1" fontId="16" fillId="0" borderId="0" xfId="122" applyNumberFormat="1" applyFont="1" applyBorder="1" applyAlignment="1">
      <alignment horizontal="center"/>
    </xf>
    <xf numFmtId="1" fontId="16" fillId="0" borderId="0" xfId="122" applyNumberFormat="1" applyFont="1" applyBorder="1" applyAlignment="1">
      <alignment horizontal="left"/>
    </xf>
    <xf numFmtId="3" fontId="16" fillId="0" borderId="41" xfId="91" applyNumberFormat="1" applyFont="1" applyFill="1" applyBorder="1" applyAlignment="1">
      <alignment horizontal="center"/>
    </xf>
    <xf numFmtId="164" fontId="16" fillId="0" borderId="22" xfId="0" applyNumberFormat="1" applyFont="1" applyFill="1" applyBorder="1" applyAlignment="1">
      <alignment horizontal="center"/>
    </xf>
    <xf numFmtId="169" fontId="23" fillId="0" borderId="20" xfId="91" applyNumberFormat="1" applyFont="1" applyFill="1" applyBorder="1" applyAlignment="1">
      <alignment horizontal="center"/>
    </xf>
    <xf numFmtId="169" fontId="23" fillId="25" borderId="42" xfId="91" applyNumberFormat="1" applyFont="1" applyFill="1" applyBorder="1" applyAlignment="1">
      <alignment horizontal="center"/>
    </xf>
    <xf numFmtId="169" fontId="23" fillId="0" borderId="0" xfId="91" applyNumberFormat="1" applyFont="1" applyFill="1" applyBorder="1" applyAlignment="1">
      <alignment horizontal="center"/>
    </xf>
    <xf numFmtId="3" fontId="16" fillId="0" borderId="43" xfId="91" applyNumberFormat="1" applyFont="1" applyFill="1" applyBorder="1" applyAlignment="1">
      <alignment horizontal="center"/>
    </xf>
    <xf numFmtId="3" fontId="16" fillId="0" borderId="44" xfId="91" applyNumberFormat="1" applyFont="1" applyFill="1" applyBorder="1" applyAlignment="1">
      <alignment horizontal="center"/>
    </xf>
    <xf numFmtId="169" fontId="21" fillId="0" borderId="44" xfId="91" applyNumberFormat="1" applyFont="1" applyFill="1" applyBorder="1" applyAlignment="1">
      <alignment horizontal="center"/>
    </xf>
    <xf numFmtId="164" fontId="16" fillId="0" borderId="44" xfId="0" applyNumberFormat="1" applyFont="1" applyFill="1" applyBorder="1" applyAlignment="1">
      <alignment horizontal="center"/>
    </xf>
    <xf numFmtId="169" fontId="16" fillId="0" borderId="44" xfId="91" applyNumberFormat="1" applyFont="1" applyFill="1" applyBorder="1" applyAlignment="1">
      <alignment horizontal="center"/>
    </xf>
    <xf numFmtId="169" fontId="16" fillId="0" borderId="45" xfId="91" applyNumberFormat="1" applyFont="1" applyFill="1" applyBorder="1" applyAlignment="1">
      <alignment horizontal="center"/>
    </xf>
    <xf numFmtId="169" fontId="16" fillId="0" borderId="46" xfId="91" applyNumberFormat="1" applyFont="1" applyFill="1" applyBorder="1" applyAlignment="1">
      <alignment horizontal="center"/>
    </xf>
    <xf numFmtId="3" fontId="23" fillId="0" borderId="47" xfId="91" applyNumberFormat="1" applyFont="1" applyFill="1" applyBorder="1" applyAlignment="1">
      <alignment horizontal="center"/>
    </xf>
    <xf numFmtId="169" fontId="21" fillId="0" borderId="22" xfId="91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" fontId="0" fillId="0" borderId="43" xfId="0" applyNumberFormat="1" applyFill="1" applyBorder="1" applyAlignment="1">
      <alignment horizontal="center"/>
    </xf>
    <xf numFmtId="1" fontId="0" fillId="0" borderId="44" xfId="0" applyNumberFormat="1" applyFill="1" applyBorder="1" applyAlignment="1">
      <alignment horizontal="center"/>
    </xf>
    <xf numFmtId="1" fontId="0" fillId="0" borderId="41" xfId="0" applyNumberFormat="1" applyFill="1" applyBorder="1" applyAlignment="1">
      <alignment horizontal="center"/>
    </xf>
    <xf numFmtId="169" fontId="16" fillId="0" borderId="42" xfId="91" applyNumberFormat="1" applyFont="1" applyFill="1" applyBorder="1" applyAlignment="1">
      <alignment horizontal="center"/>
    </xf>
    <xf numFmtId="169" fontId="16" fillId="25" borderId="20" xfId="91" applyNumberFormat="1" applyFont="1" applyFill="1" applyBorder="1" applyAlignment="1">
      <alignment horizontal="center"/>
    </xf>
    <xf numFmtId="49" fontId="21" fillId="0" borderId="19" xfId="0" applyNumberFormat="1" applyFont="1" applyFill="1" applyBorder="1" applyAlignment="1"/>
    <xf numFmtId="3" fontId="28" fillId="0" borderId="19" xfId="0" applyNumberFormat="1" applyFont="1" applyFill="1" applyBorder="1" applyAlignment="1">
      <alignment horizontal="center" vertical="center"/>
    </xf>
    <xf numFmtId="3" fontId="1" fillId="0" borderId="0" xfId="94" applyNumberFormat="1" applyFont="1" applyFill="1" applyBorder="1" applyAlignment="1">
      <alignment horizontal="center"/>
    </xf>
    <xf numFmtId="3" fontId="1" fillId="0" borderId="18" xfId="94" applyNumberFormat="1" applyFont="1" applyFill="1" applyBorder="1" applyAlignment="1">
      <alignment horizontal="center"/>
    </xf>
    <xf numFmtId="49" fontId="16" fillId="0" borderId="19" xfId="0" applyNumberFormat="1" applyFont="1" applyFill="1" applyBorder="1" applyAlignment="1"/>
    <xf numFmtId="165" fontId="24" fillId="0" borderId="23" xfId="91" applyNumberFormat="1" applyFont="1" applyFill="1" applyBorder="1" applyAlignment="1"/>
    <xf numFmtId="164" fontId="23" fillId="0" borderId="0" xfId="0" applyNumberFormat="1" applyFont="1" applyFill="1" applyBorder="1" applyAlignment="1">
      <alignment horizontal="center"/>
    </xf>
    <xf numFmtId="169" fontId="16" fillId="0" borderId="28" xfId="91" applyNumberFormat="1" applyFont="1" applyFill="1" applyBorder="1" applyAlignment="1">
      <alignment horizontal="center"/>
    </xf>
    <xf numFmtId="165" fontId="23" fillId="0" borderId="0" xfId="91" applyNumberFormat="1" applyFont="1" applyFill="1" applyBorder="1" applyAlignment="1"/>
    <xf numFmtId="1" fontId="0" fillId="0" borderId="0" xfId="0" applyNumberFormat="1"/>
    <xf numFmtId="0" fontId="23" fillId="0" borderId="24" xfId="0" applyFont="1" applyBorder="1" applyAlignment="1">
      <alignment horizontal="center"/>
    </xf>
    <xf numFmtId="0" fontId="23" fillId="0" borderId="14" xfId="0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164" fontId="0" fillId="0" borderId="24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72" fontId="23" fillId="0" borderId="0" xfId="0" applyNumberFormat="1" applyFont="1" applyBorder="1" applyAlignment="1"/>
    <xf numFmtId="0" fontId="23" fillId="0" borderId="0" xfId="0" applyFont="1" applyBorder="1" applyAlignment="1"/>
    <xf numFmtId="1" fontId="0" fillId="0" borderId="13" xfId="0" applyNumberFormat="1" applyBorder="1" applyAlignment="1">
      <alignment horizontal="center"/>
    </xf>
    <xf numFmtId="164" fontId="0" fillId="0" borderId="0" xfId="0" applyNumberFormat="1" applyBorder="1"/>
    <xf numFmtId="164" fontId="0" fillId="0" borderId="13" xfId="0" applyNumberFormat="1" applyBorder="1"/>
    <xf numFmtId="164" fontId="0" fillId="0" borderId="15" xfId="0" applyNumberFormat="1" applyBorder="1" applyAlignment="1">
      <alignment horizontal="center"/>
    </xf>
    <xf numFmtId="0" fontId="0" fillId="25" borderId="19" xfId="0" applyFill="1" applyBorder="1" applyAlignment="1">
      <alignment horizontal="center"/>
    </xf>
    <xf numFmtId="0" fontId="0" fillId="0" borderId="16" xfId="0" applyBorder="1"/>
    <xf numFmtId="16" fontId="0" fillId="0" borderId="14" xfId="0" quotePrefix="1" applyNumberFormat="1" applyBorder="1"/>
    <xf numFmtId="0" fontId="23" fillId="25" borderId="16" xfId="0" quotePrefix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0" xfId="0" applyBorder="1"/>
    <xf numFmtId="0" fontId="0" fillId="0" borderId="35" xfId="0" applyBorder="1"/>
    <xf numFmtId="164" fontId="0" fillId="0" borderId="18" xfId="0" applyNumberFormat="1" applyBorder="1"/>
    <xf numFmtId="164" fontId="0" fillId="0" borderId="20" xfId="0" applyNumberFormat="1" applyBorder="1"/>
    <xf numFmtId="0" fontId="31" fillId="0" borderId="21" xfId="0" applyFont="1" applyBorder="1" applyAlignment="1">
      <alignment vertical="center" wrapText="1"/>
    </xf>
    <xf numFmtId="0" fontId="31" fillId="0" borderId="35" xfId="0" applyFont="1" applyBorder="1" applyAlignment="1">
      <alignment vertical="center" wrapText="1"/>
    </xf>
    <xf numFmtId="0" fontId="31" fillId="0" borderId="10" xfId="0" applyFont="1" applyBorder="1" applyAlignment="1">
      <alignment vertical="center" wrapText="1"/>
    </xf>
    <xf numFmtId="0" fontId="31" fillId="0" borderId="15" xfId="0" applyFont="1" applyBorder="1" applyAlignment="1">
      <alignment vertical="center" wrapText="1"/>
    </xf>
    <xf numFmtId="164" fontId="16" fillId="0" borderId="0" xfId="0" applyNumberFormat="1" applyFont="1" applyFill="1"/>
    <xf numFmtId="0" fontId="31" fillId="0" borderId="0" xfId="0" applyFont="1" applyBorder="1" applyAlignment="1">
      <alignment vertical="center" wrapText="1"/>
    </xf>
    <xf numFmtId="0" fontId="31" fillId="0" borderId="0" xfId="0" applyFont="1" applyBorder="1" applyAlignment="1">
      <alignment horizontal="right" vertical="center" wrapText="1"/>
    </xf>
    <xf numFmtId="164" fontId="16" fillId="0" borderId="0" xfId="0" applyNumberFormat="1" applyFont="1" applyFill="1" applyBorder="1"/>
    <xf numFmtId="3" fontId="1" fillId="0" borderId="0" xfId="0" applyNumberFormat="1" applyFont="1" applyFill="1" applyBorder="1"/>
    <xf numFmtId="164" fontId="0" fillId="0" borderId="0" xfId="0" applyNumberFormat="1" applyFill="1" applyBorder="1"/>
    <xf numFmtId="3" fontId="23" fillId="0" borderId="0" xfId="0" applyNumberFormat="1" applyFont="1" applyFill="1" applyBorder="1"/>
    <xf numFmtId="2" fontId="0" fillId="0" borderId="0" xfId="0" applyNumberFormat="1" applyFill="1" applyBorder="1"/>
    <xf numFmtId="169" fontId="23" fillId="0" borderId="0" xfId="0" applyNumberFormat="1" applyFont="1" applyFill="1" applyBorder="1"/>
    <xf numFmtId="3" fontId="16" fillId="0" borderId="0" xfId="0" applyNumberFormat="1" applyFont="1" applyBorder="1"/>
    <xf numFmtId="169" fontId="16" fillId="0" borderId="0" xfId="0" applyNumberFormat="1" applyFont="1" applyBorder="1"/>
    <xf numFmtId="3" fontId="23" fillId="0" borderId="0" xfId="0" applyNumberFormat="1" applyFont="1" applyBorder="1"/>
    <xf numFmtId="169" fontId="23" fillId="0" borderId="0" xfId="0" applyNumberFormat="1" applyFont="1" applyBorder="1"/>
    <xf numFmtId="164" fontId="0" fillId="27" borderId="0" xfId="0" applyNumberFormat="1" applyFill="1" applyBorder="1" applyAlignment="1">
      <alignment horizontal="center"/>
    </xf>
    <xf numFmtId="0" fontId="24" fillId="24" borderId="11" xfId="120" applyFont="1" applyFill="1" applyBorder="1" applyAlignment="1">
      <alignment horizontal="center"/>
    </xf>
    <xf numFmtId="0" fontId="24" fillId="24" borderId="14" xfId="120" applyFont="1" applyFill="1" applyBorder="1" applyAlignment="1">
      <alignment horizontal="center"/>
    </xf>
    <xf numFmtId="0" fontId="24" fillId="24" borderId="17" xfId="120" applyFont="1" applyFill="1" applyBorder="1" applyAlignment="1">
      <alignment horizontal="center"/>
    </xf>
    <xf numFmtId="0" fontId="24" fillId="24" borderId="34" xfId="120" applyFont="1" applyFill="1" applyBorder="1" applyAlignment="1">
      <alignment horizontal="center"/>
    </xf>
    <xf numFmtId="0" fontId="24" fillId="24" borderId="35" xfId="120" applyFont="1" applyFill="1" applyBorder="1" applyAlignment="1">
      <alignment horizontal="center"/>
    </xf>
    <xf numFmtId="0" fontId="24" fillId="24" borderId="48" xfId="120" applyFont="1" applyFill="1" applyBorder="1" applyAlignment="1">
      <alignment horizontal="center"/>
    </xf>
    <xf numFmtId="0" fontId="24" fillId="24" borderId="37" xfId="120" applyFont="1" applyFill="1" applyBorder="1" applyAlignment="1">
      <alignment horizontal="center"/>
    </xf>
    <xf numFmtId="0" fontId="24" fillId="24" borderId="49" xfId="120" applyFont="1" applyFill="1" applyBorder="1" applyAlignment="1">
      <alignment horizontal="center"/>
    </xf>
    <xf numFmtId="0" fontId="24" fillId="24" borderId="24" xfId="120" applyFont="1" applyFill="1" applyBorder="1" applyAlignment="1">
      <alignment horizontal="center"/>
    </xf>
    <xf numFmtId="0" fontId="23" fillId="0" borderId="16" xfId="0" applyFont="1" applyFill="1" applyBorder="1" applyAlignment="1">
      <alignment horizontal="center" textRotation="90"/>
    </xf>
    <xf numFmtId="0" fontId="23" fillId="0" borderId="19" xfId="0" applyFont="1" applyFill="1" applyBorder="1" applyAlignment="1">
      <alignment horizontal="center" textRotation="90"/>
    </xf>
    <xf numFmtId="0" fontId="23" fillId="0" borderId="10" xfId="0" applyFont="1" applyFill="1" applyBorder="1" applyAlignment="1">
      <alignment horizontal="center" textRotation="90"/>
    </xf>
    <xf numFmtId="0" fontId="23" fillId="0" borderId="16" xfId="0" applyFont="1" applyFill="1" applyBorder="1" applyAlignment="1">
      <alignment horizontal="center" textRotation="88" wrapText="1"/>
    </xf>
    <xf numFmtId="0" fontId="23" fillId="0" borderId="19" xfId="0" applyFont="1" applyFill="1" applyBorder="1" applyAlignment="1">
      <alignment horizontal="center" textRotation="88" wrapText="1"/>
    </xf>
    <xf numFmtId="0" fontId="23" fillId="0" borderId="10" xfId="0" applyFont="1" applyFill="1" applyBorder="1" applyAlignment="1">
      <alignment horizontal="center" textRotation="88" wrapText="1"/>
    </xf>
    <xf numFmtId="0" fontId="23" fillId="0" borderId="16" xfId="0" applyFont="1" applyFill="1" applyBorder="1" applyAlignment="1">
      <alignment horizontal="center" textRotation="88"/>
    </xf>
    <xf numFmtId="0" fontId="23" fillId="0" borderId="19" xfId="0" applyFont="1" applyFill="1" applyBorder="1" applyAlignment="1">
      <alignment horizontal="center" textRotation="88"/>
    </xf>
    <xf numFmtId="0" fontId="23" fillId="0" borderId="10" xfId="0" applyFont="1" applyFill="1" applyBorder="1" applyAlignment="1">
      <alignment horizontal="center" textRotation="88"/>
    </xf>
    <xf numFmtId="0" fontId="23" fillId="0" borderId="24" xfId="0" applyFont="1" applyBorder="1" applyAlignment="1">
      <alignment horizontal="center"/>
    </xf>
    <xf numFmtId="0" fontId="23" fillId="0" borderId="14" xfId="0" applyFont="1" applyBorder="1" applyAlignment="1">
      <alignment horizontal="center"/>
    </xf>
    <xf numFmtId="0" fontId="23" fillId="0" borderId="11" xfId="0" applyFont="1" applyBorder="1" applyAlignment="1">
      <alignment horizontal="center"/>
    </xf>
    <xf numFmtId="0" fontId="0" fillId="0" borderId="11" xfId="0" applyBorder="1" applyAlignment="1"/>
  </cellXfs>
  <cellStyles count="147">
    <cellStyle name="20% - Accent1" xfId="1" builtinId="30" customBuiltin="1"/>
    <cellStyle name="20% - Accent1 2" xfId="2"/>
    <cellStyle name="20% - Accent1 2 2" xfId="3"/>
    <cellStyle name="20% - Accent1 3" xfId="4"/>
    <cellStyle name="20% - Accent1 3 2" xfId="5"/>
    <cellStyle name="20% - Accent2" xfId="6" builtinId="34" customBuiltin="1"/>
    <cellStyle name="20% - Accent2 2" xfId="7"/>
    <cellStyle name="20% - Accent2 2 2" xfId="8"/>
    <cellStyle name="20% - Accent2 3" xfId="9"/>
    <cellStyle name="20% - Accent2 3 2" xfId="10"/>
    <cellStyle name="20% - Accent3" xfId="11" builtinId="38" customBuiltin="1"/>
    <cellStyle name="20% - Accent3 2" xfId="12"/>
    <cellStyle name="20% - Accent3 2 2" xfId="13"/>
    <cellStyle name="20% - Accent3 3" xfId="14"/>
    <cellStyle name="20% - Accent3 3 2" xfId="15"/>
    <cellStyle name="20% - Accent4" xfId="16" builtinId="42" customBuiltin="1"/>
    <cellStyle name="20% - Accent4 2" xfId="17"/>
    <cellStyle name="20% - Accent4 2 2" xfId="18"/>
    <cellStyle name="20% - Accent4 3" xfId="19"/>
    <cellStyle name="20% - Accent4 3 2" xfId="20"/>
    <cellStyle name="20% - Accent5" xfId="21" builtinId="46" customBuiltin="1"/>
    <cellStyle name="20% - Accent5 2" xfId="22"/>
    <cellStyle name="20% - Accent5 2 2" xfId="23"/>
    <cellStyle name="20% - Accent5 3" xfId="24"/>
    <cellStyle name="20% - Accent5 3 2" xfId="25"/>
    <cellStyle name="20% - Accent6" xfId="26" builtinId="50" customBuiltin="1"/>
    <cellStyle name="20% - Accent6 2" xfId="27"/>
    <cellStyle name="20% - Accent6 2 2" xfId="28"/>
    <cellStyle name="20% - Accent6 3" xfId="29"/>
    <cellStyle name="20% - Accent6 3 2" xfId="30"/>
    <cellStyle name="40% - Accent1" xfId="31" builtinId="31" customBuiltin="1"/>
    <cellStyle name="40% - Accent1 2" xfId="32"/>
    <cellStyle name="40% - Accent1 2 2" xfId="33"/>
    <cellStyle name="40% - Accent1 3" xfId="34"/>
    <cellStyle name="40% - Accent1 3 2" xfId="35"/>
    <cellStyle name="40% - Accent2" xfId="36" builtinId="35" customBuiltin="1"/>
    <cellStyle name="40% - Accent2 2" xfId="37"/>
    <cellStyle name="40% - Accent2 2 2" xfId="38"/>
    <cellStyle name="40% - Accent2 3" xfId="39"/>
    <cellStyle name="40% - Accent2 3 2" xfId="40"/>
    <cellStyle name="40% - Accent3" xfId="41" builtinId="39" customBuiltin="1"/>
    <cellStyle name="40% - Accent3 2" xfId="42"/>
    <cellStyle name="40% - Accent3 2 2" xfId="43"/>
    <cellStyle name="40% - Accent3 3" xfId="44"/>
    <cellStyle name="40% - Accent3 3 2" xfId="45"/>
    <cellStyle name="40% - Accent4" xfId="46" builtinId="43" customBuiltin="1"/>
    <cellStyle name="40% - Accent4 2" xfId="47"/>
    <cellStyle name="40% - Accent4 2 2" xfId="48"/>
    <cellStyle name="40% - Accent4 3" xfId="49"/>
    <cellStyle name="40% - Accent4 3 2" xfId="50"/>
    <cellStyle name="40% - Accent5" xfId="51" builtinId="47" customBuiltin="1"/>
    <cellStyle name="40% - Accent5 2" xfId="52"/>
    <cellStyle name="40% - Accent5 2 2" xfId="53"/>
    <cellStyle name="40% - Accent5 3" xfId="54"/>
    <cellStyle name="40% - Accent5 3 2" xfId="55"/>
    <cellStyle name="40% - Accent6" xfId="56" builtinId="51" customBuiltin="1"/>
    <cellStyle name="40% - Accent6 2" xfId="57"/>
    <cellStyle name="40% - Accent6 2 2" xfId="58"/>
    <cellStyle name="40% - Accent6 3" xfId="59"/>
    <cellStyle name="40% - Accent6 3 2" xfId="60"/>
    <cellStyle name="60% - Accent1" xfId="61" builtinId="32" customBuiltin="1"/>
    <cellStyle name="60% - Accent1 2" xfId="62"/>
    <cellStyle name="60% - Accent2" xfId="63" builtinId="36" customBuiltin="1"/>
    <cellStyle name="60% - Accent2 2" xfId="64"/>
    <cellStyle name="60% - Accent3" xfId="65" builtinId="40" customBuiltin="1"/>
    <cellStyle name="60% - Accent3 2" xfId="66"/>
    <cellStyle name="60% - Accent4" xfId="67" builtinId="44" customBuiltin="1"/>
    <cellStyle name="60% - Accent4 2" xfId="68"/>
    <cellStyle name="60% - Accent5" xfId="69" builtinId="48" customBuiltin="1"/>
    <cellStyle name="60% - Accent5 2" xfId="70"/>
    <cellStyle name="60% - Accent6" xfId="71" builtinId="52" customBuiltin="1"/>
    <cellStyle name="60% - Accent6 2" xfId="72"/>
    <cellStyle name="Accent1" xfId="73" builtinId="29" customBuiltin="1"/>
    <cellStyle name="Accent1 2" xfId="74"/>
    <cellStyle name="Accent2" xfId="75" builtinId="33" customBuiltin="1"/>
    <cellStyle name="Accent2 2" xfId="76"/>
    <cellStyle name="Accent3" xfId="77" builtinId="37" customBuiltin="1"/>
    <cellStyle name="Accent3 2" xfId="78"/>
    <cellStyle name="Accent4" xfId="79" builtinId="41" customBuiltin="1"/>
    <cellStyle name="Accent4 2" xfId="80"/>
    <cellStyle name="Accent5" xfId="81" builtinId="45" customBuiltin="1"/>
    <cellStyle name="Accent5 2" xfId="82"/>
    <cellStyle name="Accent6" xfId="83" builtinId="49" customBuiltin="1"/>
    <cellStyle name="Accent6 2" xfId="84"/>
    <cellStyle name="Bad" xfId="85" builtinId="27" customBuiltin="1"/>
    <cellStyle name="Bad 2" xfId="86"/>
    <cellStyle name="Calculation" xfId="87" builtinId="22" customBuiltin="1"/>
    <cellStyle name="Calculation 2" xfId="88"/>
    <cellStyle name="Check Cell" xfId="89" builtinId="23" customBuiltin="1"/>
    <cellStyle name="Check Cell 2" xfId="90"/>
    <cellStyle name="Comma" xfId="91" builtinId="3"/>
    <cellStyle name="Comma 2" xfId="92"/>
    <cellStyle name="Comma 2 2" xfId="93"/>
    <cellStyle name="Comma 3" xfId="94"/>
    <cellStyle name="Explanatory Text" xfId="95" builtinId="53" customBuiltin="1"/>
    <cellStyle name="Explanatory Text 2" xfId="96"/>
    <cellStyle name="Good" xfId="97" builtinId="26" customBuiltin="1"/>
    <cellStyle name="Good 2" xfId="98"/>
    <cellStyle name="Heading 1" xfId="99" builtinId="16" customBuiltin="1"/>
    <cellStyle name="Heading 1 2" xfId="100"/>
    <cellStyle name="Heading 2" xfId="101" builtinId="17" customBuiltin="1"/>
    <cellStyle name="Heading 2 2" xfId="102"/>
    <cellStyle name="Heading 3" xfId="103" builtinId="18" customBuiltin="1"/>
    <cellStyle name="Heading 3 2" xfId="104"/>
    <cellStyle name="Heading 4" xfId="105" builtinId="19" customBuiltin="1"/>
    <cellStyle name="Heading 4 2" xfId="106"/>
    <cellStyle name="Input" xfId="107" builtinId="20" customBuiltin="1"/>
    <cellStyle name="Input 2" xfId="108"/>
    <cellStyle name="Linked Cell" xfId="109" builtinId="24" customBuiltin="1"/>
    <cellStyle name="Linked Cell 2" xfId="110"/>
    <cellStyle name="Neutral" xfId="111" builtinId="28" customBuiltin="1"/>
    <cellStyle name="Neutral 2" xfId="112"/>
    <cellStyle name="Normal" xfId="0" builtinId="0"/>
    <cellStyle name="Normal 2" xfId="113"/>
    <cellStyle name="Normal 3" xfId="114"/>
    <cellStyle name="Normal 3 2" xfId="115"/>
    <cellStyle name="Normal 4" xfId="116"/>
    <cellStyle name="Normal 4 2" xfId="117"/>
    <cellStyle name="Normal 5" xfId="118"/>
    <cellStyle name="Normal 5 2" xfId="119"/>
    <cellStyle name="Normal_CY pre-development" xfId="120"/>
    <cellStyle name="Normal_CY pre-development_Sheet1" xfId="121"/>
    <cellStyle name="Normal_Sheet1" xfId="122"/>
    <cellStyle name="Note" xfId="123" builtinId="10" customBuiltin="1"/>
    <cellStyle name="Note 10" xfId="124"/>
    <cellStyle name="Note 2" xfId="125"/>
    <cellStyle name="Note 2 2" xfId="126"/>
    <cellStyle name="Note 2_Sheet1" xfId="127"/>
    <cellStyle name="Note 3" xfId="128"/>
    <cellStyle name="Note 3 2" xfId="129"/>
    <cellStyle name="Note 4" xfId="130"/>
    <cellStyle name="Note 4 2" xfId="131"/>
    <cellStyle name="Note 5" xfId="132"/>
    <cellStyle name="Note 6" xfId="133"/>
    <cellStyle name="Note 7" xfId="134"/>
    <cellStyle name="Note 8" xfId="135"/>
    <cellStyle name="Note 9" xfId="136"/>
    <cellStyle name="Output" xfId="137" builtinId="21" customBuiltin="1"/>
    <cellStyle name="Output 2" xfId="138"/>
    <cellStyle name="Percent 2" xfId="139"/>
    <cellStyle name="Percent 2 2" xfId="140"/>
    <cellStyle name="Title" xfId="141" builtinId="15" customBuiltin="1"/>
    <cellStyle name="Title 2" xfId="142"/>
    <cellStyle name="Total" xfId="143" builtinId="25" customBuiltin="1"/>
    <cellStyle name="Total 2" xfId="144"/>
    <cellStyle name="Warning Text" xfId="145" builtinId="11" customBuiltin="1"/>
    <cellStyle name="Warning Text 2" xfId="1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1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Cape York</a:t>
            </a:r>
          </a:p>
        </c:rich>
      </c:tx>
      <c:layout>
        <c:manualLayout>
          <c:xMode val="edge"/>
          <c:yMode val="edge"/>
          <c:x val="0.43159604280234232"/>
          <c:y val="3.3505154639175257E-2"/>
        </c:manualLayout>
      </c:layout>
      <c:spPr>
        <a:noFill/>
        <a:ln w="25400">
          <a:noFill/>
        </a:ln>
      </c:spPr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'Summary Table'!$C$4:$AD$4</c:f>
              <c:strCache>
                <c:ptCount val="28"/>
                <c:pt idx="0">
                  <c:v>TSS</c:v>
                </c:pt>
                <c:pt idx="3">
                  <c:v>TP</c:v>
                </c:pt>
                <c:pt idx="6">
                  <c:v>PP</c:v>
                </c:pt>
                <c:pt idx="9">
                  <c:v>DIP</c:v>
                </c:pt>
                <c:pt idx="12">
                  <c:v>DOP</c:v>
                </c:pt>
                <c:pt idx="15">
                  <c:v>TN</c:v>
                </c:pt>
                <c:pt idx="18">
                  <c:v>PN</c:v>
                </c:pt>
                <c:pt idx="21">
                  <c:v>DIN</c:v>
                </c:pt>
                <c:pt idx="24">
                  <c:v>DON</c:v>
                </c:pt>
                <c:pt idx="27">
                  <c:v>PSII</c:v>
                </c:pt>
              </c:strCache>
            </c:strRef>
          </c:cat>
          <c:val>
            <c:numRef>
              <c:f>'Summary Table'!$D$7:$AE$7</c:f>
              <c:numCache>
                <c:formatCode>0</c:formatCode>
                <c:ptCount val="28"/>
                <c:pt idx="0" formatCode="0.0">
                  <c:v>1.2768727826326067</c:v>
                </c:pt>
                <c:pt idx="1">
                  <c:v>2.9278544840116751</c:v>
                </c:pt>
                <c:pt idx="2" formatCode="0.0">
                  <c:v>1.7429910670781457</c:v>
                </c:pt>
                <c:pt idx="3" formatCode="0.0">
                  <c:v>1.7429910670781457</c:v>
                </c:pt>
                <c:pt idx="4">
                  <c:v>3.0282307623753013</c:v>
                </c:pt>
                <c:pt idx="5" formatCode="0.0">
                  <c:v>2.7952853553633079</c:v>
                </c:pt>
                <c:pt idx="6" formatCode="0.0">
                  <c:v>2.7952853553633079</c:v>
                </c:pt>
                <c:pt idx="7">
                  <c:v>3.028230762375216</c:v>
                </c:pt>
                <c:pt idx="8" formatCode="0.0">
                  <c:v>0</c:v>
                </c:pt>
                <c:pt idx="9" formatCode="0.0">
                  <c:v>0</c:v>
                </c:pt>
                <c:pt idx="10">
                  <c:v>0</c:v>
                </c:pt>
                <c:pt idx="11" formatCode="0.0">
                  <c:v>0</c:v>
                </c:pt>
                <c:pt idx="12" formatCode="0.0">
                  <c:v>0</c:v>
                </c:pt>
                <c:pt idx="13">
                  <c:v>0</c:v>
                </c:pt>
                <c:pt idx="14" formatCode="0.0">
                  <c:v>1.567709923483487</c:v>
                </c:pt>
                <c:pt idx="15" formatCode="0.0">
                  <c:v>1.567709923483487</c:v>
                </c:pt>
                <c:pt idx="16">
                  <c:v>7.0320438499302327</c:v>
                </c:pt>
                <c:pt idx="17" formatCode="0.0">
                  <c:v>1.8692891764545185</c:v>
                </c:pt>
                <c:pt idx="18" formatCode="0.0">
                  <c:v>1.8692891764545185</c:v>
                </c:pt>
                <c:pt idx="19">
                  <c:v>7.0320438499297779</c:v>
                </c:pt>
                <c:pt idx="20" formatCode="0.0">
                  <c:v>0</c:v>
                </c:pt>
                <c:pt idx="21" formatCode="0.0">
                  <c:v>0</c:v>
                </c:pt>
                <c:pt idx="22">
                  <c:v>0</c:v>
                </c:pt>
                <c:pt idx="23" formatCode="0.0">
                  <c:v>0</c:v>
                </c:pt>
                <c:pt idx="24" formatCode="0.0">
                  <c:v>0</c:v>
                </c:pt>
                <c:pt idx="25">
                  <c:v>0</c:v>
                </c:pt>
                <c:pt idx="26" formatCode="0.0">
                  <c:v>0</c:v>
                </c:pt>
                <c:pt idx="27" formatCode="0.0">
                  <c:v>0</c:v>
                </c:pt>
              </c:numCache>
            </c:numRef>
          </c:val>
        </c:ser>
        <c:axId val="114776704"/>
        <c:axId val="114778496"/>
      </c:barChart>
      <c:catAx>
        <c:axId val="114776704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4778496"/>
        <c:crosses val="autoZero"/>
        <c:auto val="1"/>
        <c:lblAlgn val="ctr"/>
        <c:lblOffset val="100"/>
        <c:tickLblSkip val="1"/>
        <c:tickMarkSkip val="1"/>
      </c:catAx>
      <c:valAx>
        <c:axId val="114778496"/>
        <c:scaling>
          <c:orientation val="minMax"/>
          <c:max val="20"/>
        </c:scaling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Reduction (%)</a:t>
                </a:r>
              </a:p>
            </c:rich>
          </c:tx>
          <c:layout>
            <c:manualLayout>
              <c:xMode val="edge"/>
              <c:yMode val="edge"/>
              <c:x val="2.6058550373511003E-2"/>
              <c:y val="0.36855724220039504"/>
            </c:manualLayout>
          </c:layout>
          <c:spPr>
            <a:noFill/>
            <a:ln w="25400">
              <a:noFill/>
            </a:ln>
          </c:spPr>
        </c:title>
        <c:numFmt formatCode="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4776704"/>
        <c:crosses val="autoZero"/>
        <c:crossBetween val="between"/>
        <c:majorUnit val="5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Wet Tropics</a:t>
            </a:r>
          </a:p>
        </c:rich>
      </c:tx>
      <c:layout>
        <c:manualLayout>
          <c:xMode val="edge"/>
          <c:yMode val="edge"/>
          <c:x val="0.42276491048375048"/>
          <c:y val="3.3418853333870353E-2"/>
        </c:manualLayout>
      </c:layout>
      <c:spPr>
        <a:noFill/>
        <a:ln w="25400">
          <a:noFill/>
        </a:ln>
      </c:spPr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'Summary Table'!$C$4:$AD$4</c:f>
              <c:strCache>
                <c:ptCount val="28"/>
                <c:pt idx="0">
                  <c:v>TSS</c:v>
                </c:pt>
                <c:pt idx="3">
                  <c:v>TP</c:v>
                </c:pt>
                <c:pt idx="6">
                  <c:v>PP</c:v>
                </c:pt>
                <c:pt idx="9">
                  <c:v>DIP</c:v>
                </c:pt>
                <c:pt idx="12">
                  <c:v>DOP</c:v>
                </c:pt>
                <c:pt idx="15">
                  <c:v>TN</c:v>
                </c:pt>
                <c:pt idx="18">
                  <c:v>PN</c:v>
                </c:pt>
                <c:pt idx="21">
                  <c:v>DIN</c:v>
                </c:pt>
                <c:pt idx="24">
                  <c:v>DON</c:v>
                </c:pt>
                <c:pt idx="27">
                  <c:v>PSII</c:v>
                </c:pt>
              </c:strCache>
            </c:strRef>
          </c:cat>
          <c:val>
            <c:numRef>
              <c:f>'Summary Table'!$D$8:$AE$8</c:f>
              <c:numCache>
                <c:formatCode>0</c:formatCode>
                <c:ptCount val="28"/>
                <c:pt idx="0" formatCode="0.0">
                  <c:v>1.3198917866167954</c:v>
                </c:pt>
                <c:pt idx="1">
                  <c:v>10.326899413398223</c:v>
                </c:pt>
                <c:pt idx="2" formatCode="0.0">
                  <c:v>2.2523919538379182</c:v>
                </c:pt>
                <c:pt idx="3" formatCode="0.0">
                  <c:v>2.3084250758675364</c:v>
                </c:pt>
                <c:pt idx="4">
                  <c:v>20.080859537903507</c:v>
                </c:pt>
                <c:pt idx="5" formatCode="0.0">
                  <c:v>2.6171185514284372</c:v>
                </c:pt>
                <c:pt idx="6" formatCode="0.0">
                  <c:v>2.6822250365178975</c:v>
                </c:pt>
                <c:pt idx="7">
                  <c:v>20.080859537903279</c:v>
                </c:pt>
                <c:pt idx="8" formatCode="0.0">
                  <c:v>0</c:v>
                </c:pt>
                <c:pt idx="9" formatCode="0.0">
                  <c:v>0</c:v>
                </c:pt>
                <c:pt idx="10">
                  <c:v>0</c:v>
                </c:pt>
                <c:pt idx="11" formatCode="0.0">
                  <c:v>0</c:v>
                </c:pt>
                <c:pt idx="12" formatCode="0.0">
                  <c:v>0</c:v>
                </c:pt>
                <c:pt idx="13">
                  <c:v>0</c:v>
                </c:pt>
                <c:pt idx="14" formatCode="0.0">
                  <c:v>1.7132779076872189</c:v>
                </c:pt>
                <c:pt idx="15" formatCode="0.0">
                  <c:v>1.7293799198038562</c:v>
                </c:pt>
                <c:pt idx="16">
                  <c:v>111.29725465762567</c:v>
                </c:pt>
                <c:pt idx="17" formatCode="0.0">
                  <c:v>2.0054539411869445</c:v>
                </c:pt>
                <c:pt idx="18" formatCode="0.0">
                  <c:v>2.0490341969821735</c:v>
                </c:pt>
                <c:pt idx="19">
                  <c:v>48.722955057849504</c:v>
                </c:pt>
                <c:pt idx="20" formatCode="0.0">
                  <c:v>3.0930421207964609</c:v>
                </c:pt>
                <c:pt idx="21" formatCode="0.0">
                  <c:v>3.0930421207964609</c:v>
                </c:pt>
                <c:pt idx="22">
                  <c:v>62.574299599777987</c:v>
                </c:pt>
                <c:pt idx="23" formatCode="0.0">
                  <c:v>0</c:v>
                </c:pt>
                <c:pt idx="24" formatCode="0.0">
                  <c:v>0</c:v>
                </c:pt>
                <c:pt idx="25">
                  <c:v>0</c:v>
                </c:pt>
                <c:pt idx="26" formatCode="0.0">
                  <c:v>4.2419877924503728</c:v>
                </c:pt>
                <c:pt idx="27" formatCode="0.0">
                  <c:v>4.2419877924503728</c:v>
                </c:pt>
              </c:numCache>
            </c:numRef>
          </c:val>
        </c:ser>
        <c:axId val="114806784"/>
        <c:axId val="114808320"/>
      </c:barChart>
      <c:catAx>
        <c:axId val="114806784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4808320"/>
        <c:crosses val="autoZero"/>
        <c:auto val="1"/>
        <c:lblAlgn val="ctr"/>
        <c:lblOffset val="100"/>
        <c:tickLblSkip val="1"/>
        <c:tickMarkSkip val="1"/>
      </c:catAx>
      <c:valAx>
        <c:axId val="114808320"/>
        <c:scaling>
          <c:orientation val="minMax"/>
          <c:max val="20"/>
        </c:scaling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Reduction (%)</a:t>
                </a:r>
              </a:p>
            </c:rich>
          </c:tx>
          <c:layout>
            <c:manualLayout>
              <c:xMode val="edge"/>
              <c:yMode val="edge"/>
              <c:x val="1.7886178861788636E-2"/>
              <c:y val="0.36246786287264021"/>
            </c:manualLayout>
          </c:layout>
          <c:spPr>
            <a:noFill/>
            <a:ln w="25400">
              <a:noFill/>
            </a:ln>
          </c:spPr>
        </c:title>
        <c:numFmt formatCode="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4806784"/>
        <c:crosses val="autoZero"/>
        <c:crossBetween val="between"/>
        <c:majorUnit val="5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Burdekin</a:t>
            </a:r>
          </a:p>
        </c:rich>
      </c:tx>
      <c:layout>
        <c:manualLayout>
          <c:xMode val="edge"/>
          <c:yMode val="edge"/>
          <c:x val="0.43902512185976805"/>
          <c:y val="3.3419023136246784E-2"/>
        </c:manualLayout>
      </c:layout>
      <c:spPr>
        <a:noFill/>
        <a:ln w="25400">
          <a:noFill/>
        </a:ln>
      </c:spPr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'Summary Table'!$C$4:$AD$4</c:f>
              <c:strCache>
                <c:ptCount val="28"/>
                <c:pt idx="0">
                  <c:v>TSS</c:v>
                </c:pt>
                <c:pt idx="3">
                  <c:v>TP</c:v>
                </c:pt>
                <c:pt idx="6">
                  <c:v>PP</c:v>
                </c:pt>
                <c:pt idx="9">
                  <c:v>DIP</c:v>
                </c:pt>
                <c:pt idx="12">
                  <c:v>DOP</c:v>
                </c:pt>
                <c:pt idx="15">
                  <c:v>TN</c:v>
                </c:pt>
                <c:pt idx="18">
                  <c:v>PN</c:v>
                </c:pt>
                <c:pt idx="21">
                  <c:v>DIN</c:v>
                </c:pt>
                <c:pt idx="24">
                  <c:v>DON</c:v>
                </c:pt>
                <c:pt idx="27">
                  <c:v>PSII</c:v>
                </c:pt>
              </c:strCache>
            </c:strRef>
          </c:cat>
          <c:val>
            <c:numRef>
              <c:f>'Summary Table'!$D$9:$AE$9</c:f>
              <c:numCache>
                <c:formatCode>0</c:formatCode>
                <c:ptCount val="28"/>
                <c:pt idx="0" formatCode="0.0">
                  <c:v>2.1827568917100306</c:v>
                </c:pt>
                <c:pt idx="1">
                  <c:v>61.268276123624673</c:v>
                </c:pt>
                <c:pt idx="2" formatCode="0.0">
                  <c:v>2.3965130651917801</c:v>
                </c:pt>
                <c:pt idx="3" formatCode="0.0">
                  <c:v>2.6488756727898592</c:v>
                </c:pt>
                <c:pt idx="4">
                  <c:v>34.84134922629255</c:v>
                </c:pt>
                <c:pt idx="5" formatCode="0.0">
                  <c:v>2.997836766206452</c:v>
                </c:pt>
                <c:pt idx="6" formatCode="0.0">
                  <c:v>3.313521213940791</c:v>
                </c:pt>
                <c:pt idx="7">
                  <c:v>34.84134922629255</c:v>
                </c:pt>
                <c:pt idx="8" formatCode="0.0">
                  <c:v>0</c:v>
                </c:pt>
                <c:pt idx="9" formatCode="0.0">
                  <c:v>0</c:v>
                </c:pt>
                <c:pt idx="10">
                  <c:v>0</c:v>
                </c:pt>
                <c:pt idx="11" formatCode="0.0">
                  <c:v>0</c:v>
                </c:pt>
                <c:pt idx="12" formatCode="0.0">
                  <c:v>0</c:v>
                </c:pt>
                <c:pt idx="13">
                  <c:v>0</c:v>
                </c:pt>
                <c:pt idx="14" formatCode="0.0">
                  <c:v>6.063974925588612</c:v>
                </c:pt>
                <c:pt idx="15" formatCode="0.0">
                  <c:v>6.2280341205195056</c:v>
                </c:pt>
                <c:pt idx="16">
                  <c:v>346.4002854133887</c:v>
                </c:pt>
                <c:pt idx="17" formatCode="0.0">
                  <c:v>4.3073322656418735</c:v>
                </c:pt>
                <c:pt idx="18" formatCode="0.0">
                  <c:v>4.6855760481464293</c:v>
                </c:pt>
                <c:pt idx="19">
                  <c:v>113.03658467281639</c:v>
                </c:pt>
                <c:pt idx="20" formatCode="0.0">
                  <c:v>14.606451169502177</c:v>
                </c:pt>
                <c:pt idx="21" formatCode="0.0">
                  <c:v>14.606451169502177</c:v>
                </c:pt>
                <c:pt idx="22">
                  <c:v>233.36370074057186</c:v>
                </c:pt>
                <c:pt idx="23" formatCode="0.0">
                  <c:v>0</c:v>
                </c:pt>
                <c:pt idx="24" formatCode="0.0">
                  <c:v>0</c:v>
                </c:pt>
                <c:pt idx="25">
                  <c:v>0</c:v>
                </c:pt>
                <c:pt idx="26" formatCode="0.0">
                  <c:v>10.148816319559083</c:v>
                </c:pt>
                <c:pt idx="27" formatCode="0.0">
                  <c:v>10.148816319559083</c:v>
                </c:pt>
              </c:numCache>
            </c:numRef>
          </c:val>
        </c:ser>
        <c:axId val="115029120"/>
        <c:axId val="115030656"/>
      </c:barChart>
      <c:catAx>
        <c:axId val="115029120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5030656"/>
        <c:crosses val="autoZero"/>
        <c:auto val="1"/>
        <c:lblAlgn val="ctr"/>
        <c:lblOffset val="100"/>
        <c:tickLblSkip val="1"/>
        <c:tickMarkSkip val="1"/>
      </c:catAx>
      <c:valAx>
        <c:axId val="115030656"/>
        <c:scaling>
          <c:orientation val="minMax"/>
          <c:max val="20"/>
        </c:scaling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Reduction (%)</a:t>
                </a:r>
              </a:p>
            </c:rich>
          </c:tx>
          <c:layout>
            <c:manualLayout>
              <c:xMode val="edge"/>
              <c:yMode val="edge"/>
              <c:x val="2.6016102825856466E-2"/>
              <c:y val="0.3676092544987144"/>
            </c:manualLayout>
          </c:layout>
          <c:spPr>
            <a:noFill/>
            <a:ln w="25400">
              <a:noFill/>
            </a:ln>
          </c:spPr>
        </c:title>
        <c:numFmt formatCode="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5029120"/>
        <c:crosses val="autoZero"/>
        <c:crossBetween val="between"/>
        <c:majorUnit val="5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Mackay-Whitsundays</a:t>
            </a:r>
          </a:p>
        </c:rich>
      </c:tx>
      <c:layout>
        <c:manualLayout>
          <c:xMode val="edge"/>
          <c:yMode val="edge"/>
          <c:x val="0.36422815440752826"/>
          <c:y val="3.3419023136246784E-2"/>
        </c:manualLayout>
      </c:layout>
      <c:spPr>
        <a:noFill/>
        <a:ln w="25400">
          <a:noFill/>
        </a:ln>
      </c:spPr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'Summary Table'!$C$4:$AD$4</c:f>
              <c:strCache>
                <c:ptCount val="28"/>
                <c:pt idx="0">
                  <c:v>TSS</c:v>
                </c:pt>
                <c:pt idx="3">
                  <c:v>TP</c:v>
                </c:pt>
                <c:pt idx="6">
                  <c:v>PP</c:v>
                </c:pt>
                <c:pt idx="9">
                  <c:v>DIP</c:v>
                </c:pt>
                <c:pt idx="12">
                  <c:v>DOP</c:v>
                </c:pt>
                <c:pt idx="15">
                  <c:v>TN</c:v>
                </c:pt>
                <c:pt idx="18">
                  <c:v>PN</c:v>
                </c:pt>
                <c:pt idx="21">
                  <c:v>DIN</c:v>
                </c:pt>
                <c:pt idx="24">
                  <c:v>DON</c:v>
                </c:pt>
                <c:pt idx="27">
                  <c:v>PSII</c:v>
                </c:pt>
              </c:strCache>
            </c:strRef>
          </c:cat>
          <c:val>
            <c:numRef>
              <c:f>'Summary Table'!$D$10:$AE$10</c:f>
              <c:numCache>
                <c:formatCode>0</c:formatCode>
                <c:ptCount val="28"/>
                <c:pt idx="0" formatCode="0.0">
                  <c:v>2.9583700359659808</c:v>
                </c:pt>
                <c:pt idx="1">
                  <c:v>10.744252267373895</c:v>
                </c:pt>
                <c:pt idx="2" formatCode="0.0">
                  <c:v>1.3887828918503433</c:v>
                </c:pt>
                <c:pt idx="3" formatCode="0.0">
                  <c:v>1.4281584153624134</c:v>
                </c:pt>
                <c:pt idx="4">
                  <c:v>5.0371448479444325</c:v>
                </c:pt>
                <c:pt idx="5" formatCode="0.0">
                  <c:v>3.6568811690314758</c:v>
                </c:pt>
                <c:pt idx="6" formatCode="0.0">
                  <c:v>3.7605630413364119</c:v>
                </c:pt>
                <c:pt idx="7">
                  <c:v>5.0371448479443757</c:v>
                </c:pt>
                <c:pt idx="8" formatCode="0.0">
                  <c:v>0</c:v>
                </c:pt>
                <c:pt idx="9" formatCode="0.0">
                  <c:v>0</c:v>
                </c:pt>
                <c:pt idx="10">
                  <c:v>0</c:v>
                </c:pt>
                <c:pt idx="11" formatCode="0.0">
                  <c:v>0</c:v>
                </c:pt>
                <c:pt idx="12" formatCode="0.0">
                  <c:v>0</c:v>
                </c:pt>
                <c:pt idx="13">
                  <c:v>0</c:v>
                </c:pt>
                <c:pt idx="14" formatCode="0.0">
                  <c:v>4.1494476022119668</c:v>
                </c:pt>
                <c:pt idx="15" formatCode="0.0">
                  <c:v>4.1566452436080032</c:v>
                </c:pt>
                <c:pt idx="16">
                  <c:v>76.404692725819586</c:v>
                </c:pt>
                <c:pt idx="17" formatCode="0.0">
                  <c:v>3.5876632009374152</c:v>
                </c:pt>
                <c:pt idx="18" formatCode="0.0">
                  <c:v>3.6325690232880383</c:v>
                </c:pt>
                <c:pt idx="19">
                  <c:v>10.702333979039508</c:v>
                </c:pt>
                <c:pt idx="20" formatCode="0.0">
                  <c:v>10.471460908320632</c:v>
                </c:pt>
                <c:pt idx="21" formatCode="0.0">
                  <c:v>10.471460908320632</c:v>
                </c:pt>
                <c:pt idx="22">
                  <c:v>65.702358746780419</c:v>
                </c:pt>
                <c:pt idx="23" formatCode="0.0">
                  <c:v>0</c:v>
                </c:pt>
                <c:pt idx="24" formatCode="0.0">
                  <c:v>0</c:v>
                </c:pt>
                <c:pt idx="25">
                  <c:v>0</c:v>
                </c:pt>
                <c:pt idx="26" formatCode="0.0">
                  <c:v>18.370510588453332</c:v>
                </c:pt>
                <c:pt idx="27" formatCode="0.0">
                  <c:v>18.370510588453332</c:v>
                </c:pt>
              </c:numCache>
            </c:numRef>
          </c:val>
        </c:ser>
        <c:axId val="115079424"/>
        <c:axId val="116985856"/>
      </c:barChart>
      <c:catAx>
        <c:axId val="115079424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6985856"/>
        <c:crosses val="autoZero"/>
        <c:auto val="1"/>
        <c:lblAlgn val="ctr"/>
        <c:lblOffset val="100"/>
        <c:tickLblSkip val="1"/>
        <c:tickMarkSkip val="1"/>
      </c:catAx>
      <c:valAx>
        <c:axId val="116985856"/>
        <c:scaling>
          <c:orientation val="minMax"/>
          <c:max val="20"/>
        </c:scaling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Reduction (%)</a:t>
                </a:r>
              </a:p>
            </c:rich>
          </c:tx>
          <c:layout>
            <c:manualLayout>
              <c:xMode val="edge"/>
              <c:yMode val="edge"/>
              <c:x val="2.6016260162601636E-2"/>
              <c:y val="0.3676092544987144"/>
            </c:manualLayout>
          </c:layout>
          <c:spPr>
            <a:noFill/>
            <a:ln w="25400">
              <a:noFill/>
            </a:ln>
          </c:spPr>
        </c:title>
        <c:numFmt formatCode="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5079424"/>
        <c:crosses val="autoZero"/>
        <c:crossBetween val="between"/>
        <c:majorUnit val="5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Fitzroy</a:t>
            </a:r>
          </a:p>
        </c:rich>
      </c:tx>
      <c:layout>
        <c:manualLayout>
          <c:xMode val="edge"/>
          <c:yMode val="edge"/>
          <c:x val="0.4536592603343938"/>
          <c:y val="3.3419023136246784E-2"/>
        </c:manualLayout>
      </c:layout>
      <c:spPr>
        <a:noFill/>
        <a:ln w="25400">
          <a:noFill/>
        </a:ln>
      </c:spPr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'Summary Table'!$C$4:$AD$4</c:f>
              <c:strCache>
                <c:ptCount val="28"/>
                <c:pt idx="0">
                  <c:v>TSS</c:v>
                </c:pt>
                <c:pt idx="3">
                  <c:v>TP</c:v>
                </c:pt>
                <c:pt idx="6">
                  <c:v>PP</c:v>
                </c:pt>
                <c:pt idx="9">
                  <c:v>DIP</c:v>
                </c:pt>
                <c:pt idx="12">
                  <c:v>DOP</c:v>
                </c:pt>
                <c:pt idx="15">
                  <c:v>TN</c:v>
                </c:pt>
                <c:pt idx="18">
                  <c:v>PN</c:v>
                </c:pt>
                <c:pt idx="21">
                  <c:v>DIN</c:v>
                </c:pt>
                <c:pt idx="24">
                  <c:v>DON</c:v>
                </c:pt>
                <c:pt idx="27">
                  <c:v>PSII</c:v>
                </c:pt>
              </c:strCache>
            </c:strRef>
          </c:cat>
          <c:val>
            <c:numRef>
              <c:f>'Summary Table'!$D$11:$AE$11</c:f>
              <c:numCache>
                <c:formatCode>0</c:formatCode>
                <c:ptCount val="28"/>
                <c:pt idx="0" formatCode="0.0">
                  <c:v>1.1089212116615135</c:v>
                </c:pt>
                <c:pt idx="1">
                  <c:v>16.490387434721015</c:v>
                </c:pt>
                <c:pt idx="2" formatCode="0.0">
                  <c:v>1.1752324739523907</c:v>
                </c:pt>
                <c:pt idx="3" formatCode="0.0">
                  <c:v>1.3753924411994169</c:v>
                </c:pt>
                <c:pt idx="4">
                  <c:v>10.543212547942176</c:v>
                </c:pt>
                <c:pt idx="5" formatCode="0.0">
                  <c:v>1.3744725016401602</c:v>
                </c:pt>
                <c:pt idx="6" formatCode="0.0">
                  <c:v>1.623245055751001</c:v>
                </c:pt>
                <c:pt idx="7">
                  <c:v>10.011638819767541</c:v>
                </c:pt>
                <c:pt idx="8" formatCode="0.0">
                  <c:v>0.34390430363292923</c:v>
                </c:pt>
                <c:pt idx="9" formatCode="0.0">
                  <c:v>0.34390430363292923</c:v>
                </c:pt>
                <c:pt idx="10">
                  <c:v>0.42525898253973082</c:v>
                </c:pt>
                <c:pt idx="11" formatCode="0.0">
                  <c:v>0.40675683966562437</c:v>
                </c:pt>
                <c:pt idx="12" formatCode="0.0">
                  <c:v>0.40675683966562437</c:v>
                </c:pt>
                <c:pt idx="13">
                  <c:v>0.1063147456349256</c:v>
                </c:pt>
                <c:pt idx="14" formatCode="0.0">
                  <c:v>0.32005599811783098</c:v>
                </c:pt>
                <c:pt idx="15" formatCode="0.0">
                  <c:v>0.43539447033084316</c:v>
                </c:pt>
                <c:pt idx="16">
                  <c:v>9.3936158449378127</c:v>
                </c:pt>
                <c:pt idx="17" formatCode="0.0">
                  <c:v>0.75104293557584811</c:v>
                </c:pt>
                <c:pt idx="18" formatCode="0.0">
                  <c:v>1.0216960252385732</c:v>
                </c:pt>
                <c:pt idx="19">
                  <c:v>9.3936158449373579</c:v>
                </c:pt>
                <c:pt idx="20" formatCode="0.0">
                  <c:v>0</c:v>
                </c:pt>
                <c:pt idx="21" formatCode="0.0">
                  <c:v>0</c:v>
                </c:pt>
                <c:pt idx="22">
                  <c:v>0</c:v>
                </c:pt>
                <c:pt idx="23" formatCode="0.0">
                  <c:v>0</c:v>
                </c:pt>
                <c:pt idx="24" formatCode="0.0">
                  <c:v>0</c:v>
                </c:pt>
                <c:pt idx="25">
                  <c:v>0</c:v>
                </c:pt>
                <c:pt idx="26" formatCode="0.0">
                  <c:v>0</c:v>
                </c:pt>
                <c:pt idx="27" formatCode="0.0">
                  <c:v>0</c:v>
                </c:pt>
              </c:numCache>
            </c:numRef>
          </c:val>
        </c:ser>
        <c:axId val="117005696"/>
        <c:axId val="117011584"/>
      </c:barChart>
      <c:catAx>
        <c:axId val="117005696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7011584"/>
        <c:crosses val="autoZero"/>
        <c:auto val="1"/>
        <c:lblAlgn val="ctr"/>
        <c:lblOffset val="100"/>
        <c:tickLblSkip val="1"/>
        <c:tickMarkSkip val="1"/>
      </c:catAx>
      <c:valAx>
        <c:axId val="117011584"/>
        <c:scaling>
          <c:orientation val="minMax"/>
          <c:max val="20"/>
        </c:scaling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Reduction (%)</a:t>
                </a:r>
              </a:p>
            </c:rich>
          </c:tx>
          <c:layout>
            <c:manualLayout>
              <c:xMode val="edge"/>
              <c:yMode val="edge"/>
              <c:x val="2.6016102825856466E-2"/>
              <c:y val="0.3676092544987144"/>
            </c:manualLayout>
          </c:layout>
          <c:spPr>
            <a:noFill/>
            <a:ln w="25400">
              <a:noFill/>
            </a:ln>
          </c:spPr>
        </c:title>
        <c:numFmt formatCode="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7005696"/>
        <c:crosses val="autoZero"/>
        <c:crossBetween val="between"/>
        <c:majorUnit val="5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Mary-Burnett</a:t>
            </a:r>
          </a:p>
        </c:rich>
      </c:tx>
      <c:layout>
        <c:manualLayout>
          <c:xMode val="edge"/>
          <c:yMode val="edge"/>
          <c:x val="0.41463482918293748"/>
          <c:y val="3.0848329048843211E-2"/>
        </c:manualLayout>
      </c:layout>
      <c:spPr>
        <a:noFill/>
        <a:ln w="25400">
          <a:noFill/>
        </a:ln>
      </c:spPr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'Summary Table'!$C$4:$AD$4</c:f>
              <c:strCache>
                <c:ptCount val="28"/>
                <c:pt idx="0">
                  <c:v>TSS</c:v>
                </c:pt>
                <c:pt idx="3">
                  <c:v>TP</c:v>
                </c:pt>
                <c:pt idx="6">
                  <c:v>PP</c:v>
                </c:pt>
                <c:pt idx="9">
                  <c:v>DIP</c:v>
                </c:pt>
                <c:pt idx="12">
                  <c:v>DOP</c:v>
                </c:pt>
                <c:pt idx="15">
                  <c:v>TN</c:v>
                </c:pt>
                <c:pt idx="18">
                  <c:v>PN</c:v>
                </c:pt>
                <c:pt idx="21">
                  <c:v>DIN</c:v>
                </c:pt>
                <c:pt idx="24">
                  <c:v>DON</c:v>
                </c:pt>
                <c:pt idx="27">
                  <c:v>PSII</c:v>
                </c:pt>
              </c:strCache>
            </c:strRef>
          </c:cat>
          <c:val>
            <c:numRef>
              <c:f>'Summary Table'!$D$12:$AE$12</c:f>
              <c:numCache>
                <c:formatCode>0</c:formatCode>
                <c:ptCount val="28"/>
                <c:pt idx="0" formatCode="0.0">
                  <c:v>0.92328850068119128</c:v>
                </c:pt>
                <c:pt idx="1">
                  <c:v>3.5253034805730863</c:v>
                </c:pt>
                <c:pt idx="2" formatCode="0.0">
                  <c:v>3.3640809179518496</c:v>
                </c:pt>
                <c:pt idx="3" formatCode="0.0">
                  <c:v>3.3640809179518496</c:v>
                </c:pt>
                <c:pt idx="4">
                  <c:v>9.3242397300143693</c:v>
                </c:pt>
                <c:pt idx="5" formatCode="0.0">
                  <c:v>4.2738641276561449</c:v>
                </c:pt>
                <c:pt idx="6" formatCode="0.0">
                  <c:v>4.2738641276561449</c:v>
                </c:pt>
                <c:pt idx="7">
                  <c:v>9.3242397300143125</c:v>
                </c:pt>
                <c:pt idx="8" formatCode="0.0">
                  <c:v>0</c:v>
                </c:pt>
                <c:pt idx="9" formatCode="0.0">
                  <c:v>0</c:v>
                </c:pt>
                <c:pt idx="10">
                  <c:v>0</c:v>
                </c:pt>
                <c:pt idx="11" formatCode="0.0">
                  <c:v>0</c:v>
                </c:pt>
                <c:pt idx="12" formatCode="0.0">
                  <c:v>0</c:v>
                </c:pt>
                <c:pt idx="13">
                  <c:v>0</c:v>
                </c:pt>
                <c:pt idx="14" formatCode="0.0">
                  <c:v>5.7936954072389124</c:v>
                </c:pt>
                <c:pt idx="15" formatCode="0.0">
                  <c:v>5.7936954072389124</c:v>
                </c:pt>
                <c:pt idx="16">
                  <c:v>90.72076189084828</c:v>
                </c:pt>
                <c:pt idx="17" formatCode="0.0">
                  <c:v>2.7776750373524219</c:v>
                </c:pt>
                <c:pt idx="18" formatCode="0.0">
                  <c:v>2.7776750373524219</c:v>
                </c:pt>
                <c:pt idx="19">
                  <c:v>18.736027901355897</c:v>
                </c:pt>
                <c:pt idx="20" formatCode="0.0">
                  <c:v>16.304259173444358</c:v>
                </c:pt>
                <c:pt idx="21" formatCode="0.0">
                  <c:v>16.304259173444358</c:v>
                </c:pt>
                <c:pt idx="22">
                  <c:v>71.984733989492497</c:v>
                </c:pt>
                <c:pt idx="23" formatCode="0.0">
                  <c:v>0</c:v>
                </c:pt>
                <c:pt idx="24" formatCode="0.0">
                  <c:v>0</c:v>
                </c:pt>
                <c:pt idx="25">
                  <c:v>0</c:v>
                </c:pt>
                <c:pt idx="26" formatCode="0.0">
                  <c:v>14.099557438383505</c:v>
                </c:pt>
                <c:pt idx="27" formatCode="0.0">
                  <c:v>14.099557438383505</c:v>
                </c:pt>
              </c:numCache>
            </c:numRef>
          </c:val>
        </c:ser>
        <c:axId val="117043968"/>
        <c:axId val="117045504"/>
      </c:barChart>
      <c:catAx>
        <c:axId val="117043968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7045504"/>
        <c:crosses val="autoZero"/>
        <c:auto val="1"/>
        <c:lblAlgn val="ctr"/>
        <c:lblOffset val="100"/>
        <c:tickLblSkip val="1"/>
        <c:tickMarkSkip val="1"/>
      </c:catAx>
      <c:valAx>
        <c:axId val="117045504"/>
        <c:scaling>
          <c:orientation val="minMax"/>
          <c:max val="20"/>
        </c:scaling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Reduction (%)</a:t>
                </a:r>
              </a:p>
            </c:rich>
          </c:tx>
          <c:layout>
            <c:manualLayout>
              <c:xMode val="edge"/>
              <c:yMode val="edge"/>
              <c:x val="2.6016260162601636E-2"/>
              <c:y val="0.44215938303341901"/>
            </c:manualLayout>
          </c:layout>
          <c:spPr>
            <a:noFill/>
            <a:ln w="25400">
              <a:noFill/>
            </a:ln>
          </c:spPr>
        </c:title>
        <c:numFmt formatCode="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7043968"/>
        <c:crosses val="autoZero"/>
        <c:crossBetween val="between"/>
        <c:majorUnit val="5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All Region</a:t>
            </a:r>
          </a:p>
        </c:rich>
      </c:tx>
      <c:layout>
        <c:manualLayout>
          <c:xMode val="edge"/>
          <c:yMode val="edge"/>
          <c:x val="0.43181852268466508"/>
          <c:y val="3.3078804173868513E-2"/>
        </c:manualLayout>
      </c:layout>
      <c:spPr>
        <a:noFill/>
        <a:ln w="25400">
          <a:noFill/>
        </a:ln>
      </c:spPr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'Summary Table'!$C$4:$AD$4</c:f>
              <c:strCache>
                <c:ptCount val="28"/>
                <c:pt idx="0">
                  <c:v>TSS</c:v>
                </c:pt>
                <c:pt idx="3">
                  <c:v>TP</c:v>
                </c:pt>
                <c:pt idx="6">
                  <c:v>PP</c:v>
                </c:pt>
                <c:pt idx="9">
                  <c:v>DIP</c:v>
                </c:pt>
                <c:pt idx="12">
                  <c:v>DOP</c:v>
                </c:pt>
                <c:pt idx="15">
                  <c:v>TN</c:v>
                </c:pt>
                <c:pt idx="18">
                  <c:v>PN</c:v>
                </c:pt>
                <c:pt idx="21">
                  <c:v>DIN</c:v>
                </c:pt>
                <c:pt idx="24">
                  <c:v>DON</c:v>
                </c:pt>
                <c:pt idx="27">
                  <c:v>PSII</c:v>
                </c:pt>
              </c:strCache>
            </c:strRef>
          </c:cat>
          <c:val>
            <c:numRef>
              <c:f>'Summary Table'!$D$14:$AE$14</c:f>
              <c:numCache>
                <c:formatCode>0</c:formatCode>
                <c:ptCount val="28"/>
                <c:pt idx="0" formatCode="0.0">
                  <c:v>1.7400150932647482</c:v>
                </c:pt>
                <c:pt idx="1">
                  <c:v>105.28297320370257</c:v>
                </c:pt>
                <c:pt idx="2" formatCode="0.0">
                  <c:v>2.0603712184406051</c:v>
                </c:pt>
                <c:pt idx="3" formatCode="0.0">
                  <c:v>2.2062959775416333</c:v>
                </c:pt>
                <c:pt idx="4">
                  <c:v>82.855036652472336</c:v>
                </c:pt>
                <c:pt idx="5" formatCode="0.0">
                  <c:v>2.6706128055789531</c:v>
                </c:pt>
                <c:pt idx="6" formatCode="0.0">
                  <c:v>2.861066051647903</c:v>
                </c:pt>
                <c:pt idx="7">
                  <c:v>82.323462924297274</c:v>
                </c:pt>
                <c:pt idx="8" formatCode="0.0">
                  <c:v>6.6709027667703563E-2</c:v>
                </c:pt>
                <c:pt idx="9" formatCode="0.0">
                  <c:v>6.6709027667703563E-2</c:v>
                </c:pt>
                <c:pt idx="10">
                  <c:v>0.42525898253973082</c:v>
                </c:pt>
                <c:pt idx="11" formatCode="0.0">
                  <c:v>4.4198882218324187E-2</c:v>
                </c:pt>
                <c:pt idx="12" formatCode="0.0">
                  <c:v>4.4198882218324187E-2</c:v>
                </c:pt>
                <c:pt idx="13">
                  <c:v>0.1063147456349256</c:v>
                </c:pt>
                <c:pt idx="14" formatCode="0.0">
                  <c:v>3.4899961159593742</c:v>
                </c:pt>
                <c:pt idx="15" formatCode="0.0">
                  <c:v>3.5609764047711425</c:v>
                </c:pt>
                <c:pt idx="16">
                  <c:v>641.24865438255028</c:v>
                </c:pt>
                <c:pt idx="17" formatCode="0.0">
                  <c:v>2.7617401186824884</c:v>
                </c:pt>
                <c:pt idx="18" formatCode="0.0">
                  <c:v>2.9429142131110972</c:v>
                </c:pt>
                <c:pt idx="19">
                  <c:v>207.62356130592843</c:v>
                </c:pt>
                <c:pt idx="20" formatCode="0.0">
                  <c:v>8.3412831760899664</c:v>
                </c:pt>
                <c:pt idx="21" formatCode="0.0">
                  <c:v>8.3412831760899664</c:v>
                </c:pt>
                <c:pt idx="22">
                  <c:v>433.62509307662276</c:v>
                </c:pt>
                <c:pt idx="23" formatCode="0.0">
                  <c:v>0</c:v>
                </c:pt>
                <c:pt idx="24" formatCode="0.0">
                  <c:v>0</c:v>
                </c:pt>
                <c:pt idx="25">
                  <c:v>0</c:v>
                </c:pt>
                <c:pt idx="26" formatCode="0.0">
                  <c:v>7.5141565461552871</c:v>
                </c:pt>
                <c:pt idx="27" formatCode="0.0">
                  <c:v>7.5141565461552871</c:v>
                </c:pt>
              </c:numCache>
            </c:numRef>
          </c:val>
        </c:ser>
        <c:axId val="117065600"/>
        <c:axId val="117067136"/>
      </c:barChart>
      <c:catAx>
        <c:axId val="117065600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7067136"/>
        <c:crosses val="autoZero"/>
        <c:auto val="1"/>
        <c:lblAlgn val="ctr"/>
        <c:lblOffset val="100"/>
        <c:tickLblSkip val="1"/>
        <c:tickMarkSkip val="1"/>
      </c:catAx>
      <c:valAx>
        <c:axId val="117067136"/>
        <c:scaling>
          <c:orientation val="minMax"/>
          <c:max val="20"/>
        </c:scaling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Reduction (%)</a:t>
                </a:r>
              </a:p>
            </c:rich>
          </c:tx>
          <c:layout>
            <c:manualLayout>
              <c:xMode val="edge"/>
              <c:yMode val="edge"/>
              <c:x val="2.5974025974026003E-2"/>
              <c:y val="0.36895768516740346"/>
            </c:manualLayout>
          </c:layout>
          <c:spPr>
            <a:noFill/>
            <a:ln w="25400">
              <a:noFill/>
            </a:ln>
          </c:spPr>
        </c:title>
        <c:numFmt formatCode="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7065600"/>
        <c:crosses val="autoZero"/>
        <c:crossBetween val="between"/>
        <c:majorUnit val="5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plotArea>
      <c:layout/>
      <c:pieChart>
        <c:varyColors val="1"/>
        <c:ser>
          <c:idx val="0"/>
          <c:order val="0"/>
          <c:dLbls>
            <c:dLbl>
              <c:idx val="1"/>
              <c:layout>
                <c:manualLayout>
                  <c:x val="3.4705993684047212E-2"/>
                  <c:y val="6.7780724862705227E-2"/>
                </c:manualLayout>
              </c:layout>
              <c:dLblPos val="bestFit"/>
              <c:showCatName val="1"/>
              <c:showPercent val="1"/>
            </c:dLbl>
            <c:dLbl>
              <c:idx val="2"/>
              <c:layout>
                <c:manualLayout>
                  <c:x val="9.1432497341100052E-2"/>
                  <c:y val="-7.615114714717422E-2"/>
                </c:manualLayout>
              </c:layout>
              <c:dLblPos val="bestFit"/>
              <c:showCatName val="1"/>
              <c:showPercent val="1"/>
            </c:dLbl>
            <c:dLbl>
              <c:idx val="4"/>
              <c:layout>
                <c:manualLayout>
                  <c:x val="-2.7048935935558772E-2"/>
                  <c:y val="-1.2962165889582739E-3"/>
                </c:manualLayout>
              </c:layout>
              <c:dLblPos val="bestFit"/>
              <c:showCatName val="1"/>
              <c:showPercent val="1"/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CatName val="1"/>
            <c:showPercent val="1"/>
            <c:showLeaderLines val="1"/>
          </c:dLbls>
          <c:cat>
            <c:strRef>
              <c:f>'Summary Table'!$B$149:$B$154</c:f>
              <c:strCache>
                <c:ptCount val="6"/>
                <c:pt idx="0">
                  <c:v>Cape York</c:v>
                </c:pt>
                <c:pt idx="1">
                  <c:v>Wet Tropics</c:v>
                </c:pt>
                <c:pt idx="2">
                  <c:v>Burdekin</c:v>
                </c:pt>
                <c:pt idx="3">
                  <c:v>Mackay-Whitsundays</c:v>
                </c:pt>
                <c:pt idx="4">
                  <c:v>Fitzroy</c:v>
                </c:pt>
                <c:pt idx="5">
                  <c:v>Mary-Burnett</c:v>
                </c:pt>
              </c:strCache>
            </c:strRef>
          </c:cat>
          <c:val>
            <c:numRef>
              <c:f>'Summary Table'!$E$149:$E$154</c:f>
              <c:numCache>
                <c:formatCode>0.00</c:formatCode>
                <c:ptCount val="6"/>
                <c:pt idx="0">
                  <c:v>3.1373356417223732</c:v>
                </c:pt>
                <c:pt idx="1">
                  <c:v>13.56313789427797</c:v>
                </c:pt>
                <c:pt idx="2">
                  <c:v>46.698876512120592</c:v>
                </c:pt>
                <c:pt idx="3">
                  <c:v>6.4123697860356135</c:v>
                </c:pt>
                <c:pt idx="4">
                  <c:v>24.132137501509341</c:v>
                </c:pt>
                <c:pt idx="5">
                  <c:v>6.0561426643341267</c:v>
                </c:pt>
              </c:numCache>
            </c:numRef>
          </c:val>
        </c:ser>
        <c:firstSliceAng val="0"/>
      </c:pieChart>
      <c:spPr>
        <a:noFill/>
        <a:ln w="25400">
          <a:noFill/>
        </a:ln>
      </c:spPr>
    </c:plotArea>
    <c:plotVisOnly val="1"/>
    <c:dispBlanksAs val="zero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plotArea>
      <c:layout/>
      <c:pieChart>
        <c:varyColors val="1"/>
        <c:ser>
          <c:idx val="0"/>
          <c:order val="0"/>
          <c:dLbls>
            <c:dLbl>
              <c:idx val="0"/>
              <c:tx>
                <c:rich>
                  <a:bodyPr/>
                  <a:lstStyle/>
                  <a:p>
                    <a:pPr>
                      <a:defRPr sz="1800"/>
                    </a:pPr>
                    <a:r>
                      <a:rPr lang="en-US"/>
                      <a:t>Cape York
&lt;1%</a:t>
                    </a:r>
                  </a:p>
                </c:rich>
              </c:tx>
              <c:numFmt formatCode="#,##0.000" sourceLinked="0"/>
              <c:spPr>
                <a:noFill/>
                <a:ln w="25400">
                  <a:noFill/>
                </a:ln>
              </c:spPr>
            </c:dLbl>
            <c:dLbl>
              <c:idx val="1"/>
              <c:layout>
                <c:manualLayout>
                  <c:x val="8.4786330292828289E-3"/>
                  <c:y val="0.10256017759180208"/>
                </c:manualLayout>
              </c:layout>
              <c:dLblPos val="bestFit"/>
              <c:showCatName val="1"/>
              <c:showPercent val="1"/>
            </c:dLbl>
            <c:dLbl>
              <c:idx val="2"/>
              <c:layout>
                <c:manualLayout>
                  <c:x val="-0.11731671720632227"/>
                  <c:y val="-6.1208506654264375E-2"/>
                </c:manualLayout>
              </c:layout>
              <c:dLblPos val="bestFit"/>
              <c:showCatName val="1"/>
              <c:showPercent val="1"/>
            </c:dLbl>
            <c:dLbl>
              <c:idx val="4"/>
              <c:layout>
                <c:manualLayout>
                  <c:x val="-2.9811504352098433E-2"/>
                  <c:y val="3.9380165701975292E-2"/>
                </c:manualLayout>
              </c:layout>
              <c:dLblPos val="bestFit"/>
              <c:showCatName val="1"/>
              <c:showPercent val="1"/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800"/>
                </a:pPr>
                <a:endParaRPr lang="en-US"/>
              </a:p>
            </c:txPr>
            <c:showCatName val="1"/>
            <c:showPercent val="1"/>
            <c:showLeaderLines val="1"/>
          </c:dLbls>
          <c:cat>
            <c:strRef>
              <c:f>'Summary Table'!$B$149:$B$154</c:f>
              <c:strCache>
                <c:ptCount val="6"/>
                <c:pt idx="0">
                  <c:v>Cape York</c:v>
                </c:pt>
                <c:pt idx="1">
                  <c:v>Wet Tropics</c:v>
                </c:pt>
                <c:pt idx="2">
                  <c:v>Burdekin</c:v>
                </c:pt>
                <c:pt idx="3">
                  <c:v>Mackay-Whitsundays</c:v>
                </c:pt>
                <c:pt idx="4">
                  <c:v>Fitzroy</c:v>
                </c:pt>
                <c:pt idx="5">
                  <c:v>Mary-Burnett</c:v>
                </c:pt>
              </c:strCache>
            </c:strRef>
          </c:cat>
          <c:val>
            <c:numRef>
              <c:f>'Summary Table'!$L$149:$L$154</c:f>
              <c:numCache>
                <c:formatCode>0.00</c:formatCode>
                <c:ptCount val="6"/>
                <c:pt idx="0">
                  <c:v>0.10922479428683185</c:v>
                </c:pt>
                <c:pt idx="1">
                  <c:v>40.103039055793666</c:v>
                </c:pt>
                <c:pt idx="2">
                  <c:v>37.199575778138019</c:v>
                </c:pt>
                <c:pt idx="3">
                  <c:v>12.908539576745731</c:v>
                </c:pt>
                <c:pt idx="4">
                  <c:v>0.9702593185332361</c:v>
                </c:pt>
                <c:pt idx="5">
                  <c:v>8.7093614765025169</c:v>
                </c:pt>
              </c:numCache>
            </c:numRef>
          </c:val>
        </c:ser>
        <c:firstSliceAng val="0"/>
      </c:pieChart>
      <c:spPr>
        <a:noFill/>
        <a:ln w="25400">
          <a:noFill/>
        </a:ln>
      </c:spPr>
    </c:plotArea>
    <c:plotVisOnly val="1"/>
    <c:dispBlanksAs val="zero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plotArea>
      <c:layout/>
      <c:pieChart>
        <c:varyColors val="1"/>
        <c:ser>
          <c:idx val="0"/>
          <c:order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CatName val="1"/>
            <c:showPercent val="1"/>
            <c:showLeaderLines val="1"/>
          </c:dLbls>
          <c:cat>
            <c:strRef>
              <c:f>'Summary Table'!$B$149:$B$154</c:f>
              <c:strCache>
                <c:ptCount val="6"/>
                <c:pt idx="0">
                  <c:v>Cape York</c:v>
                </c:pt>
                <c:pt idx="1">
                  <c:v>Wet Tropics</c:v>
                </c:pt>
                <c:pt idx="2">
                  <c:v>Burdekin</c:v>
                </c:pt>
                <c:pt idx="3">
                  <c:v>Mackay-Whitsundays</c:v>
                </c:pt>
                <c:pt idx="4">
                  <c:v>Fitzroy</c:v>
                </c:pt>
                <c:pt idx="5">
                  <c:v>Mary-Burnett</c:v>
                </c:pt>
              </c:strCache>
            </c:strRef>
          </c:cat>
          <c:val>
            <c:numRef>
              <c:f>'Summary Table'!$N$149:$N$154</c:f>
              <c:numCache>
                <c:formatCode>0.00</c:formatCode>
                <c:ptCount val="6"/>
                <c:pt idx="0">
                  <c:v>1.6936946593747969E-2</c:v>
                </c:pt>
                <c:pt idx="1">
                  <c:v>55.996151123022138</c:v>
                </c:pt>
                <c:pt idx="2">
                  <c:v>13.790609480634682</c:v>
                </c:pt>
                <c:pt idx="3">
                  <c:v>16.255642368200107</c:v>
                </c:pt>
                <c:pt idx="4">
                  <c:v>3.8329380063756138</c:v>
                </c:pt>
                <c:pt idx="5">
                  <c:v>10.107722075173704</c:v>
                </c:pt>
              </c:numCache>
            </c:numRef>
          </c:val>
        </c:ser>
        <c:firstSliceAng val="0"/>
      </c:pieChart>
      <c:spPr>
        <a:noFill/>
        <a:ln w="25400">
          <a:noFill/>
        </a:ln>
      </c:spPr>
    </c:plotArea>
    <c:plotVisOnly val="1"/>
    <c:dispBlanksAs val="zero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Wet Tropics</a:t>
            </a:r>
          </a:p>
        </c:rich>
      </c:tx>
      <c:layout>
        <c:manualLayout>
          <c:xMode val="edge"/>
          <c:yMode val="edge"/>
          <c:x val="0.42276491048375048"/>
          <c:y val="3.3418853333870353E-2"/>
        </c:manualLayout>
      </c:layout>
      <c:spPr>
        <a:noFill/>
        <a:ln w="25400">
          <a:noFill/>
        </a:ln>
      </c:spPr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'Summary Table'!$C$4:$AD$4</c:f>
              <c:strCache>
                <c:ptCount val="28"/>
                <c:pt idx="0">
                  <c:v>TSS</c:v>
                </c:pt>
                <c:pt idx="3">
                  <c:v>TP</c:v>
                </c:pt>
                <c:pt idx="6">
                  <c:v>PP</c:v>
                </c:pt>
                <c:pt idx="9">
                  <c:v>DIP</c:v>
                </c:pt>
                <c:pt idx="12">
                  <c:v>DOP</c:v>
                </c:pt>
                <c:pt idx="15">
                  <c:v>TN</c:v>
                </c:pt>
                <c:pt idx="18">
                  <c:v>PN</c:v>
                </c:pt>
                <c:pt idx="21">
                  <c:v>DIN</c:v>
                </c:pt>
                <c:pt idx="24">
                  <c:v>DON</c:v>
                </c:pt>
                <c:pt idx="27">
                  <c:v>PSII</c:v>
                </c:pt>
              </c:strCache>
            </c:strRef>
          </c:cat>
          <c:val>
            <c:numRef>
              <c:f>'Summary Table'!$D$8:$AE$8</c:f>
              <c:numCache>
                <c:formatCode>0</c:formatCode>
                <c:ptCount val="28"/>
                <c:pt idx="0" formatCode="0.0">
                  <c:v>1.3198917866167954</c:v>
                </c:pt>
                <c:pt idx="1">
                  <c:v>10.326899413398223</c:v>
                </c:pt>
                <c:pt idx="2" formatCode="0.0">
                  <c:v>2.2523919538379182</c:v>
                </c:pt>
                <c:pt idx="3" formatCode="0.0">
                  <c:v>2.3084250758675364</c:v>
                </c:pt>
                <c:pt idx="4">
                  <c:v>20.080859537903507</c:v>
                </c:pt>
                <c:pt idx="5" formatCode="0.0">
                  <c:v>2.6171185514284372</c:v>
                </c:pt>
                <c:pt idx="6" formatCode="0.0">
                  <c:v>2.6822250365178975</c:v>
                </c:pt>
                <c:pt idx="7">
                  <c:v>20.080859537903279</c:v>
                </c:pt>
                <c:pt idx="8" formatCode="0.0">
                  <c:v>0</c:v>
                </c:pt>
                <c:pt idx="9" formatCode="0.0">
                  <c:v>0</c:v>
                </c:pt>
                <c:pt idx="10">
                  <c:v>0</c:v>
                </c:pt>
                <c:pt idx="11" formatCode="0.0">
                  <c:v>0</c:v>
                </c:pt>
                <c:pt idx="12" formatCode="0.0">
                  <c:v>0</c:v>
                </c:pt>
                <c:pt idx="13">
                  <c:v>0</c:v>
                </c:pt>
                <c:pt idx="14" formatCode="0.0">
                  <c:v>1.7132779076872189</c:v>
                </c:pt>
                <c:pt idx="15" formatCode="0.0">
                  <c:v>1.7293799198038562</c:v>
                </c:pt>
                <c:pt idx="16">
                  <c:v>111.29725465762567</c:v>
                </c:pt>
                <c:pt idx="17" formatCode="0.0">
                  <c:v>2.0054539411869445</c:v>
                </c:pt>
                <c:pt idx="18" formatCode="0.0">
                  <c:v>2.0490341969821735</c:v>
                </c:pt>
                <c:pt idx="19">
                  <c:v>48.722955057849504</c:v>
                </c:pt>
                <c:pt idx="20" formatCode="0.0">
                  <c:v>3.0930421207964609</c:v>
                </c:pt>
                <c:pt idx="21" formatCode="0.0">
                  <c:v>3.0930421207964609</c:v>
                </c:pt>
                <c:pt idx="22">
                  <c:v>62.574299599777987</c:v>
                </c:pt>
                <c:pt idx="23" formatCode="0.0">
                  <c:v>0</c:v>
                </c:pt>
                <c:pt idx="24" formatCode="0.0">
                  <c:v>0</c:v>
                </c:pt>
                <c:pt idx="25">
                  <c:v>0</c:v>
                </c:pt>
                <c:pt idx="26" formatCode="0.0">
                  <c:v>4.2419877924503728</c:v>
                </c:pt>
                <c:pt idx="27" formatCode="0.0">
                  <c:v>4.2419877924503728</c:v>
                </c:pt>
              </c:numCache>
            </c:numRef>
          </c:val>
        </c:ser>
        <c:axId val="117191040"/>
        <c:axId val="117192576"/>
      </c:barChart>
      <c:catAx>
        <c:axId val="117191040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7192576"/>
        <c:crosses val="autoZero"/>
        <c:auto val="1"/>
        <c:lblAlgn val="ctr"/>
        <c:lblOffset val="100"/>
        <c:tickLblSkip val="1"/>
        <c:tickMarkSkip val="1"/>
      </c:catAx>
      <c:valAx>
        <c:axId val="117192576"/>
        <c:scaling>
          <c:orientation val="minMax"/>
          <c:max val="20"/>
        </c:scaling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Reduction (%)</a:t>
                </a:r>
              </a:p>
            </c:rich>
          </c:tx>
          <c:layout>
            <c:manualLayout>
              <c:xMode val="edge"/>
              <c:yMode val="edge"/>
              <c:x val="1.7886178861788636E-2"/>
              <c:y val="0.36246786287264021"/>
            </c:manualLayout>
          </c:layout>
          <c:spPr>
            <a:noFill/>
            <a:ln w="25400">
              <a:noFill/>
            </a:ln>
          </c:spPr>
        </c:title>
        <c:numFmt formatCode="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7191040"/>
        <c:crosses val="autoZero"/>
        <c:crossBetween val="between"/>
        <c:majorUnit val="5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plotArea>
      <c:layout/>
      <c:pieChart>
        <c:varyColors val="1"/>
        <c:ser>
          <c:idx val="0"/>
          <c:order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CatName val="1"/>
            <c:showPercent val="1"/>
            <c:showLeaderLines val="1"/>
          </c:dLbls>
          <c:cat>
            <c:strRef>
              <c:f>'Summary Table'!$B$149:$B$154</c:f>
              <c:strCache>
                <c:ptCount val="6"/>
                <c:pt idx="0">
                  <c:v>Cape York</c:v>
                </c:pt>
                <c:pt idx="1">
                  <c:v>Wet Tropics</c:v>
                </c:pt>
                <c:pt idx="2">
                  <c:v>Burdekin</c:v>
                </c:pt>
                <c:pt idx="3">
                  <c:v>Mackay-Whitsundays</c:v>
                </c:pt>
                <c:pt idx="4">
                  <c:v>Fitzroy</c:v>
                </c:pt>
                <c:pt idx="5">
                  <c:v>Mary-Burnett</c:v>
                </c:pt>
              </c:strCache>
            </c:strRef>
          </c:cat>
          <c:val>
            <c:numRef>
              <c:f>'Summary Table'!$C$149:$C$154</c:f>
              <c:numCache>
                <c:formatCode>#,##0</c:formatCode>
                <c:ptCount val="6"/>
                <c:pt idx="0">
                  <c:v>17536797</c:v>
                </c:pt>
                <c:pt idx="1">
                  <c:v>21236645</c:v>
                </c:pt>
                <c:pt idx="2">
                  <c:v>11999443.613266014</c:v>
                </c:pt>
                <c:pt idx="3">
                  <c:v>4806322</c:v>
                </c:pt>
                <c:pt idx="4">
                  <c:v>5867410.6186847091</c:v>
                </c:pt>
                <c:pt idx="5">
                  <c:v>2417715.16</c:v>
                </c:pt>
              </c:numCache>
            </c:numRef>
          </c:val>
        </c:ser>
        <c:firstSliceAng val="0"/>
      </c:pieChart>
      <c:spPr>
        <a:noFill/>
        <a:ln w="25400">
          <a:noFill/>
        </a:ln>
      </c:spPr>
    </c:plotArea>
    <c:plotVisOnly val="1"/>
    <c:dispBlanksAs val="zero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plotArea>
      <c:layout/>
      <c:pieChart>
        <c:varyColors val="1"/>
        <c:ser>
          <c:idx val="0"/>
          <c:order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CatName val="1"/>
            <c:showPercent val="1"/>
            <c:showLeaderLines val="1"/>
          </c:dLbls>
          <c:cat>
            <c:strRef>
              <c:f>'Summary Table'!$B$149:$B$154</c:f>
              <c:strCache>
                <c:ptCount val="6"/>
                <c:pt idx="0">
                  <c:v>Cape York</c:v>
                </c:pt>
                <c:pt idx="1">
                  <c:v>Wet Tropics</c:v>
                </c:pt>
                <c:pt idx="2">
                  <c:v>Burdekin</c:v>
                </c:pt>
                <c:pt idx="3">
                  <c:v>Mackay-Whitsundays</c:v>
                </c:pt>
                <c:pt idx="4">
                  <c:v>Fitzroy</c:v>
                </c:pt>
                <c:pt idx="5">
                  <c:v>Mary-Burnett</c:v>
                </c:pt>
              </c:strCache>
            </c:strRef>
          </c:cat>
          <c:val>
            <c:numRef>
              <c:f>'Summary Table'!$D$149:$D$154</c:f>
              <c:numCache>
                <c:formatCode>#,##0</c:formatCode>
                <c:ptCount val="6"/>
                <c:pt idx="0">
                  <c:v>42988.196409999997</c:v>
                </c:pt>
                <c:pt idx="1">
                  <c:v>21709.829879999998</c:v>
                </c:pt>
                <c:pt idx="2">
                  <c:v>140670.93856000001</c:v>
                </c:pt>
                <c:pt idx="3">
                  <c:v>8992.1034299999992</c:v>
                </c:pt>
                <c:pt idx="4">
                  <c:v>155740.47808</c:v>
                </c:pt>
                <c:pt idx="5">
                  <c:v>53020.664669999998</c:v>
                </c:pt>
              </c:numCache>
            </c:numRef>
          </c:val>
        </c:ser>
        <c:firstSliceAng val="0"/>
      </c:pieChart>
      <c:spPr>
        <a:noFill/>
        <a:ln w="25400">
          <a:noFill/>
        </a:ln>
      </c:spPr>
    </c:plotArea>
    <c:plotVisOnly val="1"/>
    <c:dispBlanksAs val="zero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 sz="1200"/>
              <a:t>Whole of GBR Loads</a:t>
            </a:r>
          </a:p>
        </c:rich>
      </c:tx>
      <c:layout>
        <c:manualLayout>
          <c:xMode val="edge"/>
          <c:yMode val="edge"/>
          <c:x val="0.44098621067888927"/>
          <c:y val="3.2098839356107099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5499003489894361"/>
          <c:y val="0.19552137378176571"/>
          <c:w val="0.84435904613408774"/>
          <c:h val="0.67160655769328292"/>
        </c:manualLayout>
      </c:layout>
      <c:barChart>
        <c:barDir val="col"/>
        <c:grouping val="clustered"/>
        <c:ser>
          <c:idx val="0"/>
          <c:order val="0"/>
          <c:spPr>
            <a:solidFill>
              <a:srgbClr val="0000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spPr>
              <a:solidFill>
                <a:schemeClr val="accent6">
                  <a:lumMod val="50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spPr>
              <a:solidFill>
                <a:schemeClr val="tx2">
                  <a:lumMod val="60000"/>
                  <a:lumOff val="40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"/>
            <c:spPr>
              <a:solidFill>
                <a:schemeClr val="accent3">
                  <a:lumMod val="50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4"/>
            <c:spPr>
              <a:solidFill>
                <a:schemeClr val="accent3">
                  <a:lumMod val="75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5"/>
            <c:spPr>
              <a:solidFill>
                <a:srgbClr val="FF00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strRef>
              <c:f>'Summary Table'!$B$62:$B$67</c:f>
              <c:strCache>
                <c:ptCount val="6"/>
                <c:pt idx="0">
                  <c:v>TSS</c:v>
                </c:pt>
                <c:pt idx="1">
                  <c:v>TP</c:v>
                </c:pt>
                <c:pt idx="2">
                  <c:v>PP</c:v>
                </c:pt>
                <c:pt idx="3">
                  <c:v>TN</c:v>
                </c:pt>
                <c:pt idx="4">
                  <c:v>DIN</c:v>
                </c:pt>
                <c:pt idx="5">
                  <c:v>PSII</c:v>
                </c:pt>
              </c:strCache>
            </c:strRef>
          </c:cat>
          <c:val>
            <c:numRef>
              <c:f>'Summary Table'!$M$79:$M$85</c:f>
              <c:numCache>
                <c:formatCode>General</c:formatCode>
                <c:ptCount val="7"/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val>
            <c:numRef>
              <c:f>'Summary Table'!$L$70:$L$75</c:f>
              <c:numCache>
                <c:formatCode>#,##0_ ;\-#,##0\ </c:formatCode>
                <c:ptCount val="6"/>
                <c:pt idx="0">
                  <c:v>5706.1156485545634</c:v>
                </c:pt>
                <c:pt idx="1">
                  <c:v>3627.3803358133127</c:v>
                </c:pt>
                <c:pt idx="2" formatCode="0.0">
                  <c:v>2851.2372204276826</c:v>
                </c:pt>
                <c:pt idx="3" formatCode="0.0">
                  <c:v>16934.637005964185</c:v>
                </c:pt>
                <c:pt idx="4" formatCode="0.0">
                  <c:v>5154.6933926017828</c:v>
                </c:pt>
                <c:pt idx="5" formatCode="0.0">
                  <c:v>15.351055077187009</c:v>
                </c:pt>
              </c:numCache>
            </c:numRef>
          </c:val>
        </c:ser>
        <c:axId val="117316608"/>
        <c:axId val="117351168"/>
      </c:barChart>
      <c:catAx>
        <c:axId val="117316608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7351168"/>
        <c:crosses val="autoZero"/>
        <c:auto val="1"/>
        <c:lblAlgn val="ctr"/>
        <c:lblOffset val="100"/>
        <c:tickLblSkip val="1"/>
        <c:tickMarkSkip val="1"/>
      </c:catAx>
      <c:valAx>
        <c:axId val="117351168"/>
        <c:scaling>
          <c:orientation val="minMax"/>
          <c:max val="20000"/>
          <c:min val="0"/>
        </c:scaling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Load (t/yr)</a:t>
                </a:r>
              </a:p>
            </c:rich>
          </c:tx>
          <c:spPr>
            <a:noFill/>
            <a:ln w="25400">
              <a:noFill/>
            </a:ln>
          </c:spPr>
        </c:title>
        <c:numFmt formatCode="_-* #,##0_-;\-* #,##0_-;_-* &quot;-&quot;??_-;_-@_-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7316608"/>
        <c:crosses val="autoZero"/>
        <c:crossBetween val="between"/>
        <c:majorUnit val="5000"/>
      </c:valAx>
      <c:spPr>
        <a:noFill/>
        <a:ln w="25400">
          <a:noFill/>
        </a:ln>
      </c:spPr>
    </c:plotArea>
    <c:plotVisOnly val="1"/>
    <c:dispBlanksAs val="gap"/>
  </c:chart>
  <c:spPr>
    <a:solidFill>
      <a:srgbClr val="FFFFFF"/>
    </a:solidFill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paperSize="9" orientation="landscape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plotArea>
      <c:layout/>
      <c:barChart>
        <c:barDir val="col"/>
        <c:grouping val="stacked"/>
        <c:ser>
          <c:idx val="0"/>
          <c:order val="0"/>
          <c:tx>
            <c:strRef>
              <c:f>'Summary Table'!$B$242</c:f>
              <c:strCache>
                <c:ptCount val="1"/>
                <c:pt idx="0">
                  <c:v>Cape York</c:v>
                </c:pt>
              </c:strCache>
            </c:strRef>
          </c:tx>
          <c:cat>
            <c:strRef>
              <c:f>'Summary Table'!$C$241:$G$241</c:f>
              <c:strCache>
                <c:ptCount val="5"/>
                <c:pt idx="0">
                  <c:v>TSS</c:v>
                </c:pt>
                <c:pt idx="1">
                  <c:v>TP</c:v>
                </c:pt>
                <c:pt idx="2">
                  <c:v>TN</c:v>
                </c:pt>
                <c:pt idx="3">
                  <c:v>DIN</c:v>
                </c:pt>
                <c:pt idx="4">
                  <c:v>PSII</c:v>
                </c:pt>
              </c:strCache>
            </c:strRef>
          </c:cat>
          <c:val>
            <c:numRef>
              <c:f>'Summary Table'!$C$242:$G$242</c:f>
              <c:numCache>
                <c:formatCode>General</c:formatCode>
                <c:ptCount val="5"/>
                <c:pt idx="0">
                  <c:v>494.5664380892884</c:v>
                </c:pt>
                <c:pt idx="1">
                  <c:v>526.05766139037519</c:v>
                </c:pt>
                <c:pt idx="2">
                  <c:v>5412.4159469170118</c:v>
                </c:pt>
                <c:pt idx="3">
                  <c:v>492.22807280891772</c:v>
                </c:pt>
                <c:pt idx="4">
                  <c:v>4.5328111333028476</c:v>
                </c:pt>
              </c:numCache>
            </c:numRef>
          </c:val>
        </c:ser>
        <c:ser>
          <c:idx val="1"/>
          <c:order val="1"/>
          <c:tx>
            <c:strRef>
              <c:f>'Summary Table'!$B$243</c:f>
              <c:strCache>
                <c:ptCount val="1"/>
                <c:pt idx="0">
                  <c:v>Wet Tropics</c:v>
                </c:pt>
              </c:strCache>
            </c:strRef>
          </c:tx>
          <c:cat>
            <c:strRef>
              <c:f>'Summary Table'!$C$241:$G$241</c:f>
              <c:strCache>
                <c:ptCount val="5"/>
                <c:pt idx="0">
                  <c:v>TSS</c:v>
                </c:pt>
                <c:pt idx="1">
                  <c:v>TP</c:v>
                </c:pt>
                <c:pt idx="2">
                  <c:v>TN</c:v>
                </c:pt>
                <c:pt idx="3">
                  <c:v>DIN</c:v>
                </c:pt>
                <c:pt idx="4">
                  <c:v>PSII</c:v>
                </c:pt>
              </c:strCache>
            </c:strRef>
          </c:cat>
          <c:val>
            <c:numRef>
              <c:f>'Summary Table'!$C$243:$G$243</c:f>
              <c:numCache>
                <c:formatCode>General</c:formatCode>
                <c:ptCount val="5"/>
                <c:pt idx="0">
                  <c:v>1227.716672264849</c:v>
                </c:pt>
                <c:pt idx="1">
                  <c:v>1512.6535721885803</c:v>
                </c:pt>
                <c:pt idx="2">
                  <c:v>12221.946352680272</c:v>
                </c:pt>
                <c:pt idx="3">
                  <c:v>4437.3265299503992</c:v>
                </c:pt>
                <c:pt idx="4">
                  <c:v>10229.074770317018</c:v>
                </c:pt>
              </c:numCache>
            </c:numRef>
          </c:val>
        </c:ser>
        <c:ser>
          <c:idx val="2"/>
          <c:order val="2"/>
          <c:tx>
            <c:strRef>
              <c:f>'Summary Table'!$B$244</c:f>
              <c:strCache>
                <c:ptCount val="1"/>
                <c:pt idx="0">
                  <c:v>Burdekin</c:v>
                </c:pt>
              </c:strCache>
            </c:strRef>
          </c:tx>
          <c:cat>
            <c:strRef>
              <c:f>'Summary Table'!$C$241:$G$241</c:f>
              <c:strCache>
                <c:ptCount val="5"/>
                <c:pt idx="0">
                  <c:v>TSS</c:v>
                </c:pt>
                <c:pt idx="1">
                  <c:v>TP</c:v>
                </c:pt>
                <c:pt idx="2">
                  <c:v>TN</c:v>
                </c:pt>
                <c:pt idx="3">
                  <c:v>DIN</c:v>
                </c:pt>
                <c:pt idx="4">
                  <c:v>PSII</c:v>
                </c:pt>
              </c:strCache>
            </c:strRef>
          </c:cat>
          <c:val>
            <c:numRef>
              <c:f>'Summary Table'!$C$244:$G$244</c:f>
              <c:numCache>
                <c:formatCode>General</c:formatCode>
                <c:ptCount val="5"/>
                <c:pt idx="0">
                  <c:v>4103.9692702549037</c:v>
                </c:pt>
                <c:pt idx="1">
                  <c:v>2140.8137304124225</c:v>
                </c:pt>
                <c:pt idx="2">
                  <c:v>9677.6203372813179</c:v>
                </c:pt>
                <c:pt idx="3">
                  <c:v>2352.354659625174</c:v>
                </c:pt>
                <c:pt idx="4">
                  <c:v>2219.4934419519618</c:v>
                </c:pt>
              </c:numCache>
            </c:numRef>
          </c:val>
        </c:ser>
        <c:ser>
          <c:idx val="3"/>
          <c:order val="3"/>
          <c:tx>
            <c:strRef>
              <c:f>'Summary Table'!$B$245</c:f>
              <c:strCache>
                <c:ptCount val="1"/>
                <c:pt idx="0">
                  <c:v>Mackay-Whitsundays</c:v>
                </c:pt>
              </c:strCache>
            </c:strRef>
          </c:tx>
          <c:cat>
            <c:strRef>
              <c:f>'Summary Table'!$C$241:$G$241</c:f>
              <c:strCache>
                <c:ptCount val="5"/>
                <c:pt idx="0">
                  <c:v>TSS</c:v>
                </c:pt>
                <c:pt idx="1">
                  <c:v>TP</c:v>
                </c:pt>
                <c:pt idx="2">
                  <c:v>TN</c:v>
                </c:pt>
                <c:pt idx="3">
                  <c:v>DIN</c:v>
                </c:pt>
                <c:pt idx="4">
                  <c:v>PSII</c:v>
                </c:pt>
              </c:strCache>
            </c:strRef>
          </c:cat>
          <c:val>
            <c:numRef>
              <c:f>'Summary Table'!$C$245:$G$245</c:f>
              <c:numCache>
                <c:formatCode>General</c:formatCode>
                <c:ptCount val="5"/>
                <c:pt idx="0">
                  <c:v>514.28321335559303</c:v>
                </c:pt>
                <c:pt idx="1">
                  <c:v>543.87479189247517</c:v>
                </c:pt>
                <c:pt idx="2">
                  <c:v>2915.711781492475</c:v>
                </c:pt>
                <c:pt idx="3">
                  <c:v>900.85866475827174</c:v>
                </c:pt>
                <c:pt idx="4">
                  <c:v>2044.7872239182827</c:v>
                </c:pt>
              </c:numCache>
            </c:numRef>
          </c:val>
        </c:ser>
        <c:ser>
          <c:idx val="4"/>
          <c:order val="4"/>
          <c:tx>
            <c:strRef>
              <c:f>'Summary Table'!$B$246</c:f>
              <c:strCache>
                <c:ptCount val="1"/>
                <c:pt idx="0">
                  <c:v>Fitzroy</c:v>
                </c:pt>
              </c:strCache>
            </c:strRef>
          </c:tx>
          <c:cat>
            <c:strRef>
              <c:f>'Summary Table'!$C$241:$G$241</c:f>
              <c:strCache>
                <c:ptCount val="5"/>
                <c:pt idx="0">
                  <c:v>TSS</c:v>
                </c:pt>
                <c:pt idx="1">
                  <c:v>TP</c:v>
                </c:pt>
                <c:pt idx="2">
                  <c:v>TN</c:v>
                </c:pt>
                <c:pt idx="3">
                  <c:v>DIN</c:v>
                </c:pt>
                <c:pt idx="4">
                  <c:v>PSII</c:v>
                </c:pt>
              </c:strCache>
            </c:strRef>
          </c:cat>
          <c:val>
            <c:numRef>
              <c:f>'Summary Table'!$C$246:$G$246</c:f>
              <c:numCache>
                <c:formatCode>General</c:formatCode>
                <c:ptCount val="5"/>
                <c:pt idx="0">
                  <c:v>2034.2971390719113</c:v>
                </c:pt>
                <c:pt idx="1">
                  <c:v>1143.609209616857</c:v>
                </c:pt>
                <c:pt idx="2">
                  <c:v>4270.7188117229935</c:v>
                </c:pt>
                <c:pt idx="3">
                  <c:v>1272.017996243175</c:v>
                </c:pt>
                <c:pt idx="4">
                  <c:v>637.56143277461445</c:v>
                </c:pt>
              </c:numCache>
            </c:numRef>
          </c:val>
        </c:ser>
        <c:ser>
          <c:idx val="5"/>
          <c:order val="5"/>
          <c:tx>
            <c:strRef>
              <c:f>'Summary Table'!$B$247</c:f>
              <c:strCache>
                <c:ptCount val="1"/>
                <c:pt idx="0">
                  <c:v>Mary-Burnett</c:v>
                </c:pt>
              </c:strCache>
            </c:strRef>
          </c:tx>
          <c:cat>
            <c:strRef>
              <c:f>'Summary Table'!$C$241:$G$241</c:f>
              <c:strCache>
                <c:ptCount val="5"/>
                <c:pt idx="0">
                  <c:v>TSS</c:v>
                </c:pt>
                <c:pt idx="1">
                  <c:v>TP</c:v>
                </c:pt>
                <c:pt idx="2">
                  <c:v>TN</c:v>
                </c:pt>
                <c:pt idx="3">
                  <c:v>DIN</c:v>
                </c:pt>
                <c:pt idx="4">
                  <c:v>PSII</c:v>
                </c:pt>
              </c:strCache>
            </c:strRef>
          </c:cat>
          <c:val>
            <c:numRef>
              <c:f>'Summary Table'!$C$247:$G$247</c:f>
              <c:numCache>
                <c:formatCode>General</c:formatCode>
                <c:ptCount val="5"/>
                <c:pt idx="0">
                  <c:v>474.70992929334193</c:v>
                </c:pt>
                <c:pt idx="1">
                  <c:v>445.44159661974453</c:v>
                </c:pt>
                <c:pt idx="2">
                  <c:v>2344.4831651018521</c:v>
                </c:pt>
                <c:pt idx="3">
                  <c:v>562.85027133790254</c:v>
                </c:pt>
                <c:pt idx="4">
                  <c:v>1556.3990019315154</c:v>
                </c:pt>
              </c:numCache>
            </c:numRef>
          </c:val>
        </c:ser>
        <c:overlap val="100"/>
        <c:axId val="117369856"/>
        <c:axId val="119698176"/>
      </c:barChart>
      <c:catAx>
        <c:axId val="117369856"/>
        <c:scaling>
          <c:orientation val="minMax"/>
        </c:scaling>
        <c:axPos val="b"/>
        <c:numFmt formatCode="General" sourceLinked="1"/>
        <c:tickLblPos val="nextTo"/>
        <c:crossAx val="119698176"/>
        <c:crosses val="autoZero"/>
        <c:auto val="1"/>
        <c:lblAlgn val="ctr"/>
        <c:lblOffset val="100"/>
      </c:catAx>
      <c:valAx>
        <c:axId val="119698176"/>
        <c:scaling>
          <c:orientation val="minMax"/>
        </c:scaling>
        <c:axPos val="l"/>
        <c:numFmt formatCode="#,##0" sourceLinked="0"/>
        <c:tickLblPos val="nextTo"/>
        <c:crossAx val="1173698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0541151190223339"/>
          <c:y val="0.2844315535407021"/>
          <c:w val="0.2785573868023028"/>
          <c:h val="0.43113835484064339"/>
        </c:manualLayout>
      </c:layout>
    </c:legend>
    <c:plotVisOnly val="1"/>
    <c:dispBlanksAs val="gap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plotArea>
      <c:layout/>
      <c:barChart>
        <c:barDir val="bar"/>
        <c:grouping val="stacked"/>
        <c:ser>
          <c:idx val="0"/>
          <c:order val="0"/>
          <c:tx>
            <c:strRef>
              <c:f>'Summary Table'!$AI$62</c:f>
              <c:strCache>
                <c:ptCount val="1"/>
                <c:pt idx="0">
                  <c:v>Pre-Development</c:v>
                </c:pt>
              </c:strCache>
            </c:strRef>
          </c:tx>
          <c:spPr>
            <a:solidFill>
              <a:schemeClr val="accent3"/>
            </a:solidFill>
          </c:spPr>
          <c:cat>
            <c:strRef>
              <c:f>'Summary Table'!$AH$63:$AH$102</c:f>
              <c:strCache>
                <c:ptCount val="40"/>
                <c:pt idx="0">
                  <c:v>Jacky Jacky Creek</c:v>
                </c:pt>
                <c:pt idx="1">
                  <c:v>Olive Pascoe River</c:v>
                </c:pt>
                <c:pt idx="2">
                  <c:v>Lockhart River</c:v>
                </c:pt>
                <c:pt idx="3">
                  <c:v>Stewart River</c:v>
                </c:pt>
                <c:pt idx="4">
                  <c:v>Normanby River</c:v>
                </c:pt>
                <c:pt idx="5">
                  <c:v>Jeannie River</c:v>
                </c:pt>
                <c:pt idx="6">
                  <c:v>Endeavour River</c:v>
                </c:pt>
                <c:pt idx="8">
                  <c:v>Daintree River</c:v>
                </c:pt>
                <c:pt idx="9">
                  <c:v>Mossman River</c:v>
                </c:pt>
                <c:pt idx="10">
                  <c:v>Barron River</c:v>
                </c:pt>
                <c:pt idx="11">
                  <c:v>Mulgrave-Russell River</c:v>
                </c:pt>
                <c:pt idx="12">
                  <c:v>Johnstone River</c:v>
                </c:pt>
                <c:pt idx="13">
                  <c:v>Tully River</c:v>
                </c:pt>
                <c:pt idx="14">
                  <c:v>Murray River</c:v>
                </c:pt>
                <c:pt idx="15">
                  <c:v>Herbert River</c:v>
                </c:pt>
                <c:pt idx="17">
                  <c:v>Black River</c:v>
                </c:pt>
                <c:pt idx="18">
                  <c:v>Ross River</c:v>
                </c:pt>
                <c:pt idx="19">
                  <c:v>HaughtonRiver</c:v>
                </c:pt>
                <c:pt idx="20">
                  <c:v>Burdekin River</c:v>
                </c:pt>
                <c:pt idx="21">
                  <c:v>Don River</c:v>
                </c:pt>
                <c:pt idx="23">
                  <c:v>Proserpine River</c:v>
                </c:pt>
                <c:pt idx="24">
                  <c:v>O'Connell River</c:v>
                </c:pt>
                <c:pt idx="25">
                  <c:v>Pioneer River</c:v>
                </c:pt>
                <c:pt idx="26">
                  <c:v>Plane Creek</c:v>
                </c:pt>
                <c:pt idx="28">
                  <c:v>Stxy River</c:v>
                </c:pt>
                <c:pt idx="29">
                  <c:v>Shoalwater Creek</c:v>
                </c:pt>
                <c:pt idx="30">
                  <c:v>Water Park Creek</c:v>
                </c:pt>
                <c:pt idx="31">
                  <c:v>Fitzroy River</c:v>
                </c:pt>
                <c:pt idx="32">
                  <c:v>Calliope River</c:v>
                </c:pt>
                <c:pt idx="33">
                  <c:v>Boyne River</c:v>
                </c:pt>
                <c:pt idx="35">
                  <c:v>Baffle Creek</c:v>
                </c:pt>
                <c:pt idx="36">
                  <c:v>Kolan River</c:v>
                </c:pt>
                <c:pt idx="37">
                  <c:v>Burnett River</c:v>
                </c:pt>
                <c:pt idx="38">
                  <c:v>Burrum River</c:v>
                </c:pt>
                <c:pt idx="39">
                  <c:v>Mary  River</c:v>
                </c:pt>
              </c:strCache>
            </c:strRef>
          </c:cat>
          <c:val>
            <c:numRef>
              <c:f>'Summary Table'!$AI$63:$AI$102</c:f>
              <c:numCache>
                <c:formatCode>#,##0</c:formatCode>
                <c:ptCount val="40"/>
                <c:pt idx="0">
                  <c:v>42.58</c:v>
                </c:pt>
                <c:pt idx="1">
                  <c:v>57.75</c:v>
                </c:pt>
                <c:pt idx="2">
                  <c:v>38.42</c:v>
                </c:pt>
                <c:pt idx="3">
                  <c:v>18.61</c:v>
                </c:pt>
                <c:pt idx="4">
                  <c:v>53.079999999999984</c:v>
                </c:pt>
                <c:pt idx="5">
                  <c:v>17.88</c:v>
                </c:pt>
                <c:pt idx="6">
                  <c:v>21.1</c:v>
                </c:pt>
                <c:pt idx="8">
                  <c:v>43.547040230668692</c:v>
                </c:pt>
                <c:pt idx="9">
                  <c:v>7.3051835138574788</c:v>
                </c:pt>
                <c:pt idx="10">
                  <c:v>42.409025425879129</c:v>
                </c:pt>
                <c:pt idx="11">
                  <c:v>67.36320920407347</c:v>
                </c:pt>
                <c:pt idx="12">
                  <c:v>87.72938496781174</c:v>
                </c:pt>
                <c:pt idx="13">
                  <c:v>45.729988115151301</c:v>
                </c:pt>
                <c:pt idx="14">
                  <c:v>21.055025547692175</c:v>
                </c:pt>
                <c:pt idx="15">
                  <c:v>130.17280917443696</c:v>
                </c:pt>
                <c:pt idx="17">
                  <c:v>76.778180203313042</c:v>
                </c:pt>
                <c:pt idx="18">
                  <c:v>36.214830731356997</c:v>
                </c:pt>
                <c:pt idx="19">
                  <c:v>77.833171035443911</c:v>
                </c:pt>
                <c:pt idx="20">
                  <c:v>987.39935596545638</c:v>
                </c:pt>
                <c:pt idx="21">
                  <c:v>118.82206567301</c:v>
                </c:pt>
                <c:pt idx="23">
                  <c:v>28.898256788820738</c:v>
                </c:pt>
                <c:pt idx="24">
                  <c:v>47.655168176441308</c:v>
                </c:pt>
                <c:pt idx="25">
                  <c:v>40.338920078110561</c:v>
                </c:pt>
                <c:pt idx="26">
                  <c:v>34.209381995359735</c:v>
                </c:pt>
                <c:pt idx="28">
                  <c:v>28.06603159211582</c:v>
                </c:pt>
                <c:pt idx="29">
                  <c:v>27.054525207108043</c:v>
                </c:pt>
                <c:pt idx="30">
                  <c:v>27.135264698324477</c:v>
                </c:pt>
                <c:pt idx="31">
                  <c:v>440.34994676372185</c:v>
                </c:pt>
                <c:pt idx="32">
                  <c:v>16.076970551471693</c:v>
                </c:pt>
                <c:pt idx="33">
                  <c:v>2.9228461315329035</c:v>
                </c:pt>
                <c:pt idx="35">
                  <c:v>19.786000047498653</c:v>
                </c:pt>
                <c:pt idx="36">
                  <c:v>2.338560973566544</c:v>
                </c:pt>
                <c:pt idx="37">
                  <c:v>3.1851255946136519</c:v>
                </c:pt>
                <c:pt idx="38">
                  <c:v>6.8247173833207384</c:v>
                </c:pt>
                <c:pt idx="39">
                  <c:v>60.755164922458675</c:v>
                </c:pt>
              </c:numCache>
            </c:numRef>
          </c:val>
        </c:ser>
        <c:ser>
          <c:idx val="1"/>
          <c:order val="1"/>
          <c:tx>
            <c:strRef>
              <c:f>'Summary Table'!$AJ$62</c:f>
              <c:strCache>
                <c:ptCount val="1"/>
                <c:pt idx="0">
                  <c:v>Anthropogenic</c:v>
                </c:pt>
              </c:strCache>
            </c:strRef>
          </c:tx>
          <c:cat>
            <c:strRef>
              <c:f>'Summary Table'!$AH$63:$AH$102</c:f>
              <c:strCache>
                <c:ptCount val="40"/>
                <c:pt idx="0">
                  <c:v>Jacky Jacky Creek</c:v>
                </c:pt>
                <c:pt idx="1">
                  <c:v>Olive Pascoe River</c:v>
                </c:pt>
                <c:pt idx="2">
                  <c:v>Lockhart River</c:v>
                </c:pt>
                <c:pt idx="3">
                  <c:v>Stewart River</c:v>
                </c:pt>
                <c:pt idx="4">
                  <c:v>Normanby River</c:v>
                </c:pt>
                <c:pt idx="5">
                  <c:v>Jeannie River</c:v>
                </c:pt>
                <c:pt idx="6">
                  <c:v>Endeavour River</c:v>
                </c:pt>
                <c:pt idx="8">
                  <c:v>Daintree River</c:v>
                </c:pt>
                <c:pt idx="9">
                  <c:v>Mossman River</c:v>
                </c:pt>
                <c:pt idx="10">
                  <c:v>Barron River</c:v>
                </c:pt>
                <c:pt idx="11">
                  <c:v>Mulgrave-Russell River</c:v>
                </c:pt>
                <c:pt idx="12">
                  <c:v>Johnstone River</c:v>
                </c:pt>
                <c:pt idx="13">
                  <c:v>Tully River</c:v>
                </c:pt>
                <c:pt idx="14">
                  <c:v>Murray River</c:v>
                </c:pt>
                <c:pt idx="15">
                  <c:v>Herbert River</c:v>
                </c:pt>
                <c:pt idx="17">
                  <c:v>Black River</c:v>
                </c:pt>
                <c:pt idx="18">
                  <c:v>Ross River</c:v>
                </c:pt>
                <c:pt idx="19">
                  <c:v>HaughtonRiver</c:v>
                </c:pt>
                <c:pt idx="20">
                  <c:v>Burdekin River</c:v>
                </c:pt>
                <c:pt idx="21">
                  <c:v>Don River</c:v>
                </c:pt>
                <c:pt idx="23">
                  <c:v>Proserpine River</c:v>
                </c:pt>
                <c:pt idx="24">
                  <c:v>O'Connell River</c:v>
                </c:pt>
                <c:pt idx="25">
                  <c:v>Pioneer River</c:v>
                </c:pt>
                <c:pt idx="26">
                  <c:v>Plane Creek</c:v>
                </c:pt>
                <c:pt idx="28">
                  <c:v>Stxy River</c:v>
                </c:pt>
                <c:pt idx="29">
                  <c:v>Shoalwater Creek</c:v>
                </c:pt>
                <c:pt idx="30">
                  <c:v>Water Park Creek</c:v>
                </c:pt>
                <c:pt idx="31">
                  <c:v>Fitzroy River</c:v>
                </c:pt>
                <c:pt idx="32">
                  <c:v>Calliope River</c:v>
                </c:pt>
                <c:pt idx="33">
                  <c:v>Boyne River</c:v>
                </c:pt>
                <c:pt idx="35">
                  <c:v>Baffle Creek</c:v>
                </c:pt>
                <c:pt idx="36">
                  <c:v>Kolan River</c:v>
                </c:pt>
                <c:pt idx="37">
                  <c:v>Burnett River</c:v>
                </c:pt>
                <c:pt idx="38">
                  <c:v>Burrum River</c:v>
                </c:pt>
                <c:pt idx="39">
                  <c:v>Mary  River</c:v>
                </c:pt>
              </c:strCache>
            </c:strRef>
          </c:cat>
          <c:val>
            <c:numRef>
              <c:f>'Summary Table'!$AJ$63:$AJ$102</c:f>
              <c:numCache>
                <c:formatCode>#,##0</c:formatCode>
                <c:ptCount val="40"/>
                <c:pt idx="0">
                  <c:v>1.0100000000000051</c:v>
                </c:pt>
                <c:pt idx="1">
                  <c:v>2.740000000000002</c:v>
                </c:pt>
                <c:pt idx="2">
                  <c:v>0.78000000000000114</c:v>
                </c:pt>
                <c:pt idx="3">
                  <c:v>10.060000000000002</c:v>
                </c:pt>
                <c:pt idx="4">
                  <c:v>134.79000000000002</c:v>
                </c:pt>
                <c:pt idx="5">
                  <c:v>8.6900000000000013</c:v>
                </c:pt>
                <c:pt idx="6">
                  <c:v>20.949999999999996</c:v>
                </c:pt>
                <c:pt idx="8">
                  <c:v>18.87295976933131</c:v>
                </c:pt>
                <c:pt idx="9">
                  <c:v>6.9448164861425212</c:v>
                </c:pt>
                <c:pt idx="10">
                  <c:v>49.890974574120868</c:v>
                </c:pt>
                <c:pt idx="11">
                  <c:v>100.79679079592653</c:v>
                </c:pt>
                <c:pt idx="12">
                  <c:v>177.66061503218825</c:v>
                </c:pt>
                <c:pt idx="13">
                  <c:v>64.220011884848702</c:v>
                </c:pt>
                <c:pt idx="14">
                  <c:v>22.414974452307824</c:v>
                </c:pt>
                <c:pt idx="15">
                  <c:v>333.12719082556305</c:v>
                </c:pt>
                <c:pt idx="17">
                  <c:v>30.162405241229962</c:v>
                </c:pt>
                <c:pt idx="18">
                  <c:v>72.933457435190007</c:v>
                </c:pt>
                <c:pt idx="19">
                  <c:v>184.85620651466508</c:v>
                </c:pt>
                <c:pt idx="20">
                  <c:v>2170.3182823397037</c:v>
                </c:pt>
                <c:pt idx="21">
                  <c:v>206.42154882649601</c:v>
                </c:pt>
                <c:pt idx="23">
                  <c:v>50.162896788820554</c:v>
                </c:pt>
                <c:pt idx="24">
                  <c:v>103.59962960821785</c:v>
                </c:pt>
                <c:pt idx="25">
                  <c:v>154.77558736325773</c:v>
                </c:pt>
                <c:pt idx="26">
                  <c:v>57.359122043866776</c:v>
                </c:pt>
                <c:pt idx="28">
                  <c:v>46.858774951946373</c:v>
                </c:pt>
                <c:pt idx="29">
                  <c:v>35.570127432762831</c:v>
                </c:pt>
                <c:pt idx="30">
                  <c:v>9.4842341523119131</c:v>
                </c:pt>
                <c:pt idx="31">
                  <c:v>1248.3763132196782</c:v>
                </c:pt>
                <c:pt idx="32">
                  <c:v>30.889258259872211</c:v>
                </c:pt>
                <c:pt idx="33">
                  <c:v>5.8289662877573587</c:v>
                </c:pt>
                <c:pt idx="35">
                  <c:v>33.762716795715257</c:v>
                </c:pt>
                <c:pt idx="36">
                  <c:v>8.3480679630860646</c:v>
                </c:pt>
                <c:pt idx="37">
                  <c:v>16.213752695207351</c:v>
                </c:pt>
                <c:pt idx="38">
                  <c:v>16.881459802237131</c:v>
                </c:pt>
                <c:pt idx="39">
                  <c:v>270.36450701211305</c:v>
                </c:pt>
              </c:numCache>
            </c:numRef>
          </c:val>
        </c:ser>
        <c:gapWidth val="24"/>
        <c:overlap val="100"/>
        <c:axId val="119732096"/>
        <c:axId val="119733632"/>
      </c:barChart>
      <c:catAx>
        <c:axId val="119732096"/>
        <c:scaling>
          <c:orientation val="maxMin"/>
        </c:scaling>
        <c:axPos val="l"/>
        <c:numFmt formatCode="General" sourceLinked="1"/>
        <c:tickLblPos val="nextTo"/>
        <c:crossAx val="119733632"/>
        <c:crosses val="autoZero"/>
        <c:auto val="1"/>
        <c:lblAlgn val="ctr"/>
        <c:lblOffset val="100"/>
        <c:tickLblSkip val="1"/>
      </c:catAx>
      <c:valAx>
        <c:axId val="119733632"/>
        <c:scaling>
          <c:orientation val="minMax"/>
          <c:max val="4000"/>
        </c:scaling>
        <c:axPos val="t"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kt/yr</a:t>
                </a:r>
              </a:p>
            </c:rich>
          </c:tx>
          <c:spPr>
            <a:noFill/>
            <a:ln w="25400">
              <a:noFill/>
            </a:ln>
          </c:spPr>
        </c:title>
        <c:numFmt formatCode="#,##0" sourceLinked="1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19732096"/>
        <c:crosses val="autoZero"/>
        <c:crossBetween val="between"/>
        <c:majorUnit val="1000"/>
      </c:valAx>
    </c:plotArea>
    <c:legend>
      <c:legendPos val="r"/>
      <c:layout>
        <c:manualLayout>
          <c:xMode val="edge"/>
          <c:yMode val="edge"/>
          <c:x val="0.36627976297496373"/>
          <c:y val="0.92484731838282963"/>
          <c:w val="0.57945846100271958"/>
          <c:h val="7.0552200075638782E-2"/>
        </c:manualLayout>
      </c:layout>
      <c:spPr>
        <a:ln>
          <a:solidFill>
            <a:schemeClr val="accent1">
              <a:shade val="95000"/>
              <a:satMod val="105000"/>
            </a:schemeClr>
          </a:solidFill>
        </a:ln>
      </c:spPr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plotArea>
      <c:layout/>
      <c:barChart>
        <c:barDir val="bar"/>
        <c:grouping val="stacked"/>
        <c:ser>
          <c:idx val="0"/>
          <c:order val="0"/>
          <c:tx>
            <c:strRef>
              <c:f>'Summary Table'!$AK$62</c:f>
              <c:strCache>
                <c:ptCount val="1"/>
                <c:pt idx="0">
                  <c:v>Pre-Development</c:v>
                </c:pt>
              </c:strCache>
            </c:strRef>
          </c:tx>
          <c:spPr>
            <a:solidFill>
              <a:schemeClr val="accent3"/>
            </a:solidFill>
          </c:spPr>
          <c:cat>
            <c:strRef>
              <c:f>'Summary Table'!$AH$63:$AH$102</c:f>
              <c:strCache>
                <c:ptCount val="40"/>
                <c:pt idx="0">
                  <c:v>Jacky Jacky Creek</c:v>
                </c:pt>
                <c:pt idx="1">
                  <c:v>Olive Pascoe River</c:v>
                </c:pt>
                <c:pt idx="2">
                  <c:v>Lockhart River</c:v>
                </c:pt>
                <c:pt idx="3">
                  <c:v>Stewart River</c:v>
                </c:pt>
                <c:pt idx="4">
                  <c:v>Normanby River</c:v>
                </c:pt>
                <c:pt idx="5">
                  <c:v>Jeannie River</c:v>
                </c:pt>
                <c:pt idx="6">
                  <c:v>Endeavour River</c:v>
                </c:pt>
                <c:pt idx="8">
                  <c:v>Daintree River</c:v>
                </c:pt>
                <c:pt idx="9">
                  <c:v>Mossman River</c:v>
                </c:pt>
                <c:pt idx="10">
                  <c:v>Barron River</c:v>
                </c:pt>
                <c:pt idx="11">
                  <c:v>Mulgrave-Russell River</c:v>
                </c:pt>
                <c:pt idx="12">
                  <c:v>Johnstone River</c:v>
                </c:pt>
                <c:pt idx="13">
                  <c:v>Tully River</c:v>
                </c:pt>
                <c:pt idx="14">
                  <c:v>Murray River</c:v>
                </c:pt>
                <c:pt idx="15">
                  <c:v>Herbert River</c:v>
                </c:pt>
                <c:pt idx="17">
                  <c:v>Black River</c:v>
                </c:pt>
                <c:pt idx="18">
                  <c:v>Ross River</c:v>
                </c:pt>
                <c:pt idx="19">
                  <c:v>HaughtonRiver</c:v>
                </c:pt>
                <c:pt idx="20">
                  <c:v>Burdekin River</c:v>
                </c:pt>
                <c:pt idx="21">
                  <c:v>Don River</c:v>
                </c:pt>
                <c:pt idx="23">
                  <c:v>Proserpine River</c:v>
                </c:pt>
                <c:pt idx="24">
                  <c:v>O'Connell River</c:v>
                </c:pt>
                <c:pt idx="25">
                  <c:v>Pioneer River</c:v>
                </c:pt>
                <c:pt idx="26">
                  <c:v>Plane Creek</c:v>
                </c:pt>
                <c:pt idx="28">
                  <c:v>Stxy River</c:v>
                </c:pt>
                <c:pt idx="29">
                  <c:v>Shoalwater Creek</c:v>
                </c:pt>
                <c:pt idx="30">
                  <c:v>Water Park Creek</c:v>
                </c:pt>
                <c:pt idx="31">
                  <c:v>Fitzroy River</c:v>
                </c:pt>
                <c:pt idx="32">
                  <c:v>Calliope River</c:v>
                </c:pt>
                <c:pt idx="33">
                  <c:v>Boyne River</c:v>
                </c:pt>
                <c:pt idx="35">
                  <c:v>Baffle Creek</c:v>
                </c:pt>
                <c:pt idx="36">
                  <c:v>Kolan River</c:v>
                </c:pt>
                <c:pt idx="37">
                  <c:v>Burnett River</c:v>
                </c:pt>
                <c:pt idx="38">
                  <c:v>Burrum River</c:v>
                </c:pt>
                <c:pt idx="39">
                  <c:v>Mary  River</c:v>
                </c:pt>
              </c:strCache>
            </c:strRef>
          </c:cat>
          <c:val>
            <c:numRef>
              <c:f>'Summary Table'!$AK$63:$AK$102</c:f>
              <c:numCache>
                <c:formatCode>#,##0</c:formatCode>
                <c:ptCount val="40"/>
                <c:pt idx="0">
                  <c:v>73.27</c:v>
                </c:pt>
                <c:pt idx="1">
                  <c:v>101.95</c:v>
                </c:pt>
                <c:pt idx="2">
                  <c:v>59.02</c:v>
                </c:pt>
                <c:pt idx="3">
                  <c:v>34.75</c:v>
                </c:pt>
                <c:pt idx="4">
                  <c:v>137.9</c:v>
                </c:pt>
                <c:pt idx="5">
                  <c:v>34.07</c:v>
                </c:pt>
                <c:pt idx="6">
                  <c:v>45.85</c:v>
                </c:pt>
                <c:pt idx="8">
                  <c:v>323.20939484748402</c:v>
                </c:pt>
                <c:pt idx="9">
                  <c:v>55.065767938068696</c:v>
                </c:pt>
                <c:pt idx="10">
                  <c:v>46.701665658233473</c:v>
                </c:pt>
                <c:pt idx="11">
                  <c:v>437.91914491702175</c:v>
                </c:pt>
                <c:pt idx="12">
                  <c:v>506.24104705521745</c:v>
                </c:pt>
                <c:pt idx="13">
                  <c:v>343.58859819066566</c:v>
                </c:pt>
                <c:pt idx="14">
                  <c:v>166.21768897007391</c:v>
                </c:pt>
                <c:pt idx="15">
                  <c:v>535.3167022298652</c:v>
                </c:pt>
                <c:pt idx="17">
                  <c:v>37.342994670192084</c:v>
                </c:pt>
                <c:pt idx="18">
                  <c:v>31.030574695343432</c:v>
                </c:pt>
                <c:pt idx="19">
                  <c:v>61.149706606627888</c:v>
                </c:pt>
                <c:pt idx="20">
                  <c:v>576.08172499182172</c:v>
                </c:pt>
                <c:pt idx="21">
                  <c:v>49.074097140618264</c:v>
                </c:pt>
                <c:pt idx="23">
                  <c:v>65.296969477704778</c:v>
                </c:pt>
                <c:pt idx="24">
                  <c:v>75.159228496773068</c:v>
                </c:pt>
                <c:pt idx="25">
                  <c:v>44.931903433300874</c:v>
                </c:pt>
                <c:pt idx="26">
                  <c:v>88.0284201575287</c:v>
                </c:pt>
                <c:pt idx="28">
                  <c:v>38.15099042528491</c:v>
                </c:pt>
                <c:pt idx="29">
                  <c:v>45.409608860626527</c:v>
                </c:pt>
                <c:pt idx="30">
                  <c:v>53.715130886100873</c:v>
                </c:pt>
                <c:pt idx="31">
                  <c:v>1057.4092401680609</c:v>
                </c:pt>
                <c:pt idx="32">
                  <c:v>22.691996166820172</c:v>
                </c:pt>
                <c:pt idx="33">
                  <c:v>5.9614135348604345</c:v>
                </c:pt>
                <c:pt idx="35">
                  <c:v>11.904559783989349</c:v>
                </c:pt>
                <c:pt idx="36">
                  <c:v>2.2438056885946231</c:v>
                </c:pt>
                <c:pt idx="37">
                  <c:v>30.778904464804469</c:v>
                </c:pt>
                <c:pt idx="38">
                  <c:v>16.857056243851787</c:v>
                </c:pt>
                <c:pt idx="39">
                  <c:v>59.557176044736082</c:v>
                </c:pt>
              </c:numCache>
            </c:numRef>
          </c:val>
        </c:ser>
        <c:ser>
          <c:idx val="1"/>
          <c:order val="1"/>
          <c:tx>
            <c:strRef>
              <c:f>'Summary Table'!$AL$62</c:f>
              <c:strCache>
                <c:ptCount val="1"/>
                <c:pt idx="0">
                  <c:v>Anthropogenic</c:v>
                </c:pt>
              </c:strCache>
            </c:strRef>
          </c:tx>
          <c:cat>
            <c:strRef>
              <c:f>'Summary Table'!$AH$63:$AH$102</c:f>
              <c:strCache>
                <c:ptCount val="40"/>
                <c:pt idx="0">
                  <c:v>Jacky Jacky Creek</c:v>
                </c:pt>
                <c:pt idx="1">
                  <c:v>Olive Pascoe River</c:v>
                </c:pt>
                <c:pt idx="2">
                  <c:v>Lockhart River</c:v>
                </c:pt>
                <c:pt idx="3">
                  <c:v>Stewart River</c:v>
                </c:pt>
                <c:pt idx="4">
                  <c:v>Normanby River</c:v>
                </c:pt>
                <c:pt idx="5">
                  <c:v>Jeannie River</c:v>
                </c:pt>
                <c:pt idx="6">
                  <c:v>Endeavour River</c:v>
                </c:pt>
                <c:pt idx="8">
                  <c:v>Daintree River</c:v>
                </c:pt>
                <c:pt idx="9">
                  <c:v>Mossman River</c:v>
                </c:pt>
                <c:pt idx="10">
                  <c:v>Barron River</c:v>
                </c:pt>
                <c:pt idx="11">
                  <c:v>Mulgrave-Russell River</c:v>
                </c:pt>
                <c:pt idx="12">
                  <c:v>Johnstone River</c:v>
                </c:pt>
                <c:pt idx="13">
                  <c:v>Tully River</c:v>
                </c:pt>
                <c:pt idx="14">
                  <c:v>Murray River</c:v>
                </c:pt>
                <c:pt idx="15">
                  <c:v>Herbert River</c:v>
                </c:pt>
                <c:pt idx="17">
                  <c:v>Black River</c:v>
                </c:pt>
                <c:pt idx="18">
                  <c:v>Ross River</c:v>
                </c:pt>
                <c:pt idx="19">
                  <c:v>HaughtonRiver</c:v>
                </c:pt>
                <c:pt idx="20">
                  <c:v>Burdekin River</c:v>
                </c:pt>
                <c:pt idx="21">
                  <c:v>Don River</c:v>
                </c:pt>
                <c:pt idx="23">
                  <c:v>Proserpine River</c:v>
                </c:pt>
                <c:pt idx="24">
                  <c:v>O'Connell River</c:v>
                </c:pt>
                <c:pt idx="25">
                  <c:v>Pioneer River</c:v>
                </c:pt>
                <c:pt idx="26">
                  <c:v>Plane Creek</c:v>
                </c:pt>
                <c:pt idx="28">
                  <c:v>Stxy River</c:v>
                </c:pt>
                <c:pt idx="29">
                  <c:v>Shoalwater Creek</c:v>
                </c:pt>
                <c:pt idx="30">
                  <c:v>Water Park Creek</c:v>
                </c:pt>
                <c:pt idx="31">
                  <c:v>Fitzroy River</c:v>
                </c:pt>
                <c:pt idx="32">
                  <c:v>Calliope River</c:v>
                </c:pt>
                <c:pt idx="33">
                  <c:v>Boyne River</c:v>
                </c:pt>
                <c:pt idx="35">
                  <c:v>Baffle Creek</c:v>
                </c:pt>
                <c:pt idx="36">
                  <c:v>Kolan River</c:v>
                </c:pt>
                <c:pt idx="37">
                  <c:v>Burnett River</c:v>
                </c:pt>
                <c:pt idx="38">
                  <c:v>Burrum River</c:v>
                </c:pt>
                <c:pt idx="39">
                  <c:v>Mary  River</c:v>
                </c:pt>
              </c:strCache>
            </c:strRef>
          </c:cat>
          <c:val>
            <c:numRef>
              <c:f>'Summary Table'!$AL$63:$AL$102</c:f>
              <c:numCache>
                <c:formatCode>#,##0</c:formatCode>
                <c:ptCount val="40"/>
                <c:pt idx="0">
                  <c:v>1.0000000000005116E-2</c:v>
                </c:pt>
                <c:pt idx="1">
                  <c:v>0</c:v>
                </c:pt>
                <c:pt idx="2">
                  <c:v>2.9999999999994031E-2</c:v>
                </c:pt>
                <c:pt idx="3">
                  <c:v>1.7100000000000009</c:v>
                </c:pt>
                <c:pt idx="4">
                  <c:v>1.1800000000000068</c:v>
                </c:pt>
                <c:pt idx="5">
                  <c:v>0</c:v>
                </c:pt>
                <c:pt idx="6">
                  <c:v>2.5499999999999972</c:v>
                </c:pt>
                <c:pt idx="8">
                  <c:v>63.780605152515989</c:v>
                </c:pt>
                <c:pt idx="9">
                  <c:v>52.224232061931311</c:v>
                </c:pt>
                <c:pt idx="10">
                  <c:v>43.338334341766533</c:v>
                </c:pt>
                <c:pt idx="11">
                  <c:v>257.6308550829782</c:v>
                </c:pt>
                <c:pt idx="12">
                  <c:v>842.90895294478264</c:v>
                </c:pt>
                <c:pt idx="13">
                  <c:v>358.3214018093343</c:v>
                </c:pt>
                <c:pt idx="14">
                  <c:v>121.87231102992607</c:v>
                </c:pt>
                <c:pt idx="15">
                  <c:v>271.96329777013477</c:v>
                </c:pt>
                <c:pt idx="17">
                  <c:v>48.377858645454012</c:v>
                </c:pt>
                <c:pt idx="18">
                  <c:v>193.00354414791656</c:v>
                </c:pt>
                <c:pt idx="19">
                  <c:v>675.44460325890213</c:v>
                </c:pt>
                <c:pt idx="20">
                  <c:v>855.32762107401834</c:v>
                </c:pt>
                <c:pt idx="21">
                  <c:v>94.214504718051742</c:v>
                </c:pt>
                <c:pt idx="23">
                  <c:v>104.93550008541612</c:v>
                </c:pt>
                <c:pt idx="24">
                  <c:v>160.67280433462435</c:v>
                </c:pt>
                <c:pt idx="25">
                  <c:v>164.92674076665713</c:v>
                </c:pt>
                <c:pt idx="26">
                  <c:v>217.10908490707826</c:v>
                </c:pt>
                <c:pt idx="28">
                  <c:v>7.9571234555530168E-2</c:v>
                </c:pt>
                <c:pt idx="29">
                  <c:v>2.7331939023156337E-6</c:v>
                </c:pt>
                <c:pt idx="30">
                  <c:v>0.2505266301899951</c:v>
                </c:pt>
                <c:pt idx="31">
                  <c:v>48.302368423630469</c:v>
                </c:pt>
                <c:pt idx="32">
                  <c:v>3.1893070691307202E-2</c:v>
                </c:pt>
                <c:pt idx="33">
                  <c:v>1.5254109160044216E-2</c:v>
                </c:pt>
                <c:pt idx="35">
                  <c:v>19.030235963511871</c:v>
                </c:pt>
                <c:pt idx="36">
                  <c:v>20.101494883071858</c:v>
                </c:pt>
                <c:pt idx="37">
                  <c:v>90.001167575126402</c:v>
                </c:pt>
                <c:pt idx="38">
                  <c:v>103.27279129911994</c:v>
                </c:pt>
                <c:pt idx="39">
                  <c:v>204.55829087407739</c:v>
                </c:pt>
              </c:numCache>
            </c:numRef>
          </c:val>
        </c:ser>
        <c:gapWidth val="24"/>
        <c:overlap val="100"/>
        <c:axId val="120262656"/>
        <c:axId val="120264192"/>
      </c:barChart>
      <c:catAx>
        <c:axId val="120262656"/>
        <c:scaling>
          <c:orientation val="maxMin"/>
        </c:scaling>
        <c:axPos val="l"/>
        <c:numFmt formatCode="General" sourceLinked="1"/>
        <c:tickLblPos val="nextTo"/>
        <c:crossAx val="120264192"/>
        <c:crosses val="autoZero"/>
        <c:auto val="1"/>
        <c:lblAlgn val="ctr"/>
        <c:lblOffset val="100"/>
        <c:tickLblSkip val="1"/>
      </c:catAx>
      <c:valAx>
        <c:axId val="120264192"/>
        <c:scaling>
          <c:orientation val="minMax"/>
          <c:max val="1500"/>
          <c:min val="0"/>
        </c:scaling>
        <c:axPos val="t"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t/yr</a:t>
                </a:r>
              </a:p>
            </c:rich>
          </c:tx>
          <c:spPr>
            <a:noFill/>
            <a:ln w="25400">
              <a:noFill/>
            </a:ln>
          </c:spPr>
        </c:title>
        <c:numFmt formatCode="#,##0" sourceLinked="1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20262656"/>
        <c:crosses val="autoZero"/>
        <c:crossBetween val="between"/>
        <c:majorUnit val="500"/>
      </c:valAx>
    </c:plotArea>
    <c:legend>
      <c:legendPos val="r"/>
      <c:layout>
        <c:manualLayout>
          <c:xMode val="edge"/>
          <c:yMode val="edge"/>
          <c:x val="0.38273921200750471"/>
          <c:y val="0.92598187311178304"/>
          <c:w val="0.57973733583489684"/>
          <c:h val="6.9486404833836987E-2"/>
        </c:manualLayout>
      </c:layout>
      <c:spPr>
        <a:ln>
          <a:solidFill>
            <a:schemeClr val="accent1">
              <a:shade val="95000"/>
              <a:satMod val="105000"/>
            </a:schemeClr>
          </a:solidFill>
        </a:ln>
      </c:spPr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autoTitleDeleted val="1"/>
    <c:plotArea>
      <c:layout/>
      <c:barChart>
        <c:barDir val="bar"/>
        <c:grouping val="stacked"/>
        <c:ser>
          <c:idx val="0"/>
          <c:order val="0"/>
          <c:tx>
            <c:strRef>
              <c:f>'Summary Table'!$Y$62</c:f>
              <c:strCache>
                <c:ptCount val="1"/>
                <c:pt idx="0">
                  <c:v>PSII Load (kg/y)</c:v>
                </c:pt>
              </c:strCache>
            </c:strRef>
          </c:tx>
          <c:spPr>
            <a:solidFill>
              <a:schemeClr val="accent2"/>
            </a:solidFill>
          </c:spPr>
          <c:cat>
            <c:strRef>
              <c:f>'Summary Table'!$AH$63:$AH$102</c:f>
              <c:strCache>
                <c:ptCount val="40"/>
                <c:pt idx="0">
                  <c:v>Jacky Jacky Creek</c:v>
                </c:pt>
                <c:pt idx="1">
                  <c:v>Olive Pascoe River</c:v>
                </c:pt>
                <c:pt idx="2">
                  <c:v>Lockhart River</c:v>
                </c:pt>
                <c:pt idx="3">
                  <c:v>Stewart River</c:v>
                </c:pt>
                <c:pt idx="4">
                  <c:v>Normanby River</c:v>
                </c:pt>
                <c:pt idx="5">
                  <c:v>Jeannie River</c:v>
                </c:pt>
                <c:pt idx="6">
                  <c:v>Endeavour River</c:v>
                </c:pt>
                <c:pt idx="8">
                  <c:v>Daintree River</c:v>
                </c:pt>
                <c:pt idx="9">
                  <c:v>Mossman River</c:v>
                </c:pt>
                <c:pt idx="10">
                  <c:v>Barron River</c:v>
                </c:pt>
                <c:pt idx="11">
                  <c:v>Mulgrave-Russell River</c:v>
                </c:pt>
                <c:pt idx="12">
                  <c:v>Johnstone River</c:v>
                </c:pt>
                <c:pt idx="13">
                  <c:v>Tully River</c:v>
                </c:pt>
                <c:pt idx="14">
                  <c:v>Murray River</c:v>
                </c:pt>
                <c:pt idx="15">
                  <c:v>Herbert River</c:v>
                </c:pt>
                <c:pt idx="17">
                  <c:v>Black River</c:v>
                </c:pt>
                <c:pt idx="18">
                  <c:v>Ross River</c:v>
                </c:pt>
                <c:pt idx="19">
                  <c:v>HaughtonRiver</c:v>
                </c:pt>
                <c:pt idx="20">
                  <c:v>Burdekin River</c:v>
                </c:pt>
                <c:pt idx="21">
                  <c:v>Don River</c:v>
                </c:pt>
                <c:pt idx="23">
                  <c:v>Proserpine River</c:v>
                </c:pt>
                <c:pt idx="24">
                  <c:v>O'Connell River</c:v>
                </c:pt>
                <c:pt idx="25">
                  <c:v>Pioneer River</c:v>
                </c:pt>
                <c:pt idx="26">
                  <c:v>Plane Creek</c:v>
                </c:pt>
                <c:pt idx="28">
                  <c:v>Stxy River</c:v>
                </c:pt>
                <c:pt idx="29">
                  <c:v>Shoalwater Creek</c:v>
                </c:pt>
                <c:pt idx="30">
                  <c:v>Water Park Creek</c:v>
                </c:pt>
                <c:pt idx="31">
                  <c:v>Fitzroy River</c:v>
                </c:pt>
                <c:pt idx="32">
                  <c:v>Calliope River</c:v>
                </c:pt>
                <c:pt idx="33">
                  <c:v>Boyne River</c:v>
                </c:pt>
                <c:pt idx="35">
                  <c:v>Baffle Creek</c:v>
                </c:pt>
                <c:pt idx="36">
                  <c:v>Kolan River</c:v>
                </c:pt>
                <c:pt idx="37">
                  <c:v>Burnett River</c:v>
                </c:pt>
                <c:pt idx="38">
                  <c:v>Burrum River</c:v>
                </c:pt>
                <c:pt idx="39">
                  <c:v>Mary  River</c:v>
                </c:pt>
              </c:strCache>
            </c:strRef>
          </c:cat>
          <c:val>
            <c:numRef>
              <c:f>'Summary Table'!$Y$63:$Y$102</c:f>
              <c:numCache>
                <c:formatCode>#,##0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2.6</c:v>
                </c:pt>
                <c:pt idx="5">
                  <c:v>0</c:v>
                </c:pt>
                <c:pt idx="6">
                  <c:v>0</c:v>
                </c:pt>
                <c:pt idx="8">
                  <c:v>235</c:v>
                </c:pt>
                <c:pt idx="9">
                  <c:v>150</c:v>
                </c:pt>
                <c:pt idx="10">
                  <c:v>269</c:v>
                </c:pt>
                <c:pt idx="11">
                  <c:v>1482</c:v>
                </c:pt>
                <c:pt idx="12">
                  <c:v>1861</c:v>
                </c:pt>
                <c:pt idx="13">
                  <c:v>1359</c:v>
                </c:pt>
                <c:pt idx="14">
                  <c:v>862</c:v>
                </c:pt>
                <c:pt idx="15">
                  <c:v>2378</c:v>
                </c:pt>
                <c:pt idx="17">
                  <c:v>14.053777515469836</c:v>
                </c:pt>
                <c:pt idx="18">
                  <c:v>5.6871873264737003</c:v>
                </c:pt>
                <c:pt idx="19">
                  <c:v>1354.4149297607962</c:v>
                </c:pt>
                <c:pt idx="20">
                  <c:v>653.12889310328194</c:v>
                </c:pt>
                <c:pt idx="21">
                  <c:v>89.719269145981798</c:v>
                </c:pt>
                <c:pt idx="23">
                  <c:v>300.02570758223476</c:v>
                </c:pt>
                <c:pt idx="24">
                  <c:v>640.61932620123696</c:v>
                </c:pt>
                <c:pt idx="25">
                  <c:v>627.07232505471995</c:v>
                </c:pt>
                <c:pt idx="26">
                  <c:v>927.69525425475342</c:v>
                </c:pt>
                <c:pt idx="28">
                  <c:v>22.430558280177952</c:v>
                </c:pt>
                <c:pt idx="29">
                  <c:v>13.598376127719607</c:v>
                </c:pt>
                <c:pt idx="30">
                  <c:v>9.7326708836500764</c:v>
                </c:pt>
                <c:pt idx="31">
                  <c:v>530.61765073235051</c:v>
                </c:pt>
                <c:pt idx="32">
                  <c:v>9.6111575795963908</c:v>
                </c:pt>
                <c:pt idx="33">
                  <c:v>2.4060108296596092</c:v>
                </c:pt>
                <c:pt idx="35">
                  <c:v>23.774980085437441</c:v>
                </c:pt>
                <c:pt idx="36">
                  <c:v>266.9847056475034</c:v>
                </c:pt>
                <c:pt idx="37">
                  <c:v>278.31797055888359</c:v>
                </c:pt>
                <c:pt idx="38">
                  <c:v>534.51959998879886</c:v>
                </c:pt>
                <c:pt idx="39">
                  <c:v>448.04472652828196</c:v>
                </c:pt>
              </c:numCache>
            </c:numRef>
          </c:val>
        </c:ser>
        <c:gapWidth val="24"/>
        <c:overlap val="100"/>
        <c:axId val="120280192"/>
        <c:axId val="120281728"/>
      </c:barChart>
      <c:catAx>
        <c:axId val="120280192"/>
        <c:scaling>
          <c:orientation val="maxMin"/>
        </c:scaling>
        <c:axPos val="l"/>
        <c:numFmt formatCode="General" sourceLinked="1"/>
        <c:tickLblPos val="nextTo"/>
        <c:crossAx val="120281728"/>
        <c:crosses val="autoZero"/>
        <c:auto val="1"/>
        <c:lblAlgn val="ctr"/>
        <c:lblOffset val="100"/>
        <c:tickLblSkip val="1"/>
      </c:catAx>
      <c:valAx>
        <c:axId val="120281728"/>
        <c:scaling>
          <c:orientation val="minMax"/>
          <c:min val="0"/>
        </c:scaling>
        <c:axPos val="t"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kg/yr</a:t>
                </a:r>
              </a:p>
            </c:rich>
          </c:tx>
          <c:spPr>
            <a:noFill/>
            <a:ln w="25400">
              <a:noFill/>
            </a:ln>
          </c:spPr>
        </c:title>
        <c:numFmt formatCode="#,##0" sourceLinked="1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20280192"/>
        <c:crosses val="autoZero"/>
        <c:crossBetween val="between"/>
        <c:majorUnit val="1000"/>
      </c:valAx>
    </c:plotArea>
    <c:plotVisOnly val="1"/>
    <c:dispBlanksAs val="gap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plotArea>
      <c:layout/>
      <c:barChart>
        <c:barDir val="col"/>
        <c:grouping val="stacked"/>
        <c:ser>
          <c:idx val="0"/>
          <c:order val="0"/>
          <c:tx>
            <c:strRef>
              <c:f>'Summary Table'!$C$71</c:f>
              <c:strCache>
                <c:ptCount val="1"/>
              </c:strCache>
            </c:strRef>
          </c:tx>
          <c:cat>
            <c:strRef>
              <c:f>'Summary Table'!$B$72:$B$77</c:f>
              <c:strCache>
                <c:ptCount val="6"/>
                <c:pt idx="0">
                  <c:v>TSS</c:v>
                </c:pt>
                <c:pt idx="1">
                  <c:v>TP</c:v>
                </c:pt>
                <c:pt idx="2">
                  <c:v>PP</c:v>
                </c:pt>
                <c:pt idx="3">
                  <c:v>TN</c:v>
                </c:pt>
                <c:pt idx="4">
                  <c:v>DIN</c:v>
                </c:pt>
                <c:pt idx="5">
                  <c:v>PSII</c:v>
                </c:pt>
              </c:strCache>
            </c:strRef>
          </c:cat>
          <c:val>
            <c:numRef>
              <c:f>'Summary Table'!$C$72:$C$77</c:f>
              <c:numCache>
                <c:formatCode>0.0</c:formatCode>
                <c:ptCount val="6"/>
                <c:pt idx="0">
                  <c:v>1.7400150932647482</c:v>
                </c:pt>
                <c:pt idx="1">
                  <c:v>2.2062959775416333</c:v>
                </c:pt>
                <c:pt idx="2">
                  <c:v>2.861066051647903</c:v>
                </c:pt>
                <c:pt idx="3">
                  <c:v>3.5609764047711425</c:v>
                </c:pt>
                <c:pt idx="4">
                  <c:v>8.3412831760899664</c:v>
                </c:pt>
                <c:pt idx="5">
                  <c:v>7.5141565461552871</c:v>
                </c:pt>
              </c:numCache>
            </c:numRef>
          </c:val>
        </c:ser>
        <c:ser>
          <c:idx val="1"/>
          <c:order val="1"/>
          <c:tx>
            <c:strRef>
              <c:f>'Summary Table'!$D$71</c:f>
              <c:strCache>
                <c:ptCount val="1"/>
              </c:strCache>
            </c:strRef>
          </c:tx>
          <c:cat>
            <c:strRef>
              <c:f>'Summary Table'!$B$72:$B$77</c:f>
              <c:strCache>
                <c:ptCount val="6"/>
                <c:pt idx="0">
                  <c:v>TSS</c:v>
                </c:pt>
                <c:pt idx="1">
                  <c:v>TP</c:v>
                </c:pt>
                <c:pt idx="2">
                  <c:v>PP</c:v>
                </c:pt>
                <c:pt idx="3">
                  <c:v>TN</c:v>
                </c:pt>
                <c:pt idx="4">
                  <c:v>DIN</c:v>
                </c:pt>
                <c:pt idx="5">
                  <c:v>PSII</c:v>
                </c:pt>
              </c:strCache>
            </c:strRef>
          </c:cat>
          <c:val>
            <c:numRef>
              <c:f>'Summary Table'!$D$72:$D$77</c:f>
              <c:numCache>
                <c:formatCode>0.0</c:formatCode>
                <c:ptCount val="6"/>
                <c:pt idx="0">
                  <c:v>4.4596470187622304</c:v>
                </c:pt>
                <c:pt idx="1">
                  <c:v>4.3187655573185282</c:v>
                </c:pt>
                <c:pt idx="2">
                  <c:v>4.2175926189752433</c:v>
                </c:pt>
                <c:pt idx="3">
                  <c:v>3.127794953324043</c:v>
                </c:pt>
                <c:pt idx="4">
                  <c:v>4.5043724092800979</c:v>
                </c:pt>
                <c:pt idx="5">
                  <c:v>7.0765334752258147</c:v>
                </c:pt>
              </c:numCache>
            </c:numRef>
          </c:val>
        </c:ser>
        <c:overlap val="100"/>
        <c:axId val="120317440"/>
        <c:axId val="120318976"/>
      </c:barChart>
      <c:catAx>
        <c:axId val="120317440"/>
        <c:scaling>
          <c:orientation val="minMax"/>
        </c:scaling>
        <c:axPos val="b"/>
        <c:tickLblPos val="nextTo"/>
        <c:crossAx val="120318976"/>
        <c:crosses val="autoZero"/>
        <c:auto val="1"/>
        <c:lblAlgn val="ctr"/>
        <c:lblOffset val="100"/>
      </c:catAx>
      <c:valAx>
        <c:axId val="120318976"/>
        <c:scaling>
          <c:orientation val="minMax"/>
          <c:max val="20"/>
        </c:scaling>
        <c:axPos val="l"/>
        <c:numFmt formatCode="0.0" sourceLinked="1"/>
        <c:tickLblPos val="nextTo"/>
        <c:crossAx val="120317440"/>
        <c:crosses val="autoZero"/>
        <c:crossBetween val="between"/>
        <c:majorUnit val="5"/>
      </c:valAx>
    </c:plotArea>
    <c:legend>
      <c:legendPos val="r"/>
    </c:legend>
    <c:plotVisOnly val="1"/>
    <c:dispBlanksAs val="gap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219075</xdr:colOff>
      <xdr:row>68</xdr:row>
      <xdr:rowOff>0</xdr:rowOff>
    </xdr:from>
    <xdr:to>
      <xdr:col>11</xdr:col>
      <xdr:colOff>581025</xdr:colOff>
      <xdr:row>68</xdr:row>
      <xdr:rowOff>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133350</xdr:colOff>
      <xdr:row>68</xdr:row>
      <xdr:rowOff>0</xdr:rowOff>
    </xdr:from>
    <xdr:to>
      <xdr:col>24</xdr:col>
      <xdr:colOff>0</xdr:colOff>
      <xdr:row>68</xdr:row>
      <xdr:rowOff>0</xdr:rowOff>
    </xdr:to>
    <xdr:graphicFrame macro="">
      <xdr:nvGraphicFramePr>
        <xdr:cNvPr id="205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104775</xdr:colOff>
      <xdr:row>68</xdr:row>
      <xdr:rowOff>0</xdr:rowOff>
    </xdr:from>
    <xdr:to>
      <xdr:col>9</xdr:col>
      <xdr:colOff>600075</xdr:colOff>
      <xdr:row>68</xdr:row>
      <xdr:rowOff>0</xdr:rowOff>
    </xdr:to>
    <xdr:graphicFrame macro="">
      <xdr:nvGraphicFramePr>
        <xdr:cNvPr id="2051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104775</xdr:colOff>
      <xdr:row>68</xdr:row>
      <xdr:rowOff>0</xdr:rowOff>
    </xdr:from>
    <xdr:to>
      <xdr:col>20</xdr:col>
      <xdr:colOff>476250</xdr:colOff>
      <xdr:row>68</xdr:row>
      <xdr:rowOff>0</xdr:rowOff>
    </xdr:to>
    <xdr:graphicFrame macro="">
      <xdr:nvGraphicFramePr>
        <xdr:cNvPr id="205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104775</xdr:colOff>
      <xdr:row>68</xdr:row>
      <xdr:rowOff>0</xdr:rowOff>
    </xdr:from>
    <xdr:to>
      <xdr:col>9</xdr:col>
      <xdr:colOff>600075</xdr:colOff>
      <xdr:row>68</xdr:row>
      <xdr:rowOff>0</xdr:rowOff>
    </xdr:to>
    <xdr:graphicFrame macro="">
      <xdr:nvGraphicFramePr>
        <xdr:cNvPr id="2053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104775</xdr:colOff>
      <xdr:row>68</xdr:row>
      <xdr:rowOff>0</xdr:rowOff>
    </xdr:from>
    <xdr:to>
      <xdr:col>20</xdr:col>
      <xdr:colOff>476250</xdr:colOff>
      <xdr:row>68</xdr:row>
      <xdr:rowOff>0</xdr:rowOff>
    </xdr:to>
    <xdr:graphicFrame macro="">
      <xdr:nvGraphicFramePr>
        <xdr:cNvPr id="2054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0</xdr:colOff>
      <xdr:row>1</xdr:row>
      <xdr:rowOff>0</xdr:rowOff>
    </xdr:from>
    <xdr:to>
      <xdr:col>23</xdr:col>
      <xdr:colOff>0</xdr:colOff>
      <xdr:row>66</xdr:row>
      <xdr:rowOff>152400</xdr:rowOff>
    </xdr:to>
    <xdr:graphicFrame macro="">
      <xdr:nvGraphicFramePr>
        <xdr:cNvPr id="2055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419100</xdr:colOff>
      <xdr:row>157</xdr:row>
      <xdr:rowOff>85725</xdr:rowOff>
    </xdr:from>
    <xdr:to>
      <xdr:col>15</xdr:col>
      <xdr:colOff>180975</xdr:colOff>
      <xdr:row>185</xdr:row>
      <xdr:rowOff>104775</xdr:rowOff>
    </xdr:to>
    <xdr:graphicFrame macro="">
      <xdr:nvGraphicFramePr>
        <xdr:cNvPr id="205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16</xdr:col>
      <xdr:colOff>9525</xdr:colOff>
      <xdr:row>157</xdr:row>
      <xdr:rowOff>0</xdr:rowOff>
    </xdr:from>
    <xdr:to>
      <xdr:col>22</xdr:col>
      <xdr:colOff>933450</xdr:colOff>
      <xdr:row>186</xdr:row>
      <xdr:rowOff>19050</xdr:rowOff>
    </xdr:to>
    <xdr:graphicFrame macro="">
      <xdr:nvGraphicFramePr>
        <xdr:cNvPr id="2057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657225</xdr:colOff>
      <xdr:row>169</xdr:row>
      <xdr:rowOff>76200</xdr:rowOff>
    </xdr:from>
    <xdr:to>
      <xdr:col>6</xdr:col>
      <xdr:colOff>619125</xdr:colOff>
      <xdr:row>197</xdr:row>
      <xdr:rowOff>123825</xdr:rowOff>
    </xdr:to>
    <xdr:graphicFrame macro="">
      <xdr:nvGraphicFramePr>
        <xdr:cNvPr id="2058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29</xdr:col>
      <xdr:colOff>133350</xdr:colOff>
      <xdr:row>68</xdr:row>
      <xdr:rowOff>0</xdr:rowOff>
    </xdr:from>
    <xdr:to>
      <xdr:col>32</xdr:col>
      <xdr:colOff>0</xdr:colOff>
      <xdr:row>68</xdr:row>
      <xdr:rowOff>0</xdr:rowOff>
    </xdr:to>
    <xdr:graphicFrame macro="">
      <xdr:nvGraphicFramePr>
        <xdr:cNvPr id="2059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0</xdr:colOff>
      <xdr:row>193</xdr:row>
      <xdr:rowOff>0</xdr:rowOff>
    </xdr:from>
    <xdr:to>
      <xdr:col>13</xdr:col>
      <xdr:colOff>609600</xdr:colOff>
      <xdr:row>221</xdr:row>
      <xdr:rowOff>47625</xdr:rowOff>
    </xdr:to>
    <xdr:graphicFrame macro="">
      <xdr:nvGraphicFramePr>
        <xdr:cNvPr id="2060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</xdr:col>
      <xdr:colOff>0</xdr:colOff>
      <xdr:row>205</xdr:row>
      <xdr:rowOff>0</xdr:rowOff>
    </xdr:from>
    <xdr:to>
      <xdr:col>5</xdr:col>
      <xdr:colOff>904875</xdr:colOff>
      <xdr:row>233</xdr:row>
      <xdr:rowOff>47625</xdr:rowOff>
    </xdr:to>
    <xdr:graphicFrame macro="">
      <xdr:nvGraphicFramePr>
        <xdr:cNvPr id="2061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12</xdr:col>
      <xdr:colOff>194982</xdr:colOff>
      <xdr:row>59</xdr:row>
      <xdr:rowOff>76760</xdr:rowOff>
    </xdr:from>
    <xdr:to>
      <xdr:col>18</xdr:col>
      <xdr:colOff>193301</xdr:colOff>
      <xdr:row>74</xdr:row>
      <xdr:rowOff>95810</xdr:rowOff>
    </xdr:to>
    <xdr:graphicFrame macro="">
      <xdr:nvGraphicFramePr>
        <xdr:cNvPr id="2062" name="Chart 14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466725</xdr:colOff>
      <xdr:row>223</xdr:row>
      <xdr:rowOff>9525</xdr:rowOff>
    </xdr:from>
    <xdr:to>
      <xdr:col>18</xdr:col>
      <xdr:colOff>114300</xdr:colOff>
      <xdr:row>242</xdr:row>
      <xdr:rowOff>114300</xdr:rowOff>
    </xdr:to>
    <xdr:graphicFrame macro="">
      <xdr:nvGraphicFramePr>
        <xdr:cNvPr id="2063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40</xdr:col>
      <xdr:colOff>228600</xdr:colOff>
      <xdr:row>69</xdr:row>
      <xdr:rowOff>47625</xdr:rowOff>
    </xdr:from>
    <xdr:to>
      <xdr:col>48</xdr:col>
      <xdr:colOff>266700</xdr:colOff>
      <xdr:row>106</xdr:row>
      <xdr:rowOff>85725</xdr:rowOff>
    </xdr:to>
    <xdr:graphicFrame macro="">
      <xdr:nvGraphicFramePr>
        <xdr:cNvPr id="206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48</xdr:col>
      <xdr:colOff>371475</xdr:colOff>
      <xdr:row>69</xdr:row>
      <xdr:rowOff>104775</xdr:rowOff>
    </xdr:from>
    <xdr:to>
      <xdr:col>56</xdr:col>
      <xdr:colOff>571500</xdr:colOff>
      <xdr:row>107</xdr:row>
      <xdr:rowOff>66675</xdr:rowOff>
    </xdr:to>
    <xdr:graphicFrame macro="">
      <xdr:nvGraphicFramePr>
        <xdr:cNvPr id="2065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57</xdr:col>
      <xdr:colOff>295275</xdr:colOff>
      <xdr:row>69</xdr:row>
      <xdr:rowOff>47625</xdr:rowOff>
    </xdr:from>
    <xdr:to>
      <xdr:col>65</xdr:col>
      <xdr:colOff>495300</xdr:colOff>
      <xdr:row>107</xdr:row>
      <xdr:rowOff>9525</xdr:rowOff>
    </xdr:to>
    <xdr:graphicFrame macro="">
      <xdr:nvGraphicFramePr>
        <xdr:cNvPr id="2066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5</xdr:col>
      <xdr:colOff>907676</xdr:colOff>
      <xdr:row>64</xdr:row>
      <xdr:rowOff>17929</xdr:rowOff>
    </xdr:from>
    <xdr:to>
      <xdr:col>10</xdr:col>
      <xdr:colOff>616323</xdr:colOff>
      <xdr:row>80</xdr:row>
      <xdr:rowOff>161364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0.62174</cdr:x>
      <cdr:y>0.59762</cdr:y>
    </cdr:from>
    <cdr:to>
      <cdr:x>0.86991</cdr:x>
      <cdr:y>0.6464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2863477" y="3569447"/>
          <a:ext cx="1143000" cy="2913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AU" sz="1100"/>
            <a:t>Mackay-Whitsunday's</a:t>
          </a:r>
        </a:p>
      </cdr:txBody>
    </cdr:sp>
  </cdr:relSizeAnchor>
  <cdr:relSizeAnchor xmlns:cdr="http://schemas.openxmlformats.org/drawingml/2006/chartDrawing">
    <cdr:from>
      <cdr:x>0.6339</cdr:x>
      <cdr:y>0.7252</cdr:y>
    </cdr:from>
    <cdr:to>
      <cdr:x>0.88208</cdr:x>
      <cdr:y>0.77398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2919506" y="4331448"/>
          <a:ext cx="1143000" cy="2913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AU" sz="1100"/>
            <a:t>Fitzroy</a:t>
          </a:r>
        </a:p>
      </cdr:txBody>
    </cdr:sp>
  </cdr:relSizeAnchor>
  <cdr:relSizeAnchor xmlns:cdr="http://schemas.openxmlformats.org/drawingml/2006/chartDrawing">
    <cdr:from>
      <cdr:x>0.61868</cdr:x>
      <cdr:y>0.88453</cdr:y>
    </cdr:from>
    <cdr:to>
      <cdr:x>0.86685</cdr:x>
      <cdr:y>0.93331</cdr:y>
    </cdr:to>
    <cdr:sp macro="" textlink="">
      <cdr:nvSpPr>
        <cdr:cNvPr id="12" name="TextBox 1"/>
        <cdr:cNvSpPr txBox="1"/>
      </cdr:nvSpPr>
      <cdr:spPr>
        <a:xfrm xmlns:a="http://schemas.openxmlformats.org/drawingml/2006/main">
          <a:off x="3078179" y="6997825"/>
          <a:ext cx="1234775" cy="3859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AU" sz="1100"/>
            <a:t>Burnett-Mary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31"/>
  <sheetViews>
    <sheetView tabSelected="1" view="pageBreakPreview" zoomScale="60" zoomScaleNormal="75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W20" sqref="W20"/>
    </sheetView>
  </sheetViews>
  <sheetFormatPr defaultColWidth="9.140625" defaultRowHeight="12.75"/>
  <cols>
    <col min="1" max="1" width="19.42578125" customWidth="1"/>
    <col min="2" max="2" width="8.85546875"/>
    <col min="3" max="3" width="21.28515625" customWidth="1"/>
    <col min="4" max="4" width="22.28515625" customWidth="1"/>
    <col min="5" max="5" width="18" customWidth="1"/>
    <col min="6" max="6" width="19.7109375" customWidth="1"/>
    <col min="7" max="7" width="13" customWidth="1"/>
    <col min="8" max="8" width="17.140625" customWidth="1"/>
    <col min="9" max="9" width="14.140625" customWidth="1"/>
    <col min="10" max="11" width="18.42578125" customWidth="1"/>
    <col min="12" max="12" width="14.140625" customWidth="1"/>
    <col min="13" max="14" width="16.28515625" customWidth="1"/>
    <col min="15" max="15" width="19.140625" customWidth="1"/>
    <col min="16" max="16" width="14" customWidth="1"/>
    <col min="17" max="17" width="16.28515625" customWidth="1"/>
    <col min="18" max="18" width="13.7109375" customWidth="1"/>
    <col min="19" max="19" width="19.5703125" customWidth="1"/>
    <col min="20" max="20" width="16.28515625" customWidth="1"/>
    <col min="21" max="21" width="14.7109375" customWidth="1"/>
    <col min="22" max="23" width="16.28515625" customWidth="1"/>
    <col min="24" max="24" width="19.28515625" customWidth="1"/>
    <col min="25" max="25" width="11.42578125" customWidth="1"/>
    <col min="26" max="26" width="16.28515625" customWidth="1"/>
    <col min="27" max="27" width="13.140625" customWidth="1"/>
    <col min="28" max="28" width="18.140625" customWidth="1"/>
    <col min="29" max="29" width="16.28515625" customWidth="1"/>
    <col min="30" max="30" width="11.7109375" customWidth="1"/>
    <col min="31" max="32" width="16.28515625" customWidth="1"/>
    <col min="33" max="33" width="21.28515625" customWidth="1"/>
    <col min="34" max="34" width="10" customWidth="1"/>
    <col min="35" max="35" width="16.28515625" customWidth="1"/>
    <col min="36" max="36" width="13" customWidth="1"/>
    <col min="37" max="37" width="18.7109375" customWidth="1"/>
    <col min="38" max="38" width="16.28515625" customWidth="1"/>
    <col min="39" max="39" width="13" customWidth="1"/>
    <col min="40" max="41" width="16.28515625" customWidth="1"/>
    <col min="42" max="42" width="19.5703125" customWidth="1"/>
    <col min="43" max="43" width="12.28515625" customWidth="1"/>
    <col min="44" max="44" width="16.28515625" customWidth="1"/>
    <col min="45" max="45" width="14" customWidth="1"/>
    <col min="46" max="46" width="17.42578125" customWidth="1"/>
    <col min="47" max="47" width="16.28515625" customWidth="1"/>
    <col min="48" max="48" width="10.7109375" customWidth="1"/>
    <col min="49" max="50" width="16.28515625" customWidth="1"/>
    <col min="51" max="51" width="19.7109375" customWidth="1"/>
    <col min="52" max="52" width="13.7109375" customWidth="1"/>
    <col min="53" max="53" width="16.28515625" customWidth="1"/>
    <col min="54" max="54" width="13.85546875" customWidth="1"/>
    <col min="55" max="55" width="18.42578125" customWidth="1"/>
    <col min="56" max="56" width="16.28515625" customWidth="1"/>
    <col min="57" max="57" width="12.42578125" customWidth="1"/>
    <col min="58" max="59" width="16.28515625" customWidth="1"/>
    <col min="60" max="60" width="19.140625" customWidth="1"/>
    <col min="61" max="61" width="13" customWidth="1"/>
    <col min="62" max="62" width="16.28515625" customWidth="1"/>
    <col min="63" max="63" width="14" customWidth="1"/>
    <col min="64" max="64" width="18" customWidth="1"/>
    <col min="65" max="65" width="16.28515625" customWidth="1"/>
    <col min="66" max="66" width="14.140625" customWidth="1"/>
    <col min="67" max="68" width="16.28515625" customWidth="1"/>
    <col min="69" max="69" width="20" customWidth="1"/>
    <col min="70" max="70" width="12.28515625" customWidth="1"/>
    <col min="71" max="71" width="16.28515625" customWidth="1"/>
    <col min="72" max="72" width="12" customWidth="1"/>
    <col min="73" max="73" width="18" customWidth="1"/>
    <col min="74" max="74" width="16.28515625" customWidth="1"/>
    <col min="75" max="75" width="13.28515625" customWidth="1"/>
    <col min="76" max="77" width="16.28515625" customWidth="1"/>
    <col min="78" max="78" width="19.7109375" customWidth="1"/>
    <col min="79" max="79" width="12.7109375" customWidth="1"/>
    <col min="80" max="80" width="16.28515625" customWidth="1"/>
    <col min="81" max="81" width="13.28515625" customWidth="1"/>
    <col min="82" max="82" width="17.28515625" customWidth="1"/>
    <col min="83" max="83" width="16.28515625" customWidth="1"/>
    <col min="84" max="84" width="12.7109375" customWidth="1"/>
    <col min="85" max="86" width="16.28515625" customWidth="1"/>
    <col min="87" max="87" width="20.28515625" customWidth="1"/>
    <col min="88" max="88" width="14" customWidth="1"/>
    <col min="89" max="89" width="16.28515625" customWidth="1"/>
    <col min="90" max="90" width="13.28515625" customWidth="1"/>
    <col min="91" max="91" width="19.140625" customWidth="1"/>
    <col min="92" max="92" width="16.28515625" customWidth="1"/>
    <col min="93" max="93" width="13.42578125" customWidth="1"/>
    <col min="94" max="95" width="16.28515625" customWidth="1"/>
    <col min="96" max="96" width="9.5703125" bestFit="1" customWidth="1"/>
    <col min="97" max="97" width="11.5703125" style="33" bestFit="1" customWidth="1"/>
    <col min="98" max="98" width="9.140625" style="33"/>
    <col min="99" max="99" width="11.5703125" style="33" bestFit="1" customWidth="1"/>
    <col min="100" max="16384" width="9.140625" style="33"/>
  </cols>
  <sheetData>
    <row r="1" spans="1:95" ht="18.75" thickBot="1">
      <c r="A1" s="291" t="s">
        <v>141</v>
      </c>
    </row>
    <row r="2" spans="1:95" s="1" customFormat="1" ht="13.5" thickBot="1">
      <c r="A2" s="14"/>
      <c r="B2" s="15"/>
      <c r="C2" s="14"/>
      <c r="D2" s="14"/>
      <c r="E2" s="14"/>
      <c r="F2" s="389" t="s">
        <v>0</v>
      </c>
      <c r="G2" s="389"/>
      <c r="H2" s="389"/>
      <c r="I2" s="389"/>
      <c r="J2" s="389"/>
      <c r="K2" s="389"/>
      <c r="L2" s="389"/>
      <c r="M2" s="389"/>
      <c r="N2" s="390"/>
      <c r="O2" s="397" t="s">
        <v>1</v>
      </c>
      <c r="P2" s="389"/>
      <c r="Q2" s="389"/>
      <c r="R2" s="389"/>
      <c r="S2" s="389"/>
      <c r="T2" s="389"/>
      <c r="U2" s="389"/>
      <c r="V2" s="389"/>
      <c r="W2" s="390"/>
      <c r="X2" s="392" t="s">
        <v>22</v>
      </c>
      <c r="Y2" s="391"/>
      <c r="Z2" s="391"/>
      <c r="AA2" s="391"/>
      <c r="AB2" s="391"/>
      <c r="AC2" s="391"/>
      <c r="AD2" s="391"/>
      <c r="AE2" s="391"/>
      <c r="AF2" s="393"/>
      <c r="AG2" s="392" t="s">
        <v>23</v>
      </c>
      <c r="AH2" s="391"/>
      <c r="AI2" s="391"/>
      <c r="AJ2" s="391"/>
      <c r="AK2" s="391"/>
      <c r="AL2" s="391"/>
      <c r="AM2" s="391"/>
      <c r="AN2" s="391"/>
      <c r="AO2" s="393"/>
      <c r="AP2" s="392" t="s">
        <v>24</v>
      </c>
      <c r="AQ2" s="391"/>
      <c r="AR2" s="391"/>
      <c r="AS2" s="391"/>
      <c r="AT2" s="391"/>
      <c r="AU2" s="391"/>
      <c r="AV2" s="391"/>
      <c r="AW2" s="391"/>
      <c r="AX2" s="391"/>
      <c r="AY2" s="394" t="s">
        <v>2</v>
      </c>
      <c r="AZ2" s="395"/>
      <c r="BA2" s="395"/>
      <c r="BB2" s="395"/>
      <c r="BC2" s="395"/>
      <c r="BD2" s="395"/>
      <c r="BE2" s="395"/>
      <c r="BF2" s="395"/>
      <c r="BG2" s="396"/>
      <c r="BH2" s="391" t="s">
        <v>25</v>
      </c>
      <c r="BI2" s="391"/>
      <c r="BJ2" s="391"/>
      <c r="BK2" s="391"/>
      <c r="BL2" s="391"/>
      <c r="BM2" s="391"/>
      <c r="BN2" s="391"/>
      <c r="BO2" s="391"/>
      <c r="BP2" s="393"/>
      <c r="BQ2" s="392" t="s">
        <v>26</v>
      </c>
      <c r="BR2" s="391"/>
      <c r="BS2" s="391"/>
      <c r="BT2" s="391"/>
      <c r="BU2" s="391"/>
      <c r="BV2" s="391"/>
      <c r="BW2" s="391"/>
      <c r="BX2" s="391"/>
      <c r="BY2" s="393"/>
      <c r="BZ2" s="391" t="s">
        <v>27</v>
      </c>
      <c r="CA2" s="391"/>
      <c r="CB2" s="391"/>
      <c r="CC2" s="391"/>
      <c r="CD2" s="391"/>
      <c r="CE2" s="391"/>
      <c r="CF2" s="391"/>
      <c r="CG2" s="391"/>
      <c r="CH2" s="391"/>
      <c r="CI2" s="392" t="s">
        <v>28</v>
      </c>
      <c r="CJ2" s="391"/>
      <c r="CK2" s="391"/>
      <c r="CL2" s="391"/>
      <c r="CM2" s="391"/>
      <c r="CN2" s="391"/>
      <c r="CO2" s="391"/>
      <c r="CP2" s="391"/>
      <c r="CQ2" s="393"/>
    </row>
    <row r="3" spans="1:95" s="75" customFormat="1" ht="47.25" customHeight="1" thickBot="1">
      <c r="A3" s="16" t="s">
        <v>3</v>
      </c>
      <c r="B3" s="16" t="s">
        <v>4</v>
      </c>
      <c r="C3" s="17" t="s">
        <v>88</v>
      </c>
      <c r="D3" s="17" t="s">
        <v>5</v>
      </c>
      <c r="E3" s="16" t="s">
        <v>138</v>
      </c>
      <c r="F3" s="18" t="s">
        <v>7</v>
      </c>
      <c r="G3" s="37" t="s">
        <v>92</v>
      </c>
      <c r="H3" s="37" t="s">
        <v>140</v>
      </c>
      <c r="I3" s="37" t="s">
        <v>139</v>
      </c>
      <c r="J3" s="114" t="s">
        <v>90</v>
      </c>
      <c r="K3" s="37" t="s">
        <v>91</v>
      </c>
      <c r="L3" s="37" t="s">
        <v>84</v>
      </c>
      <c r="M3" s="37" t="s">
        <v>93</v>
      </c>
      <c r="N3" s="37" t="s">
        <v>89</v>
      </c>
      <c r="O3" s="312" t="s">
        <v>7</v>
      </c>
      <c r="P3" s="37" t="s">
        <v>92</v>
      </c>
      <c r="Q3" s="15" t="s">
        <v>140</v>
      </c>
      <c r="R3" s="15" t="s">
        <v>139</v>
      </c>
      <c r="S3" s="313" t="s">
        <v>90</v>
      </c>
      <c r="T3" s="15" t="s">
        <v>91</v>
      </c>
      <c r="U3" s="15" t="s">
        <v>84</v>
      </c>
      <c r="V3" s="15" t="s">
        <v>93</v>
      </c>
      <c r="W3" s="15" t="s">
        <v>89</v>
      </c>
      <c r="X3" s="312" t="s">
        <v>7</v>
      </c>
      <c r="Y3" s="15" t="s">
        <v>92</v>
      </c>
      <c r="Z3" s="15" t="s">
        <v>140</v>
      </c>
      <c r="AA3" s="15" t="s">
        <v>139</v>
      </c>
      <c r="AB3" s="313" t="s">
        <v>90</v>
      </c>
      <c r="AC3" s="15" t="s">
        <v>91</v>
      </c>
      <c r="AD3" s="15" t="s">
        <v>84</v>
      </c>
      <c r="AE3" s="15" t="s">
        <v>93</v>
      </c>
      <c r="AF3" s="15" t="s">
        <v>89</v>
      </c>
      <c r="AG3" s="312" t="s">
        <v>7</v>
      </c>
      <c r="AH3" s="15" t="s">
        <v>92</v>
      </c>
      <c r="AI3" s="15" t="s">
        <v>140</v>
      </c>
      <c r="AJ3" s="15" t="s">
        <v>139</v>
      </c>
      <c r="AK3" s="313" t="s">
        <v>90</v>
      </c>
      <c r="AL3" s="15" t="s">
        <v>91</v>
      </c>
      <c r="AM3" s="15" t="s">
        <v>84</v>
      </c>
      <c r="AN3" s="15" t="s">
        <v>93</v>
      </c>
      <c r="AO3" s="15" t="s">
        <v>89</v>
      </c>
      <c r="AP3" s="312" t="s">
        <v>7</v>
      </c>
      <c r="AQ3" s="15" t="s">
        <v>92</v>
      </c>
      <c r="AR3" s="15" t="s">
        <v>140</v>
      </c>
      <c r="AS3" s="15" t="s">
        <v>139</v>
      </c>
      <c r="AT3" s="313" t="s">
        <v>90</v>
      </c>
      <c r="AU3" s="15" t="s">
        <v>91</v>
      </c>
      <c r="AV3" s="15" t="s">
        <v>84</v>
      </c>
      <c r="AW3" s="15" t="s">
        <v>93</v>
      </c>
      <c r="AX3" s="315" t="s">
        <v>89</v>
      </c>
      <c r="AY3" s="316" t="s">
        <v>7</v>
      </c>
      <c r="AZ3" s="37" t="s">
        <v>92</v>
      </c>
      <c r="BA3" s="15" t="s">
        <v>140</v>
      </c>
      <c r="BB3" s="15" t="s">
        <v>139</v>
      </c>
      <c r="BC3" s="313" t="s">
        <v>90</v>
      </c>
      <c r="BD3" s="15" t="s">
        <v>91</v>
      </c>
      <c r="BE3" s="15" t="s">
        <v>84</v>
      </c>
      <c r="BF3" s="15" t="s">
        <v>93</v>
      </c>
      <c r="BG3" s="317" t="s">
        <v>89</v>
      </c>
      <c r="BH3" s="312" t="s">
        <v>7</v>
      </c>
      <c r="BI3" s="15" t="s">
        <v>92</v>
      </c>
      <c r="BJ3" s="15" t="s">
        <v>140</v>
      </c>
      <c r="BK3" s="15" t="s">
        <v>139</v>
      </c>
      <c r="BL3" s="313" t="s">
        <v>90</v>
      </c>
      <c r="BM3" s="15" t="s">
        <v>91</v>
      </c>
      <c r="BN3" s="15" t="s">
        <v>84</v>
      </c>
      <c r="BO3" s="15" t="s">
        <v>93</v>
      </c>
      <c r="BP3" s="15" t="s">
        <v>89</v>
      </c>
      <c r="BQ3" s="312" t="s">
        <v>7</v>
      </c>
      <c r="BR3" s="15" t="s">
        <v>92</v>
      </c>
      <c r="BS3" s="15" t="s">
        <v>140</v>
      </c>
      <c r="BT3" s="15" t="s">
        <v>139</v>
      </c>
      <c r="BU3" s="313" t="s">
        <v>90</v>
      </c>
      <c r="BV3" s="15" t="s">
        <v>91</v>
      </c>
      <c r="BW3" s="15" t="s">
        <v>84</v>
      </c>
      <c r="BX3" s="15" t="s">
        <v>93</v>
      </c>
      <c r="BY3" s="15" t="s">
        <v>89</v>
      </c>
      <c r="BZ3" s="312" t="s">
        <v>7</v>
      </c>
      <c r="CA3" s="15" t="s">
        <v>92</v>
      </c>
      <c r="CB3" s="15" t="s">
        <v>140</v>
      </c>
      <c r="CC3" s="15" t="s">
        <v>139</v>
      </c>
      <c r="CD3" s="313" t="s">
        <v>90</v>
      </c>
      <c r="CE3" s="15" t="s">
        <v>91</v>
      </c>
      <c r="CF3" s="15" t="s">
        <v>84</v>
      </c>
      <c r="CG3" s="15" t="s">
        <v>93</v>
      </c>
      <c r="CH3" s="15" t="s">
        <v>89</v>
      </c>
      <c r="CI3" s="203" t="s">
        <v>7</v>
      </c>
      <c r="CJ3" s="15" t="s">
        <v>92</v>
      </c>
      <c r="CK3" s="15" t="s">
        <v>140</v>
      </c>
      <c r="CL3" s="15" t="s">
        <v>139</v>
      </c>
      <c r="CM3" s="313" t="s">
        <v>90</v>
      </c>
      <c r="CN3" s="15" t="s">
        <v>91</v>
      </c>
      <c r="CO3" s="15" t="s">
        <v>84</v>
      </c>
      <c r="CP3" s="15" t="s">
        <v>93</v>
      </c>
      <c r="CQ3" s="15" t="s">
        <v>89</v>
      </c>
    </row>
    <row r="4" spans="1:95" s="273" customFormat="1">
      <c r="A4" s="398" t="s">
        <v>36</v>
      </c>
      <c r="B4" s="81">
        <v>101</v>
      </c>
      <c r="C4" s="112">
        <v>2963.3026799999998</v>
      </c>
      <c r="D4" s="82" t="s">
        <v>51</v>
      </c>
      <c r="E4" s="137">
        <v>2830817</v>
      </c>
      <c r="F4" s="8">
        <v>42.58</v>
      </c>
      <c r="G4" s="8">
        <v>43.59</v>
      </c>
      <c r="H4" s="8">
        <v>43.59</v>
      </c>
      <c r="I4" s="8">
        <v>43.59</v>
      </c>
      <c r="J4" s="8">
        <f t="shared" ref="J4:J44" si="0">G4-F4</f>
        <v>1.0100000000000051</v>
      </c>
      <c r="K4" s="57">
        <f t="shared" ref="K4:K44" si="1">G4-H4</f>
        <v>0</v>
      </c>
      <c r="L4" s="57">
        <f t="shared" ref="L4:L44" si="2">G4-I4</f>
        <v>0</v>
      </c>
      <c r="M4" s="122">
        <f t="shared" ref="M4:M14" si="3">100*K4/J4</f>
        <v>0</v>
      </c>
      <c r="N4" s="46">
        <f t="shared" ref="N4:N44" si="4">100*(L4)/(J4)</f>
        <v>0</v>
      </c>
      <c r="O4" s="321">
        <f>X4+AG4+AP4</f>
        <v>55.529999999999994</v>
      </c>
      <c r="P4" s="6">
        <f>Y4+AH4+AQ4</f>
        <v>58.03</v>
      </c>
      <c r="Q4" s="6">
        <f>Z4+AI4+AR4</f>
        <v>58.03</v>
      </c>
      <c r="R4" s="6">
        <f>AA4+AJ4+AS4</f>
        <v>58.03</v>
      </c>
      <c r="S4" s="8">
        <f t="shared" ref="S4:S44" si="5">P4-O4</f>
        <v>2.5000000000000071</v>
      </c>
      <c r="T4" s="57">
        <f t="shared" ref="T4:T44" si="6">P4-Q4</f>
        <v>0</v>
      </c>
      <c r="U4" s="57">
        <f t="shared" ref="U4:U44" si="7">P4-R4</f>
        <v>0</v>
      </c>
      <c r="V4" s="124">
        <f t="shared" ref="V4:V19" si="8">100*T4/S4</f>
        <v>0</v>
      </c>
      <c r="W4" s="12">
        <f t="shared" ref="W4:W44" si="9">100*(U4)/(S4)</f>
        <v>0</v>
      </c>
      <c r="X4" s="8">
        <v>21.18</v>
      </c>
      <c r="Y4" s="8">
        <v>21.96</v>
      </c>
      <c r="Z4" s="8">
        <v>21.96</v>
      </c>
      <c r="AA4" s="8">
        <v>21.96</v>
      </c>
      <c r="AB4" s="8">
        <f t="shared" ref="AB4:AB44" si="10">Y4-X4</f>
        <v>0.78000000000000114</v>
      </c>
      <c r="AC4" s="57">
        <f t="shared" ref="AC4:AC44" si="11">Y4-Z4</f>
        <v>0</v>
      </c>
      <c r="AD4" s="57">
        <f t="shared" ref="AD4:AD44" si="12">Y4-AA4</f>
        <v>0</v>
      </c>
      <c r="AE4" s="124">
        <f t="shared" ref="AE4:AE19" si="13">100*AC4/AB4</f>
        <v>0</v>
      </c>
      <c r="AF4" s="12">
        <f t="shared" ref="AF4:AF44" si="14">100*(AD4)/(AB4)</f>
        <v>0</v>
      </c>
      <c r="AG4" s="8">
        <v>11.45</v>
      </c>
      <c r="AH4" s="8">
        <v>12.02</v>
      </c>
      <c r="AI4" s="8">
        <v>12.02</v>
      </c>
      <c r="AJ4" s="8">
        <v>12.02</v>
      </c>
      <c r="AK4" s="8">
        <f t="shared" ref="AK4:AK44" si="15">AH4-AG4</f>
        <v>0.57000000000000028</v>
      </c>
      <c r="AL4" s="57">
        <f t="shared" ref="AL4:AL44" si="16">AH4-AI4</f>
        <v>0</v>
      </c>
      <c r="AM4" s="57">
        <f t="shared" ref="AM4:AM44" si="17">AH4-AJ4</f>
        <v>0</v>
      </c>
      <c r="AN4" s="124">
        <f t="shared" ref="AN4:AN19" si="18">100*AL4/AK4</f>
        <v>0</v>
      </c>
      <c r="AO4" s="12">
        <f t="shared" ref="AO4:AO44" si="19">100*(AM4)/(AK4)</f>
        <v>0</v>
      </c>
      <c r="AP4" s="8">
        <v>22.9</v>
      </c>
      <c r="AQ4" s="8">
        <v>24.05</v>
      </c>
      <c r="AR4" s="8">
        <v>24.05</v>
      </c>
      <c r="AS4" s="8">
        <v>24.05</v>
      </c>
      <c r="AT4" s="8">
        <f t="shared" ref="AT4:AT44" si="20">AQ4-AP4</f>
        <v>1.1500000000000021</v>
      </c>
      <c r="AU4" s="57">
        <f t="shared" ref="AU4:AU44" si="21">AQ4-AR4</f>
        <v>0</v>
      </c>
      <c r="AV4" s="57">
        <f t="shared" ref="AV4:AV44" si="22">AQ4-AS4</f>
        <v>0</v>
      </c>
      <c r="AW4" s="124">
        <f t="shared" ref="AW4:AW19" si="23">100*AU4/AT4</f>
        <v>0</v>
      </c>
      <c r="AX4" s="46">
        <f t="shared" ref="AX4:AX44" si="24">100*(AV4)/(AT4)</f>
        <v>0</v>
      </c>
      <c r="AY4" s="321">
        <f t="shared" ref="AY4:BA10" si="25">BH4+BQ4+BZ4</f>
        <v>719.15</v>
      </c>
      <c r="AZ4" s="6">
        <f t="shared" si="25"/>
        <v>721.49</v>
      </c>
      <c r="BA4" s="6">
        <f t="shared" si="25"/>
        <v>721.48</v>
      </c>
      <c r="BB4" s="6">
        <v>721.48</v>
      </c>
      <c r="BC4" s="8">
        <f t="shared" ref="BC4:BC44" si="26">AZ4-AY4</f>
        <v>2.3400000000000318</v>
      </c>
      <c r="BD4" s="57">
        <f t="shared" ref="BD4:BD44" si="27">AZ4-BA4</f>
        <v>9.9999999999909051E-3</v>
      </c>
      <c r="BE4" s="57">
        <f t="shared" ref="BE4:BE44" si="28">AZ4-BB4</f>
        <v>9.9999999999909051E-3</v>
      </c>
      <c r="BF4" s="124">
        <f t="shared" ref="BF4:BF19" si="29">100*BD4/BC4</f>
        <v>0.42735042735003287</v>
      </c>
      <c r="BG4" s="12">
        <f t="shared" ref="BG4:BG44" si="30">100*(BE4)/(BC4)</f>
        <v>0.42735042735003287</v>
      </c>
      <c r="BH4" s="8">
        <v>168.98</v>
      </c>
      <c r="BI4" s="8">
        <v>171.26</v>
      </c>
      <c r="BJ4" s="8">
        <v>171.26</v>
      </c>
      <c r="BK4" s="8">
        <v>171.26</v>
      </c>
      <c r="BL4" s="8">
        <f t="shared" ref="BL4:BL44" si="31">BI4-BH4</f>
        <v>2.2800000000000011</v>
      </c>
      <c r="BM4" s="57">
        <f t="shared" ref="BM4:BM44" si="32">BI4-BJ4</f>
        <v>0</v>
      </c>
      <c r="BN4" s="57">
        <f t="shared" ref="BN4:BN44" si="33">BI4-BK4</f>
        <v>0</v>
      </c>
      <c r="BO4" s="124">
        <f t="shared" ref="BO4:BO19" si="34">100*BM4/BL4</f>
        <v>0</v>
      </c>
      <c r="BP4" s="12">
        <f t="shared" ref="BP4:BP44" si="35">100*(BN4)/(BL4)</f>
        <v>0</v>
      </c>
      <c r="BQ4" s="8">
        <v>73.27</v>
      </c>
      <c r="BR4" s="8">
        <v>73.28</v>
      </c>
      <c r="BS4" s="8">
        <v>73.27</v>
      </c>
      <c r="BT4" s="8">
        <v>73.27</v>
      </c>
      <c r="BU4" s="26">
        <f t="shared" ref="BU4:BU26" si="36">BR4-BQ4</f>
        <v>1.0000000000005116E-2</v>
      </c>
      <c r="BV4" s="57">
        <f t="shared" ref="BV4:BV44" si="37">BR4-BS4</f>
        <v>1.0000000000005116E-2</v>
      </c>
      <c r="BW4" s="122">
        <f t="shared" ref="BW4:BW12" si="38">BR4-BT4</f>
        <v>1.0000000000005116E-2</v>
      </c>
      <c r="BX4" s="46">
        <f t="shared" ref="BX4:BX44" si="39">100*(BV4)/(BT4)</f>
        <v>1.3648150675590441E-2</v>
      </c>
      <c r="BY4" s="340">
        <f>100*(BW4)/(BU4)</f>
        <v>100</v>
      </c>
      <c r="BZ4" s="8">
        <v>476.9</v>
      </c>
      <c r="CA4" s="8">
        <v>476.95</v>
      </c>
      <c r="CB4" s="8">
        <v>476.95</v>
      </c>
      <c r="CC4" s="8">
        <v>476.95</v>
      </c>
      <c r="CD4" s="8">
        <f t="shared" ref="CD4:CD44" si="40">CA4-BZ4</f>
        <v>5.0000000000011369E-2</v>
      </c>
      <c r="CE4" s="57">
        <f t="shared" ref="CE4:CE44" si="41">CA4-CB4</f>
        <v>0</v>
      </c>
      <c r="CF4" s="57">
        <f t="shared" ref="CF4:CF44" si="42">CA4-CC4</f>
        <v>0</v>
      </c>
      <c r="CG4" s="124">
        <f t="shared" ref="CG4:CG19" si="43">100*CE4/CD4</f>
        <v>0</v>
      </c>
      <c r="CH4" s="12">
        <f t="shared" ref="CH4:CH44" si="44">100*(CF4)/(CD4)</f>
        <v>0</v>
      </c>
      <c r="CI4" s="110">
        <v>0</v>
      </c>
      <c r="CJ4" s="8">
        <v>0</v>
      </c>
      <c r="CK4" s="8">
        <v>0</v>
      </c>
      <c r="CL4" s="8">
        <v>0</v>
      </c>
      <c r="CM4" s="8">
        <f t="shared" ref="CM4:CM44" si="45">CJ4-CI4</f>
        <v>0</v>
      </c>
      <c r="CN4" s="57">
        <f t="shared" ref="CN4:CN44" si="46">CJ4-CK4</f>
        <v>0</v>
      </c>
      <c r="CO4" s="57">
        <f t="shared" ref="CO4:CO44" si="47">CJ4-CL4</f>
        <v>0</v>
      </c>
      <c r="CP4" s="124">
        <v>0</v>
      </c>
      <c r="CQ4" s="12" t="e">
        <f t="shared" ref="CQ4:CQ44" si="48">100*(CO4)/(CM4)</f>
        <v>#DIV/0!</v>
      </c>
    </row>
    <row r="5" spans="1:95" s="273" customFormat="1">
      <c r="A5" s="399"/>
      <c r="B5" s="65">
        <v>102</v>
      </c>
      <c r="C5" s="112">
        <v>4179.5014499999997</v>
      </c>
      <c r="D5" s="69" t="s">
        <v>52</v>
      </c>
      <c r="E5" s="134">
        <v>3575881</v>
      </c>
      <c r="F5" s="5">
        <v>57.75</v>
      </c>
      <c r="G5" s="5">
        <v>60.49</v>
      </c>
      <c r="H5" s="5">
        <v>60.49</v>
      </c>
      <c r="I5" s="5">
        <v>60.49</v>
      </c>
      <c r="J5" s="6">
        <f t="shared" si="0"/>
        <v>2.740000000000002</v>
      </c>
      <c r="K5" s="26">
        <f t="shared" si="1"/>
        <v>0</v>
      </c>
      <c r="L5" s="26">
        <f t="shared" si="2"/>
        <v>0</v>
      </c>
      <c r="M5" s="122">
        <f t="shared" si="3"/>
        <v>0</v>
      </c>
      <c r="N5" s="11">
        <f t="shared" si="4"/>
        <v>0</v>
      </c>
      <c r="O5" s="321">
        <f t="shared" ref="O5:O10" si="49">X5+AG5+AP5</f>
        <v>75.710000000000008</v>
      </c>
      <c r="P5" s="6">
        <f t="shared" ref="P5:P10" si="50">Y5+AH5+AQ5</f>
        <v>82.03</v>
      </c>
      <c r="Q5" s="6">
        <f t="shared" ref="Q5:R10" si="51">Z5+AI5+AR5</f>
        <v>82.03</v>
      </c>
      <c r="R5" s="6">
        <f t="shared" si="51"/>
        <v>82.03</v>
      </c>
      <c r="S5" s="6">
        <f t="shared" si="5"/>
        <v>6.3199999999999932</v>
      </c>
      <c r="T5" s="26">
        <f t="shared" si="6"/>
        <v>0</v>
      </c>
      <c r="U5" s="26">
        <f t="shared" si="7"/>
        <v>0</v>
      </c>
      <c r="V5" s="122">
        <f t="shared" si="8"/>
        <v>0</v>
      </c>
      <c r="W5" s="116">
        <f t="shared" si="9"/>
        <v>0</v>
      </c>
      <c r="X5" s="5">
        <v>27.92</v>
      </c>
      <c r="Y5" s="5">
        <v>29.97</v>
      </c>
      <c r="Z5" s="5">
        <v>29.97</v>
      </c>
      <c r="AA5" s="5">
        <v>29.97</v>
      </c>
      <c r="AB5" s="6">
        <f t="shared" si="10"/>
        <v>2.0499999999999972</v>
      </c>
      <c r="AC5" s="26">
        <f t="shared" si="11"/>
        <v>0</v>
      </c>
      <c r="AD5" s="26">
        <f t="shared" si="12"/>
        <v>0</v>
      </c>
      <c r="AE5" s="122">
        <f t="shared" si="13"/>
        <v>0</v>
      </c>
      <c r="AF5" s="116">
        <f t="shared" si="14"/>
        <v>0</v>
      </c>
      <c r="AG5" s="5">
        <v>15.93</v>
      </c>
      <c r="AH5" s="5">
        <v>17.350000000000001</v>
      </c>
      <c r="AI5" s="5">
        <v>17.350000000000001</v>
      </c>
      <c r="AJ5" s="5">
        <v>17.350000000000001</v>
      </c>
      <c r="AK5" s="6">
        <f t="shared" si="15"/>
        <v>1.4200000000000017</v>
      </c>
      <c r="AL5" s="26">
        <f t="shared" si="16"/>
        <v>0</v>
      </c>
      <c r="AM5" s="26">
        <f t="shared" si="17"/>
        <v>0</v>
      </c>
      <c r="AN5" s="122">
        <f t="shared" si="18"/>
        <v>0</v>
      </c>
      <c r="AO5" s="116">
        <f t="shared" si="19"/>
        <v>0</v>
      </c>
      <c r="AP5" s="5">
        <v>31.86</v>
      </c>
      <c r="AQ5" s="5">
        <v>34.71</v>
      </c>
      <c r="AR5" s="5">
        <v>34.71</v>
      </c>
      <c r="AS5" s="5">
        <v>34.71</v>
      </c>
      <c r="AT5" s="6">
        <f t="shared" si="20"/>
        <v>2.8500000000000014</v>
      </c>
      <c r="AU5" s="26">
        <f t="shared" si="21"/>
        <v>0</v>
      </c>
      <c r="AV5" s="26">
        <f t="shared" si="22"/>
        <v>0</v>
      </c>
      <c r="AW5" s="122">
        <f t="shared" si="23"/>
        <v>0</v>
      </c>
      <c r="AX5" s="11">
        <f t="shared" si="24"/>
        <v>0</v>
      </c>
      <c r="AY5" s="321">
        <f t="shared" si="25"/>
        <v>1006.75</v>
      </c>
      <c r="AZ5" s="6">
        <f t="shared" si="25"/>
        <v>1013.69</v>
      </c>
      <c r="BA5" s="6">
        <f t="shared" si="25"/>
        <v>1013.69</v>
      </c>
      <c r="BB5" s="6">
        <v>1013.69</v>
      </c>
      <c r="BC5" s="6">
        <f t="shared" si="26"/>
        <v>6.9400000000000546</v>
      </c>
      <c r="BD5" s="26">
        <f t="shared" si="27"/>
        <v>0</v>
      </c>
      <c r="BE5" s="26">
        <f t="shared" si="28"/>
        <v>0</v>
      </c>
      <c r="BF5" s="122">
        <f t="shared" si="29"/>
        <v>0</v>
      </c>
      <c r="BG5" s="116">
        <f t="shared" si="30"/>
        <v>0</v>
      </c>
      <c r="BH5" s="5">
        <v>221.93</v>
      </c>
      <c r="BI5" s="5">
        <v>228.88</v>
      </c>
      <c r="BJ5" s="5">
        <v>228.88</v>
      </c>
      <c r="BK5" s="5">
        <v>228.88</v>
      </c>
      <c r="BL5" s="6">
        <f t="shared" si="31"/>
        <v>6.9499999999999886</v>
      </c>
      <c r="BM5" s="26">
        <f t="shared" si="32"/>
        <v>0</v>
      </c>
      <c r="BN5" s="26">
        <f t="shared" si="33"/>
        <v>0</v>
      </c>
      <c r="BO5" s="122">
        <f t="shared" si="34"/>
        <v>0</v>
      </c>
      <c r="BP5" s="116">
        <f t="shared" si="35"/>
        <v>0</v>
      </c>
      <c r="BQ5" s="5">
        <v>101.95</v>
      </c>
      <c r="BR5" s="5">
        <v>101.95</v>
      </c>
      <c r="BS5" s="5">
        <v>101.95</v>
      </c>
      <c r="BT5" s="6">
        <v>101.95</v>
      </c>
      <c r="BU5" s="26">
        <f t="shared" si="36"/>
        <v>0</v>
      </c>
      <c r="BV5" s="26">
        <f t="shared" si="37"/>
        <v>0</v>
      </c>
      <c r="BW5" s="122">
        <f t="shared" si="38"/>
        <v>0</v>
      </c>
      <c r="BX5" s="11">
        <f t="shared" si="39"/>
        <v>0</v>
      </c>
      <c r="BY5" s="340" t="e">
        <f t="shared" ref="BY5:BY10" si="52">100*(BW5)/(BU5)</f>
        <v>#DIV/0!</v>
      </c>
      <c r="BZ5" s="5">
        <v>682.87</v>
      </c>
      <c r="CA5" s="5">
        <v>682.86</v>
      </c>
      <c r="CB5" s="5">
        <v>682.86</v>
      </c>
      <c r="CC5" s="5">
        <v>682.86</v>
      </c>
      <c r="CD5" s="6">
        <f t="shared" si="40"/>
        <v>-9.9999999999909051E-3</v>
      </c>
      <c r="CE5" s="26">
        <f t="shared" si="41"/>
        <v>0</v>
      </c>
      <c r="CF5" s="26">
        <f t="shared" si="42"/>
        <v>0</v>
      </c>
      <c r="CG5" s="122">
        <f t="shared" si="43"/>
        <v>0</v>
      </c>
      <c r="CH5" s="116">
        <f t="shared" si="44"/>
        <v>0</v>
      </c>
      <c r="CI5" s="115">
        <v>0</v>
      </c>
      <c r="CJ5" s="5">
        <v>0</v>
      </c>
      <c r="CK5" s="5">
        <v>0</v>
      </c>
      <c r="CL5" s="5">
        <v>0</v>
      </c>
      <c r="CM5" s="6">
        <f t="shared" si="45"/>
        <v>0</v>
      </c>
      <c r="CN5" s="26">
        <f t="shared" si="46"/>
        <v>0</v>
      </c>
      <c r="CO5" s="26">
        <f t="shared" si="47"/>
        <v>0</v>
      </c>
      <c r="CP5" s="122">
        <v>0</v>
      </c>
      <c r="CQ5" s="116" t="e">
        <f t="shared" si="48"/>
        <v>#DIV/0!</v>
      </c>
    </row>
    <row r="6" spans="1:95" s="273" customFormat="1">
      <c r="A6" s="399"/>
      <c r="B6" s="65">
        <v>103</v>
      </c>
      <c r="C6" s="112">
        <v>2883.29018</v>
      </c>
      <c r="D6" s="69" t="s">
        <v>53</v>
      </c>
      <c r="E6" s="134">
        <v>2213964</v>
      </c>
      <c r="F6" s="5">
        <v>38.42</v>
      </c>
      <c r="G6" s="5">
        <v>39.200000000000003</v>
      </c>
      <c r="H6" s="5">
        <v>39.200000000000003</v>
      </c>
      <c r="I6" s="5">
        <v>39.200000000000003</v>
      </c>
      <c r="J6" s="6">
        <f t="shared" si="0"/>
        <v>0.78000000000000114</v>
      </c>
      <c r="K6" s="26">
        <f t="shared" si="1"/>
        <v>0</v>
      </c>
      <c r="L6" s="26">
        <f t="shared" si="2"/>
        <v>0</v>
      </c>
      <c r="M6" s="122">
        <f t="shared" si="3"/>
        <v>0</v>
      </c>
      <c r="N6" s="11">
        <f t="shared" si="4"/>
        <v>0</v>
      </c>
      <c r="O6" s="321">
        <f t="shared" si="49"/>
        <v>46.010000000000005</v>
      </c>
      <c r="P6" s="6">
        <f t="shared" si="50"/>
        <v>46.09</v>
      </c>
      <c r="Q6" s="6">
        <f t="shared" si="51"/>
        <v>46.09</v>
      </c>
      <c r="R6" s="6">
        <f t="shared" si="51"/>
        <v>46.09</v>
      </c>
      <c r="S6" s="6">
        <f t="shared" si="5"/>
        <v>7.9999999999998295E-2</v>
      </c>
      <c r="T6" s="26">
        <f t="shared" si="6"/>
        <v>0</v>
      </c>
      <c r="U6" s="26">
        <f t="shared" si="7"/>
        <v>0</v>
      </c>
      <c r="V6" s="122">
        <f t="shared" si="8"/>
        <v>0</v>
      </c>
      <c r="W6" s="116">
        <f t="shared" si="9"/>
        <v>0</v>
      </c>
      <c r="X6" s="5">
        <v>18.350000000000001</v>
      </c>
      <c r="Y6" s="5">
        <v>18.39</v>
      </c>
      <c r="Z6" s="5">
        <v>18.39</v>
      </c>
      <c r="AA6" s="5">
        <v>18.39</v>
      </c>
      <c r="AB6" s="6">
        <f t="shared" si="10"/>
        <v>3.9999999999999147E-2</v>
      </c>
      <c r="AC6" s="26">
        <f t="shared" si="11"/>
        <v>0</v>
      </c>
      <c r="AD6" s="26">
        <f t="shared" si="12"/>
        <v>0</v>
      </c>
      <c r="AE6" s="122">
        <f t="shared" si="13"/>
        <v>0</v>
      </c>
      <c r="AF6" s="116">
        <f t="shared" si="14"/>
        <v>0</v>
      </c>
      <c r="AG6" s="5">
        <v>9.2200000000000006</v>
      </c>
      <c r="AH6" s="5">
        <v>9.23</v>
      </c>
      <c r="AI6" s="5">
        <v>9.23</v>
      </c>
      <c r="AJ6" s="5">
        <v>9.23</v>
      </c>
      <c r="AK6" s="6">
        <f t="shared" si="15"/>
        <v>9.9999999999997868E-3</v>
      </c>
      <c r="AL6" s="26">
        <f t="shared" si="16"/>
        <v>0</v>
      </c>
      <c r="AM6" s="26">
        <f t="shared" si="17"/>
        <v>0</v>
      </c>
      <c r="AN6" s="122">
        <f t="shared" si="18"/>
        <v>0</v>
      </c>
      <c r="AO6" s="116">
        <f t="shared" si="19"/>
        <v>0</v>
      </c>
      <c r="AP6" s="5">
        <v>18.440000000000001</v>
      </c>
      <c r="AQ6" s="5">
        <v>18.47</v>
      </c>
      <c r="AR6" s="5">
        <v>18.47</v>
      </c>
      <c r="AS6" s="5">
        <v>18.47</v>
      </c>
      <c r="AT6" s="6">
        <f t="shared" si="20"/>
        <v>2.9999999999997584E-2</v>
      </c>
      <c r="AU6" s="26">
        <f t="shared" si="21"/>
        <v>0</v>
      </c>
      <c r="AV6" s="26">
        <f t="shared" si="22"/>
        <v>0</v>
      </c>
      <c r="AW6" s="122">
        <f t="shared" si="23"/>
        <v>0</v>
      </c>
      <c r="AX6" s="11">
        <f t="shared" si="24"/>
        <v>0</v>
      </c>
      <c r="AY6" s="321">
        <f t="shared" si="25"/>
        <v>574.64</v>
      </c>
      <c r="AZ6" s="6">
        <f t="shared" si="25"/>
        <v>575.03</v>
      </c>
      <c r="BA6" s="6">
        <f t="shared" si="25"/>
        <v>575.03</v>
      </c>
      <c r="BB6" s="6">
        <v>575.03</v>
      </c>
      <c r="BC6" s="6">
        <f t="shared" si="26"/>
        <v>0.38999999999998636</v>
      </c>
      <c r="BD6" s="26">
        <f t="shared" si="27"/>
        <v>0</v>
      </c>
      <c r="BE6" s="26">
        <f t="shared" si="28"/>
        <v>0</v>
      </c>
      <c r="BF6" s="122">
        <f t="shared" si="29"/>
        <v>0</v>
      </c>
      <c r="BG6" s="116">
        <f t="shared" si="30"/>
        <v>0</v>
      </c>
      <c r="BH6" s="5">
        <v>146.74</v>
      </c>
      <c r="BI6" s="5">
        <v>146.82</v>
      </c>
      <c r="BJ6" s="5">
        <v>146.82</v>
      </c>
      <c r="BK6" s="5">
        <v>146.82</v>
      </c>
      <c r="BL6" s="6">
        <f t="shared" si="31"/>
        <v>7.9999999999984084E-2</v>
      </c>
      <c r="BM6" s="26">
        <f t="shared" si="32"/>
        <v>0</v>
      </c>
      <c r="BN6" s="26">
        <f t="shared" si="33"/>
        <v>0</v>
      </c>
      <c r="BO6" s="122">
        <f t="shared" si="34"/>
        <v>0</v>
      </c>
      <c r="BP6" s="116">
        <f t="shared" si="35"/>
        <v>0</v>
      </c>
      <c r="BQ6" s="5">
        <v>59.02</v>
      </c>
      <c r="BR6" s="5">
        <v>59.05</v>
      </c>
      <c r="BS6" s="5">
        <v>59.05</v>
      </c>
      <c r="BT6" s="6">
        <v>59.05</v>
      </c>
      <c r="BU6" s="26">
        <f t="shared" si="36"/>
        <v>2.9999999999994031E-2</v>
      </c>
      <c r="BV6" s="26">
        <f t="shared" si="37"/>
        <v>0</v>
      </c>
      <c r="BW6" s="122">
        <f t="shared" si="38"/>
        <v>0</v>
      </c>
      <c r="BX6" s="11">
        <f t="shared" si="39"/>
        <v>0</v>
      </c>
      <c r="BY6" s="340">
        <f t="shared" si="52"/>
        <v>0</v>
      </c>
      <c r="BZ6" s="5">
        <v>368.88</v>
      </c>
      <c r="CA6" s="5">
        <v>369.16</v>
      </c>
      <c r="CB6" s="5">
        <v>369.16</v>
      </c>
      <c r="CC6" s="5">
        <v>369.16</v>
      </c>
      <c r="CD6" s="6">
        <f t="shared" si="40"/>
        <v>0.28000000000002956</v>
      </c>
      <c r="CE6" s="26">
        <f t="shared" si="41"/>
        <v>0</v>
      </c>
      <c r="CF6" s="26">
        <f t="shared" si="42"/>
        <v>0</v>
      </c>
      <c r="CG6" s="122">
        <f t="shared" si="43"/>
        <v>0</v>
      </c>
      <c r="CH6" s="116">
        <f t="shared" si="44"/>
        <v>0</v>
      </c>
      <c r="CI6" s="115">
        <v>0</v>
      </c>
      <c r="CJ6" s="5">
        <v>0</v>
      </c>
      <c r="CK6" s="5">
        <v>0</v>
      </c>
      <c r="CL6" s="5">
        <v>0</v>
      </c>
      <c r="CM6" s="6">
        <f t="shared" si="45"/>
        <v>0</v>
      </c>
      <c r="CN6" s="26">
        <f t="shared" si="46"/>
        <v>0</v>
      </c>
      <c r="CO6" s="26">
        <f t="shared" si="47"/>
        <v>0</v>
      </c>
      <c r="CP6" s="122">
        <v>0</v>
      </c>
      <c r="CQ6" s="116" t="e">
        <f t="shared" si="48"/>
        <v>#DIV/0!</v>
      </c>
    </row>
    <row r="7" spans="1:95" s="273" customFormat="1">
      <c r="A7" s="399"/>
      <c r="B7" s="65">
        <v>104</v>
      </c>
      <c r="C7" s="112">
        <v>2742.7948799999999</v>
      </c>
      <c r="D7" s="69" t="s">
        <v>54</v>
      </c>
      <c r="E7" s="134">
        <v>1325365</v>
      </c>
      <c r="F7" s="5">
        <v>18.61</v>
      </c>
      <c r="G7" s="5">
        <v>28.67</v>
      </c>
      <c r="H7" s="5">
        <v>28.67</v>
      </c>
      <c r="I7" s="5">
        <v>28.67</v>
      </c>
      <c r="J7" s="6">
        <f t="shared" si="0"/>
        <v>10.060000000000002</v>
      </c>
      <c r="K7" s="26">
        <f t="shared" si="1"/>
        <v>0</v>
      </c>
      <c r="L7" s="26">
        <f t="shared" si="2"/>
        <v>0</v>
      </c>
      <c r="M7" s="122">
        <f t="shared" si="3"/>
        <v>0</v>
      </c>
      <c r="N7" s="11">
        <f t="shared" si="4"/>
        <v>0</v>
      </c>
      <c r="O7" s="321">
        <f t="shared" si="49"/>
        <v>24.4</v>
      </c>
      <c r="P7" s="6">
        <f t="shared" si="50"/>
        <v>39.17</v>
      </c>
      <c r="Q7" s="6">
        <f t="shared" si="51"/>
        <v>39.17</v>
      </c>
      <c r="R7" s="6">
        <f t="shared" si="51"/>
        <v>39.17</v>
      </c>
      <c r="S7" s="6">
        <f t="shared" si="5"/>
        <v>14.770000000000003</v>
      </c>
      <c r="T7" s="26">
        <f t="shared" si="6"/>
        <v>0</v>
      </c>
      <c r="U7" s="26">
        <f t="shared" si="7"/>
        <v>0</v>
      </c>
      <c r="V7" s="122">
        <f t="shared" si="8"/>
        <v>0</v>
      </c>
      <c r="W7" s="116">
        <f t="shared" si="9"/>
        <v>0</v>
      </c>
      <c r="X7" s="5">
        <v>8.11</v>
      </c>
      <c r="Y7" s="5">
        <v>15.95</v>
      </c>
      <c r="Z7" s="5">
        <v>15.95</v>
      </c>
      <c r="AA7" s="5">
        <v>15.95</v>
      </c>
      <c r="AB7" s="6">
        <f t="shared" si="10"/>
        <v>7.84</v>
      </c>
      <c r="AC7" s="26">
        <f t="shared" si="11"/>
        <v>0</v>
      </c>
      <c r="AD7" s="26">
        <f t="shared" si="12"/>
        <v>0</v>
      </c>
      <c r="AE7" s="122">
        <f t="shared" si="13"/>
        <v>0</v>
      </c>
      <c r="AF7" s="116">
        <f t="shared" si="14"/>
        <v>0</v>
      </c>
      <c r="AG7" s="5">
        <v>5.43</v>
      </c>
      <c r="AH7" s="5">
        <v>7.74</v>
      </c>
      <c r="AI7" s="5">
        <v>7.74</v>
      </c>
      <c r="AJ7" s="5">
        <v>7.74</v>
      </c>
      <c r="AK7" s="6">
        <f t="shared" si="15"/>
        <v>2.3100000000000005</v>
      </c>
      <c r="AL7" s="26">
        <f t="shared" si="16"/>
        <v>0</v>
      </c>
      <c r="AM7" s="26">
        <f t="shared" si="17"/>
        <v>0</v>
      </c>
      <c r="AN7" s="122">
        <f t="shared" si="18"/>
        <v>0</v>
      </c>
      <c r="AO7" s="116">
        <f t="shared" si="19"/>
        <v>0</v>
      </c>
      <c r="AP7" s="5">
        <v>10.86</v>
      </c>
      <c r="AQ7" s="5">
        <v>15.48</v>
      </c>
      <c r="AR7" s="5">
        <v>15.48</v>
      </c>
      <c r="AS7" s="5">
        <v>15.48</v>
      </c>
      <c r="AT7" s="6">
        <f t="shared" si="20"/>
        <v>4.620000000000001</v>
      </c>
      <c r="AU7" s="26">
        <f t="shared" si="21"/>
        <v>0</v>
      </c>
      <c r="AV7" s="26">
        <f t="shared" si="22"/>
        <v>0</v>
      </c>
      <c r="AW7" s="122">
        <f t="shared" si="23"/>
        <v>0</v>
      </c>
      <c r="AX7" s="11">
        <f t="shared" si="24"/>
        <v>0</v>
      </c>
      <c r="AY7" s="321">
        <f t="shared" si="25"/>
        <v>351.96000000000004</v>
      </c>
      <c r="AZ7" s="6">
        <f t="shared" si="25"/>
        <v>397.86</v>
      </c>
      <c r="BA7" s="6">
        <f t="shared" si="25"/>
        <v>397.86</v>
      </c>
      <c r="BB7" s="6">
        <v>397.86</v>
      </c>
      <c r="BC7" s="6">
        <f t="shared" si="26"/>
        <v>45.899999999999977</v>
      </c>
      <c r="BD7" s="26">
        <f t="shared" si="27"/>
        <v>0</v>
      </c>
      <c r="BE7" s="26">
        <f t="shared" si="28"/>
        <v>0</v>
      </c>
      <c r="BF7" s="122">
        <f t="shared" si="29"/>
        <v>0</v>
      </c>
      <c r="BG7" s="116">
        <f t="shared" si="30"/>
        <v>0</v>
      </c>
      <c r="BH7" s="5">
        <v>62.09</v>
      </c>
      <c r="BI7" s="5">
        <v>85.09</v>
      </c>
      <c r="BJ7" s="5">
        <v>85.09</v>
      </c>
      <c r="BK7" s="5">
        <v>85.09</v>
      </c>
      <c r="BL7" s="6">
        <f t="shared" si="31"/>
        <v>23</v>
      </c>
      <c r="BM7" s="26">
        <f t="shared" si="32"/>
        <v>0</v>
      </c>
      <c r="BN7" s="26">
        <f t="shared" si="33"/>
        <v>0</v>
      </c>
      <c r="BO7" s="122">
        <f t="shared" si="34"/>
        <v>0</v>
      </c>
      <c r="BP7" s="116">
        <f t="shared" si="35"/>
        <v>0</v>
      </c>
      <c r="BQ7" s="5">
        <v>34.75</v>
      </c>
      <c r="BR7" s="5">
        <v>36.46</v>
      </c>
      <c r="BS7" s="5">
        <v>36.46</v>
      </c>
      <c r="BT7" s="6">
        <v>36.46</v>
      </c>
      <c r="BU7" s="26">
        <f t="shared" si="36"/>
        <v>1.7100000000000009</v>
      </c>
      <c r="BV7" s="26">
        <f t="shared" si="37"/>
        <v>0</v>
      </c>
      <c r="BW7" s="122">
        <f t="shared" si="38"/>
        <v>0</v>
      </c>
      <c r="BX7" s="11">
        <f t="shared" si="39"/>
        <v>0</v>
      </c>
      <c r="BY7" s="340">
        <f t="shared" si="52"/>
        <v>0</v>
      </c>
      <c r="BZ7" s="5">
        <v>255.12</v>
      </c>
      <c r="CA7" s="5">
        <v>276.31</v>
      </c>
      <c r="CB7" s="5">
        <v>276.31</v>
      </c>
      <c r="CC7" s="5">
        <v>276.31</v>
      </c>
      <c r="CD7" s="6">
        <f t="shared" si="40"/>
        <v>21.189999999999998</v>
      </c>
      <c r="CE7" s="26">
        <f t="shared" si="41"/>
        <v>0</v>
      </c>
      <c r="CF7" s="26">
        <f t="shared" si="42"/>
        <v>0</v>
      </c>
      <c r="CG7" s="122">
        <f t="shared" si="43"/>
        <v>0</v>
      </c>
      <c r="CH7" s="116">
        <f t="shared" si="44"/>
        <v>0</v>
      </c>
      <c r="CI7" s="115">
        <v>0</v>
      </c>
      <c r="CJ7" s="5">
        <v>0</v>
      </c>
      <c r="CK7" s="5">
        <v>0</v>
      </c>
      <c r="CL7" s="5">
        <v>0</v>
      </c>
      <c r="CM7" s="6">
        <f t="shared" si="45"/>
        <v>0</v>
      </c>
      <c r="CN7" s="26">
        <f t="shared" si="46"/>
        <v>0</v>
      </c>
      <c r="CO7" s="26">
        <f t="shared" si="47"/>
        <v>0</v>
      </c>
      <c r="CP7" s="122">
        <v>0</v>
      </c>
      <c r="CQ7" s="116" t="e">
        <f t="shared" si="48"/>
        <v>#DIV/0!</v>
      </c>
    </row>
    <row r="8" spans="1:95" s="273" customFormat="1">
      <c r="A8" s="399"/>
      <c r="B8" s="65">
        <v>105</v>
      </c>
      <c r="C8" s="112">
        <v>24399.364720000001</v>
      </c>
      <c r="D8" s="69" t="s">
        <v>55</v>
      </c>
      <c r="E8" s="134">
        <v>4692715</v>
      </c>
      <c r="F8" s="5">
        <v>53.08</v>
      </c>
      <c r="G8" s="5">
        <v>187.87</v>
      </c>
      <c r="H8" s="5">
        <v>180.79</v>
      </c>
      <c r="I8" s="5">
        <v>180.79</v>
      </c>
      <c r="J8" s="6">
        <f t="shared" si="0"/>
        <v>134.79000000000002</v>
      </c>
      <c r="K8" s="26">
        <f t="shared" si="1"/>
        <v>7.0800000000000125</v>
      </c>
      <c r="L8" s="26">
        <f t="shared" si="2"/>
        <v>7.0800000000000125</v>
      </c>
      <c r="M8" s="122">
        <f t="shared" si="3"/>
        <v>5.2526151791676021</v>
      </c>
      <c r="N8" s="11">
        <f t="shared" si="4"/>
        <v>5.2526151791676021</v>
      </c>
      <c r="O8" s="321">
        <f t="shared" si="49"/>
        <v>87.240000000000009</v>
      </c>
      <c r="P8" s="6">
        <f t="shared" si="50"/>
        <v>175.8</v>
      </c>
      <c r="Q8" s="6">
        <f t="shared" si="51"/>
        <v>170.16</v>
      </c>
      <c r="R8" s="6">
        <f t="shared" si="51"/>
        <v>170.16</v>
      </c>
      <c r="S8" s="6">
        <f t="shared" si="5"/>
        <v>88.56</v>
      </c>
      <c r="T8" s="26">
        <f t="shared" si="6"/>
        <v>5.6400000000000148</v>
      </c>
      <c r="U8" s="26">
        <f t="shared" si="7"/>
        <v>5.6400000000000148</v>
      </c>
      <c r="V8" s="122">
        <f t="shared" si="8"/>
        <v>6.3685636856368726</v>
      </c>
      <c r="W8" s="116">
        <f t="shared" si="9"/>
        <v>6.3685636856368726</v>
      </c>
      <c r="X8" s="5">
        <v>22.6</v>
      </c>
      <c r="Y8" s="5">
        <v>74.92</v>
      </c>
      <c r="Z8" s="5">
        <v>69.28</v>
      </c>
      <c r="AA8" s="5">
        <v>69.28</v>
      </c>
      <c r="AB8" s="6">
        <f t="shared" si="10"/>
        <v>52.32</v>
      </c>
      <c r="AC8" s="26">
        <f t="shared" si="11"/>
        <v>5.6400000000000006</v>
      </c>
      <c r="AD8" s="26">
        <f t="shared" si="12"/>
        <v>5.6400000000000006</v>
      </c>
      <c r="AE8" s="122">
        <f t="shared" si="13"/>
        <v>10.779816513761467</v>
      </c>
      <c r="AF8" s="116">
        <f t="shared" si="14"/>
        <v>10.779816513761467</v>
      </c>
      <c r="AG8" s="5">
        <v>21.55</v>
      </c>
      <c r="AH8" s="5">
        <v>33.82</v>
      </c>
      <c r="AI8" s="5">
        <v>33.82</v>
      </c>
      <c r="AJ8" s="5">
        <v>33.82</v>
      </c>
      <c r="AK8" s="6">
        <f t="shared" si="15"/>
        <v>12.27</v>
      </c>
      <c r="AL8" s="26">
        <f t="shared" si="16"/>
        <v>0</v>
      </c>
      <c r="AM8" s="26">
        <f t="shared" si="17"/>
        <v>0</v>
      </c>
      <c r="AN8" s="122">
        <f t="shared" si="18"/>
        <v>0</v>
      </c>
      <c r="AO8" s="116">
        <f t="shared" si="19"/>
        <v>0</v>
      </c>
      <c r="AP8" s="5">
        <v>43.09</v>
      </c>
      <c r="AQ8" s="5">
        <v>67.06</v>
      </c>
      <c r="AR8" s="5">
        <v>67.06</v>
      </c>
      <c r="AS8" s="5">
        <v>67.06</v>
      </c>
      <c r="AT8" s="6">
        <f t="shared" si="20"/>
        <v>23.97</v>
      </c>
      <c r="AU8" s="26">
        <f t="shared" si="21"/>
        <v>0</v>
      </c>
      <c r="AV8" s="26">
        <f t="shared" si="22"/>
        <v>0</v>
      </c>
      <c r="AW8" s="122">
        <f t="shared" si="23"/>
        <v>0</v>
      </c>
      <c r="AX8" s="11">
        <f t="shared" si="24"/>
        <v>0</v>
      </c>
      <c r="AY8" s="321">
        <f t="shared" si="25"/>
        <v>1449.92</v>
      </c>
      <c r="AZ8" s="6">
        <f t="shared" si="25"/>
        <v>1624.42</v>
      </c>
      <c r="BA8" s="6">
        <f t="shared" si="25"/>
        <v>1609.79</v>
      </c>
      <c r="BB8" s="6">
        <v>1609.79</v>
      </c>
      <c r="BC8" s="6">
        <f t="shared" si="26"/>
        <v>174.5</v>
      </c>
      <c r="BD8" s="26">
        <f t="shared" si="27"/>
        <v>14.630000000000109</v>
      </c>
      <c r="BE8" s="26">
        <f t="shared" si="28"/>
        <v>14.630000000000109</v>
      </c>
      <c r="BF8" s="122">
        <f t="shared" si="29"/>
        <v>8.3839541547278564</v>
      </c>
      <c r="BG8" s="116">
        <f t="shared" si="30"/>
        <v>8.3839541547278564</v>
      </c>
      <c r="BH8" s="5">
        <v>129.82</v>
      </c>
      <c r="BI8" s="5">
        <v>288.97000000000003</v>
      </c>
      <c r="BJ8" s="5">
        <v>274.33999999999997</v>
      </c>
      <c r="BK8" s="5">
        <v>274.33999999999997</v>
      </c>
      <c r="BL8" s="6">
        <f t="shared" si="31"/>
        <v>159.15000000000003</v>
      </c>
      <c r="BM8" s="26">
        <f t="shared" si="32"/>
        <v>14.630000000000052</v>
      </c>
      <c r="BN8" s="26">
        <f t="shared" si="33"/>
        <v>14.630000000000052</v>
      </c>
      <c r="BO8" s="122">
        <f t="shared" si="34"/>
        <v>9.1925856110587798</v>
      </c>
      <c r="BP8" s="116">
        <f t="shared" si="35"/>
        <v>9.1925856110587798</v>
      </c>
      <c r="BQ8" s="5">
        <v>137.9</v>
      </c>
      <c r="BR8" s="5">
        <v>139.08000000000001</v>
      </c>
      <c r="BS8" s="5">
        <v>139.08000000000001</v>
      </c>
      <c r="BT8" s="6">
        <v>139.08000000000001</v>
      </c>
      <c r="BU8" s="26">
        <f t="shared" si="36"/>
        <v>1.1800000000000068</v>
      </c>
      <c r="BV8" s="26">
        <f t="shared" si="37"/>
        <v>0</v>
      </c>
      <c r="BW8" s="122">
        <f t="shared" si="38"/>
        <v>0</v>
      </c>
      <c r="BX8" s="11">
        <f t="shared" si="39"/>
        <v>0</v>
      </c>
      <c r="BY8" s="340">
        <f t="shared" si="52"/>
        <v>0</v>
      </c>
      <c r="BZ8" s="5">
        <v>1182.2</v>
      </c>
      <c r="CA8" s="5">
        <v>1196.3699999999999</v>
      </c>
      <c r="CB8" s="5">
        <v>1196.3699999999999</v>
      </c>
      <c r="CC8" s="5">
        <v>1196.3699999999999</v>
      </c>
      <c r="CD8" s="6">
        <f t="shared" si="40"/>
        <v>14.169999999999845</v>
      </c>
      <c r="CE8" s="26">
        <f t="shared" si="41"/>
        <v>0</v>
      </c>
      <c r="CF8" s="26">
        <f t="shared" si="42"/>
        <v>0</v>
      </c>
      <c r="CG8" s="122">
        <f t="shared" si="43"/>
        <v>0</v>
      </c>
      <c r="CH8" s="116">
        <f t="shared" si="44"/>
        <v>0</v>
      </c>
      <c r="CI8" s="115">
        <v>0</v>
      </c>
      <c r="CJ8" s="5">
        <v>2.6</v>
      </c>
      <c r="CK8" s="5">
        <v>3</v>
      </c>
      <c r="CL8" s="5">
        <v>3</v>
      </c>
      <c r="CM8" s="6">
        <f t="shared" si="45"/>
        <v>2.6</v>
      </c>
      <c r="CN8" s="26">
        <f t="shared" si="46"/>
        <v>-0.39999999999999991</v>
      </c>
      <c r="CO8" s="26">
        <f t="shared" si="47"/>
        <v>-0.39999999999999991</v>
      </c>
      <c r="CP8" s="122">
        <v>0</v>
      </c>
      <c r="CQ8" s="116">
        <v>0</v>
      </c>
    </row>
    <row r="9" spans="1:95" s="273" customFormat="1">
      <c r="A9" s="399"/>
      <c r="B9" s="65">
        <v>106</v>
      </c>
      <c r="C9" s="112">
        <v>3637.5161800000001</v>
      </c>
      <c r="D9" s="69" t="s">
        <v>56</v>
      </c>
      <c r="E9" s="134">
        <v>1309193</v>
      </c>
      <c r="F9" s="5">
        <v>17.88</v>
      </c>
      <c r="G9" s="5">
        <v>26.57</v>
      </c>
      <c r="H9" s="5">
        <v>26.57</v>
      </c>
      <c r="I9" s="5">
        <v>26.57</v>
      </c>
      <c r="J9" s="6">
        <f t="shared" si="0"/>
        <v>8.6900000000000013</v>
      </c>
      <c r="K9" s="26">
        <f t="shared" si="1"/>
        <v>0</v>
      </c>
      <c r="L9" s="26">
        <f t="shared" si="2"/>
        <v>0</v>
      </c>
      <c r="M9" s="122">
        <f t="shared" si="3"/>
        <v>0</v>
      </c>
      <c r="N9" s="11">
        <f t="shared" si="4"/>
        <v>0</v>
      </c>
      <c r="O9" s="321">
        <f t="shared" si="49"/>
        <v>24.75</v>
      </c>
      <c r="P9" s="6">
        <f t="shared" si="50"/>
        <v>32.47</v>
      </c>
      <c r="Q9" s="6">
        <f t="shared" si="51"/>
        <v>32.47</v>
      </c>
      <c r="R9" s="6">
        <f t="shared" si="51"/>
        <v>32.47</v>
      </c>
      <c r="S9" s="6">
        <f t="shared" si="5"/>
        <v>7.7199999999999989</v>
      </c>
      <c r="T9" s="26">
        <f t="shared" si="6"/>
        <v>0</v>
      </c>
      <c r="U9" s="26">
        <f t="shared" si="7"/>
        <v>0</v>
      </c>
      <c r="V9" s="122">
        <f t="shared" si="8"/>
        <v>0</v>
      </c>
      <c r="W9" s="116">
        <f t="shared" si="9"/>
        <v>0</v>
      </c>
      <c r="X9" s="5">
        <v>8.7799999999999994</v>
      </c>
      <c r="Y9" s="5">
        <v>13</v>
      </c>
      <c r="Z9" s="5">
        <v>13</v>
      </c>
      <c r="AA9" s="5">
        <v>13</v>
      </c>
      <c r="AB9" s="6">
        <f t="shared" si="10"/>
        <v>4.2200000000000006</v>
      </c>
      <c r="AC9" s="26">
        <f t="shared" si="11"/>
        <v>0</v>
      </c>
      <c r="AD9" s="26">
        <f t="shared" si="12"/>
        <v>0</v>
      </c>
      <c r="AE9" s="122">
        <f t="shared" si="13"/>
        <v>0</v>
      </c>
      <c r="AF9" s="116">
        <f t="shared" si="14"/>
        <v>0</v>
      </c>
      <c r="AG9" s="5">
        <v>5.32</v>
      </c>
      <c r="AH9" s="5">
        <v>6.49</v>
      </c>
      <c r="AI9" s="5">
        <v>6.49</v>
      </c>
      <c r="AJ9" s="5">
        <v>6.49</v>
      </c>
      <c r="AK9" s="6">
        <f t="shared" si="15"/>
        <v>1.17</v>
      </c>
      <c r="AL9" s="26">
        <f t="shared" si="16"/>
        <v>0</v>
      </c>
      <c r="AM9" s="26">
        <f t="shared" si="17"/>
        <v>0</v>
      </c>
      <c r="AN9" s="122">
        <f t="shared" si="18"/>
        <v>0</v>
      </c>
      <c r="AO9" s="116">
        <f t="shared" si="19"/>
        <v>0</v>
      </c>
      <c r="AP9" s="5">
        <v>10.65</v>
      </c>
      <c r="AQ9" s="5">
        <v>12.98</v>
      </c>
      <c r="AR9" s="5">
        <v>12.98</v>
      </c>
      <c r="AS9" s="5">
        <v>12.98</v>
      </c>
      <c r="AT9" s="6">
        <f t="shared" si="20"/>
        <v>2.33</v>
      </c>
      <c r="AU9" s="26">
        <f t="shared" si="21"/>
        <v>0</v>
      </c>
      <c r="AV9" s="26">
        <f t="shared" si="22"/>
        <v>0</v>
      </c>
      <c r="AW9" s="122">
        <f t="shared" si="23"/>
        <v>0</v>
      </c>
      <c r="AX9" s="11">
        <f t="shared" si="24"/>
        <v>0</v>
      </c>
      <c r="AY9" s="321">
        <f t="shared" si="25"/>
        <v>348.85</v>
      </c>
      <c r="AZ9" s="6">
        <f t="shared" si="25"/>
        <v>367.91</v>
      </c>
      <c r="BA9" s="6">
        <f t="shared" si="25"/>
        <v>367.91</v>
      </c>
      <c r="BB9" s="6">
        <v>367.91</v>
      </c>
      <c r="BC9" s="6">
        <f t="shared" si="26"/>
        <v>19.060000000000002</v>
      </c>
      <c r="BD9" s="26">
        <f t="shared" si="27"/>
        <v>0</v>
      </c>
      <c r="BE9" s="26">
        <f t="shared" si="28"/>
        <v>0</v>
      </c>
      <c r="BF9" s="122">
        <f t="shared" si="29"/>
        <v>0</v>
      </c>
      <c r="BG9" s="116">
        <f t="shared" si="30"/>
        <v>0</v>
      </c>
      <c r="BH9" s="5">
        <v>64.95</v>
      </c>
      <c r="BI9" s="5">
        <v>83.98</v>
      </c>
      <c r="BJ9" s="5">
        <v>83.98</v>
      </c>
      <c r="BK9" s="5">
        <v>83.98</v>
      </c>
      <c r="BL9" s="6">
        <f t="shared" si="31"/>
        <v>19.03</v>
      </c>
      <c r="BM9" s="26">
        <f t="shared" si="32"/>
        <v>0</v>
      </c>
      <c r="BN9" s="26">
        <f t="shared" si="33"/>
        <v>0</v>
      </c>
      <c r="BO9" s="122">
        <f t="shared" si="34"/>
        <v>0</v>
      </c>
      <c r="BP9" s="116">
        <f t="shared" si="35"/>
        <v>0</v>
      </c>
      <c r="BQ9" s="5">
        <v>34.07</v>
      </c>
      <c r="BR9" s="5">
        <v>34.07</v>
      </c>
      <c r="BS9" s="5">
        <v>34.07</v>
      </c>
      <c r="BT9" s="6">
        <v>34.07</v>
      </c>
      <c r="BU9" s="26">
        <f t="shared" si="36"/>
        <v>0</v>
      </c>
      <c r="BV9" s="26">
        <f t="shared" si="37"/>
        <v>0</v>
      </c>
      <c r="BW9" s="122">
        <f t="shared" si="38"/>
        <v>0</v>
      </c>
      <c r="BX9" s="11">
        <f t="shared" si="39"/>
        <v>0</v>
      </c>
      <c r="BY9" s="340" t="e">
        <f t="shared" si="52"/>
        <v>#DIV/0!</v>
      </c>
      <c r="BZ9" s="5">
        <v>249.83</v>
      </c>
      <c r="CA9" s="5">
        <v>249.86</v>
      </c>
      <c r="CB9" s="5">
        <v>249.86</v>
      </c>
      <c r="CC9" s="5">
        <v>249.86</v>
      </c>
      <c r="CD9" s="6">
        <f t="shared" si="40"/>
        <v>3.0000000000001137E-2</v>
      </c>
      <c r="CE9" s="26">
        <f t="shared" si="41"/>
        <v>0</v>
      </c>
      <c r="CF9" s="26">
        <f t="shared" si="42"/>
        <v>0</v>
      </c>
      <c r="CG9" s="122">
        <f t="shared" si="43"/>
        <v>0</v>
      </c>
      <c r="CH9" s="116">
        <f t="shared" si="44"/>
        <v>0</v>
      </c>
      <c r="CI9" s="115">
        <v>0</v>
      </c>
      <c r="CJ9" s="5">
        <v>0</v>
      </c>
      <c r="CK9" s="5">
        <v>0</v>
      </c>
      <c r="CL9" s="5">
        <v>0</v>
      </c>
      <c r="CM9" s="6">
        <f t="shared" si="45"/>
        <v>0</v>
      </c>
      <c r="CN9" s="26">
        <f t="shared" si="46"/>
        <v>0</v>
      </c>
      <c r="CO9" s="26">
        <f t="shared" si="47"/>
        <v>0</v>
      </c>
      <c r="CP9" s="122">
        <v>0</v>
      </c>
      <c r="CQ9" s="116" t="e">
        <f t="shared" si="48"/>
        <v>#DIV/0!</v>
      </c>
    </row>
    <row r="10" spans="1:95" s="273" customFormat="1">
      <c r="A10" s="399"/>
      <c r="B10" s="65">
        <v>107</v>
      </c>
      <c r="C10" s="112">
        <v>2182.42632</v>
      </c>
      <c r="D10" s="69" t="s">
        <v>57</v>
      </c>
      <c r="E10" s="134">
        <v>1588862</v>
      </c>
      <c r="F10" s="5">
        <v>21.1</v>
      </c>
      <c r="G10" s="5">
        <v>42.05</v>
      </c>
      <c r="H10" s="5">
        <v>42.05</v>
      </c>
      <c r="I10" s="5">
        <v>42.05</v>
      </c>
      <c r="J10" s="6">
        <f t="shared" si="0"/>
        <v>20.949999999999996</v>
      </c>
      <c r="K10" s="26">
        <f t="shared" si="1"/>
        <v>0</v>
      </c>
      <c r="L10" s="26">
        <f t="shared" si="2"/>
        <v>0</v>
      </c>
      <c r="M10" s="122">
        <f t="shared" si="3"/>
        <v>0</v>
      </c>
      <c r="N10" s="11">
        <f t="shared" si="4"/>
        <v>0</v>
      </c>
      <c r="O10" s="119">
        <f t="shared" si="49"/>
        <v>31.11</v>
      </c>
      <c r="P10" s="6">
        <f t="shared" si="50"/>
        <v>57.99</v>
      </c>
      <c r="Q10" s="6">
        <f t="shared" si="51"/>
        <v>57.99</v>
      </c>
      <c r="R10" s="6">
        <f t="shared" si="51"/>
        <v>57.99</v>
      </c>
      <c r="S10" s="6">
        <f t="shared" si="5"/>
        <v>26.880000000000003</v>
      </c>
      <c r="T10" s="26">
        <f t="shared" si="6"/>
        <v>0</v>
      </c>
      <c r="U10" s="26">
        <f t="shared" si="7"/>
        <v>0</v>
      </c>
      <c r="V10" s="122">
        <f t="shared" si="8"/>
        <v>0</v>
      </c>
      <c r="W10" s="116">
        <f t="shared" si="9"/>
        <v>0</v>
      </c>
      <c r="X10" s="5">
        <v>9.6199999999999992</v>
      </c>
      <c r="Y10" s="5">
        <v>23.93</v>
      </c>
      <c r="Z10" s="5">
        <v>23.93</v>
      </c>
      <c r="AA10" s="5">
        <v>23.93</v>
      </c>
      <c r="AB10" s="6">
        <f t="shared" si="10"/>
        <v>14.31</v>
      </c>
      <c r="AC10" s="26">
        <f t="shared" si="11"/>
        <v>0</v>
      </c>
      <c r="AD10" s="26">
        <f t="shared" si="12"/>
        <v>0</v>
      </c>
      <c r="AE10" s="122">
        <f t="shared" si="13"/>
        <v>0</v>
      </c>
      <c r="AF10" s="116">
        <f t="shared" si="14"/>
        <v>0</v>
      </c>
      <c r="AG10" s="5">
        <v>7.16</v>
      </c>
      <c r="AH10" s="5">
        <v>11.35</v>
      </c>
      <c r="AI10" s="5">
        <v>11.35</v>
      </c>
      <c r="AJ10" s="5">
        <v>11.35</v>
      </c>
      <c r="AK10" s="6">
        <f t="shared" si="15"/>
        <v>4.1899999999999995</v>
      </c>
      <c r="AL10" s="26">
        <f t="shared" si="16"/>
        <v>0</v>
      </c>
      <c r="AM10" s="26">
        <f t="shared" si="17"/>
        <v>0</v>
      </c>
      <c r="AN10" s="122">
        <f t="shared" si="18"/>
        <v>0</v>
      </c>
      <c r="AO10" s="116">
        <f t="shared" si="19"/>
        <v>0</v>
      </c>
      <c r="AP10" s="5">
        <v>14.33</v>
      </c>
      <c r="AQ10" s="5">
        <v>22.71</v>
      </c>
      <c r="AR10" s="5">
        <v>22.71</v>
      </c>
      <c r="AS10" s="5">
        <v>22.71</v>
      </c>
      <c r="AT10" s="6">
        <f t="shared" si="20"/>
        <v>8.3800000000000008</v>
      </c>
      <c r="AU10" s="26">
        <f t="shared" si="21"/>
        <v>0</v>
      </c>
      <c r="AV10" s="26">
        <f t="shared" si="22"/>
        <v>0</v>
      </c>
      <c r="AW10" s="122">
        <f t="shared" si="23"/>
        <v>0</v>
      </c>
      <c r="AX10" s="11">
        <f t="shared" si="24"/>
        <v>0</v>
      </c>
      <c r="AY10" s="321">
        <f t="shared" si="25"/>
        <v>480.15</v>
      </c>
      <c r="AZ10" s="6">
        <f t="shared" si="25"/>
        <v>571.48</v>
      </c>
      <c r="BA10" s="6">
        <f t="shared" si="25"/>
        <v>571.49</v>
      </c>
      <c r="BB10" s="6">
        <v>571.49</v>
      </c>
      <c r="BC10" s="6">
        <f t="shared" si="26"/>
        <v>91.330000000000041</v>
      </c>
      <c r="BD10" s="26">
        <f t="shared" si="27"/>
        <v>-9.9999999999909051E-3</v>
      </c>
      <c r="BE10" s="26">
        <f t="shared" si="28"/>
        <v>-9.9999999999909051E-3</v>
      </c>
      <c r="BF10" s="122">
        <f t="shared" si="29"/>
        <v>-1.094930471914037E-2</v>
      </c>
      <c r="BG10" s="116">
        <f t="shared" si="30"/>
        <v>-1.094930471914037E-2</v>
      </c>
      <c r="BH10" s="5">
        <v>65.069999999999993</v>
      </c>
      <c r="BI10" s="5">
        <v>122.64</v>
      </c>
      <c r="BJ10" s="5">
        <v>122.65</v>
      </c>
      <c r="BK10" s="5">
        <v>122.65</v>
      </c>
      <c r="BL10" s="6">
        <f t="shared" si="31"/>
        <v>57.570000000000007</v>
      </c>
      <c r="BM10" s="26">
        <f t="shared" si="32"/>
        <v>-1.0000000000005116E-2</v>
      </c>
      <c r="BN10" s="26">
        <f t="shared" si="33"/>
        <v>-1.0000000000005116E-2</v>
      </c>
      <c r="BO10" s="122">
        <f t="shared" si="34"/>
        <v>-1.7370158068447307E-2</v>
      </c>
      <c r="BP10" s="116">
        <f t="shared" si="35"/>
        <v>-1.7370158068447307E-2</v>
      </c>
      <c r="BQ10" s="5">
        <v>45.85</v>
      </c>
      <c r="BR10" s="5">
        <v>48.4</v>
      </c>
      <c r="BS10" s="5">
        <v>48.4</v>
      </c>
      <c r="BT10" s="6">
        <v>48.4</v>
      </c>
      <c r="BU10" s="26">
        <f t="shared" si="36"/>
        <v>2.5499999999999972</v>
      </c>
      <c r="BV10" s="26">
        <f t="shared" si="37"/>
        <v>0</v>
      </c>
      <c r="BW10" s="122">
        <f t="shared" si="38"/>
        <v>0</v>
      </c>
      <c r="BX10" s="11">
        <f t="shared" si="39"/>
        <v>0</v>
      </c>
      <c r="BY10" s="340">
        <f t="shared" si="52"/>
        <v>0</v>
      </c>
      <c r="BZ10" s="5">
        <v>369.23</v>
      </c>
      <c r="CA10" s="5">
        <v>400.44</v>
      </c>
      <c r="CB10" s="5">
        <v>400.44</v>
      </c>
      <c r="CC10" s="5">
        <v>400.44</v>
      </c>
      <c r="CD10" s="6">
        <f t="shared" si="40"/>
        <v>31.20999999999998</v>
      </c>
      <c r="CE10" s="26">
        <f t="shared" si="41"/>
        <v>0</v>
      </c>
      <c r="CF10" s="26">
        <f t="shared" si="42"/>
        <v>0</v>
      </c>
      <c r="CG10" s="122">
        <f t="shared" si="43"/>
        <v>0</v>
      </c>
      <c r="CH10" s="116">
        <f t="shared" si="44"/>
        <v>0</v>
      </c>
      <c r="CI10" s="115">
        <v>0</v>
      </c>
      <c r="CJ10" s="5">
        <v>0</v>
      </c>
      <c r="CK10" s="5">
        <v>0</v>
      </c>
      <c r="CL10" s="5">
        <v>0</v>
      </c>
      <c r="CM10" s="6">
        <f t="shared" si="45"/>
        <v>0</v>
      </c>
      <c r="CN10" s="26">
        <f t="shared" si="46"/>
        <v>0</v>
      </c>
      <c r="CO10" s="26">
        <f t="shared" si="47"/>
        <v>0</v>
      </c>
      <c r="CP10" s="122">
        <v>0</v>
      </c>
      <c r="CQ10" s="116" t="e">
        <f t="shared" si="48"/>
        <v>#DIV/0!</v>
      </c>
    </row>
    <row r="11" spans="1:95" s="318" customFormat="1" ht="13.5" thickBot="1">
      <c r="A11" s="400"/>
      <c r="B11" s="83"/>
      <c r="C11" s="113">
        <f>SUM(C4:C10)</f>
        <v>42988.196409999997</v>
      </c>
      <c r="D11" s="84" t="s">
        <v>6</v>
      </c>
      <c r="E11" s="138">
        <f>SUM(E4:E10)</f>
        <v>17536797</v>
      </c>
      <c r="F11" s="41">
        <f>SUM(F4:F10)</f>
        <v>249.42</v>
      </c>
      <c r="G11" s="41">
        <f>SUM(G4:G10)</f>
        <v>428.44000000000005</v>
      </c>
      <c r="H11" s="41">
        <f>SUM(H4:H10)</f>
        <v>421.36</v>
      </c>
      <c r="I11" s="41">
        <f>SUM(I4:I10)</f>
        <v>421.36</v>
      </c>
      <c r="J11" s="41">
        <f t="shared" si="0"/>
        <v>179.02000000000007</v>
      </c>
      <c r="K11" s="42">
        <f t="shared" si="1"/>
        <v>7.0800000000000409</v>
      </c>
      <c r="L11" s="42">
        <f t="shared" si="2"/>
        <v>7.0800000000000409</v>
      </c>
      <c r="M11" s="123">
        <f t="shared" si="3"/>
        <v>3.9548653781700582</v>
      </c>
      <c r="N11" s="63">
        <f t="shared" si="4"/>
        <v>3.9548653781700582</v>
      </c>
      <c r="O11" s="117">
        <f>SUM(O4:O10)</f>
        <v>344.75</v>
      </c>
      <c r="P11" s="41">
        <f>SUM(P4:P10)</f>
        <v>491.58000000000004</v>
      </c>
      <c r="Q11" s="41">
        <f>SUM(Q4:Q10)</f>
        <v>485.94000000000005</v>
      </c>
      <c r="R11" s="41">
        <f>SUM(R4:R10)</f>
        <v>485.94000000000005</v>
      </c>
      <c r="S11" s="41">
        <f t="shared" si="5"/>
        <v>146.83000000000004</v>
      </c>
      <c r="T11" s="42">
        <f t="shared" si="6"/>
        <v>5.6399999999999864</v>
      </c>
      <c r="U11" s="42">
        <f t="shared" si="7"/>
        <v>5.6399999999999864</v>
      </c>
      <c r="V11" s="123">
        <f t="shared" si="8"/>
        <v>3.8411768712115948</v>
      </c>
      <c r="W11" s="118">
        <f t="shared" si="9"/>
        <v>3.8411768712115948</v>
      </c>
      <c r="X11" s="41">
        <f>SUM(X4:X10)</f>
        <v>116.56</v>
      </c>
      <c r="Y11" s="41">
        <f>SUM(Y4:Y10)</f>
        <v>198.12</v>
      </c>
      <c r="Z11" s="41">
        <f>SUM(Z4:Z10)</f>
        <v>192.48000000000002</v>
      </c>
      <c r="AA11" s="41">
        <f>SUM(AA4:AA10)</f>
        <v>192.48000000000002</v>
      </c>
      <c r="AB11" s="41">
        <f t="shared" si="10"/>
        <v>81.56</v>
      </c>
      <c r="AC11" s="42">
        <f t="shared" si="11"/>
        <v>5.6399999999999864</v>
      </c>
      <c r="AD11" s="42">
        <f t="shared" si="12"/>
        <v>5.6399999999999864</v>
      </c>
      <c r="AE11" s="123">
        <f t="shared" si="13"/>
        <v>6.9151544874938526</v>
      </c>
      <c r="AF11" s="118">
        <f t="shared" si="14"/>
        <v>6.9151544874938526</v>
      </c>
      <c r="AG11" s="41">
        <f>SUM(AG4:AG10)</f>
        <v>76.06</v>
      </c>
      <c r="AH11" s="41">
        <f>SUM(AH4:AH10)</f>
        <v>97.999999999999986</v>
      </c>
      <c r="AI11" s="41">
        <f>SUM(AI4:AI10)</f>
        <v>97.999999999999986</v>
      </c>
      <c r="AJ11" s="41">
        <f>SUM(AJ4:AJ10)</f>
        <v>97.999999999999986</v>
      </c>
      <c r="AK11" s="41">
        <f t="shared" si="15"/>
        <v>21.939999999999984</v>
      </c>
      <c r="AL11" s="42">
        <f t="shared" si="16"/>
        <v>0</v>
      </c>
      <c r="AM11" s="42">
        <f t="shared" si="17"/>
        <v>0</v>
      </c>
      <c r="AN11" s="123">
        <f t="shared" si="18"/>
        <v>0</v>
      </c>
      <c r="AO11" s="118">
        <f t="shared" si="19"/>
        <v>0</v>
      </c>
      <c r="AP11" s="41">
        <f>SUM(AP4:AP10)</f>
        <v>152.13000000000002</v>
      </c>
      <c r="AQ11" s="41">
        <f>SUM(AQ4:AQ10)</f>
        <v>195.46</v>
      </c>
      <c r="AR11" s="41">
        <f>SUM(AR4:AR10)</f>
        <v>195.46</v>
      </c>
      <c r="AS11" s="41">
        <f>SUM(AS4:AS10)</f>
        <v>195.46</v>
      </c>
      <c r="AT11" s="41">
        <f t="shared" si="20"/>
        <v>43.329999999999984</v>
      </c>
      <c r="AU11" s="42">
        <f t="shared" si="21"/>
        <v>0</v>
      </c>
      <c r="AV11" s="42">
        <f t="shared" si="22"/>
        <v>0</v>
      </c>
      <c r="AW11" s="123">
        <f t="shared" si="23"/>
        <v>0</v>
      </c>
      <c r="AX11" s="118">
        <f t="shared" si="24"/>
        <v>0</v>
      </c>
      <c r="AY11" s="41">
        <f>SUM(AY4:AY10)</f>
        <v>4931.42</v>
      </c>
      <c r="AZ11" s="41">
        <f>SUM(AZ4:AZ10)</f>
        <v>5271.8799999999992</v>
      </c>
      <c r="BA11" s="41">
        <f>SUM(BA4:BA10)</f>
        <v>5257.25</v>
      </c>
      <c r="BB11" s="41">
        <f>SUM(BB4:BB10)</f>
        <v>5257.25</v>
      </c>
      <c r="BC11" s="41">
        <f t="shared" si="26"/>
        <v>340.45999999999913</v>
      </c>
      <c r="BD11" s="42">
        <f t="shared" si="27"/>
        <v>14.6299999999992</v>
      </c>
      <c r="BE11" s="42">
        <f t="shared" si="28"/>
        <v>14.6299999999992</v>
      </c>
      <c r="BF11" s="123">
        <f t="shared" si="29"/>
        <v>4.2971274158489212</v>
      </c>
      <c r="BG11" s="118">
        <f t="shared" si="30"/>
        <v>4.2971274158489212</v>
      </c>
      <c r="BH11" s="41">
        <f>SUM(BH4:BH10)</f>
        <v>859.57999999999993</v>
      </c>
      <c r="BI11" s="41">
        <f>SUM(BI4:BI10)</f>
        <v>1127.6400000000001</v>
      </c>
      <c r="BJ11" s="41">
        <f>SUM(BJ4:BJ10)</f>
        <v>1113.0200000000002</v>
      </c>
      <c r="BK11" s="41">
        <f>SUM(BK4:BK10)</f>
        <v>1113.0200000000002</v>
      </c>
      <c r="BL11" s="41">
        <f t="shared" si="31"/>
        <v>268.06000000000017</v>
      </c>
      <c r="BM11" s="42">
        <f t="shared" si="32"/>
        <v>14.619999999999891</v>
      </c>
      <c r="BN11" s="42">
        <f t="shared" si="33"/>
        <v>14.619999999999891</v>
      </c>
      <c r="BO11" s="123">
        <f t="shared" si="34"/>
        <v>5.4540028351861078</v>
      </c>
      <c r="BP11" s="118">
        <f t="shared" si="35"/>
        <v>5.4540028351861078</v>
      </c>
      <c r="BQ11" s="41">
        <f>SUM(BQ4:BQ10)</f>
        <v>486.81</v>
      </c>
      <c r="BR11" s="41">
        <f>SUM(BR4:BR10)</f>
        <v>492.29</v>
      </c>
      <c r="BS11" s="41">
        <f>SUM(BS4:BS10)</f>
        <v>492.27999999999992</v>
      </c>
      <c r="BT11" s="41">
        <f>SUM(BT4:BT10)</f>
        <v>492.27999999999992</v>
      </c>
      <c r="BU11" s="42">
        <f t="shared" si="36"/>
        <v>5.4800000000000182</v>
      </c>
      <c r="BV11" s="42">
        <f t="shared" si="37"/>
        <v>1.0000000000104592E-2</v>
      </c>
      <c r="BW11" s="322">
        <f>BR11-BT11</f>
        <v>1.0000000000104592E-2</v>
      </c>
      <c r="BX11" s="63">
        <f t="shared" si="39"/>
        <v>2.0313642642611103E-3</v>
      </c>
      <c r="BY11" s="324">
        <v>0</v>
      </c>
      <c r="BZ11" s="41">
        <f>SUM(BZ4:BZ10)</f>
        <v>3585.03</v>
      </c>
      <c r="CA11" s="41">
        <f>SUM(CA4:CA10)</f>
        <v>3651.95</v>
      </c>
      <c r="CB11" s="41">
        <f>SUM(CB4:CB10)</f>
        <v>3651.95</v>
      </c>
      <c r="CC11" s="41">
        <f>SUM(CC4:CC10)</f>
        <v>3651.95</v>
      </c>
      <c r="CD11" s="41">
        <f t="shared" si="40"/>
        <v>66.919999999999618</v>
      </c>
      <c r="CE11" s="42">
        <f t="shared" si="41"/>
        <v>0</v>
      </c>
      <c r="CF11" s="42">
        <f t="shared" si="42"/>
        <v>0</v>
      </c>
      <c r="CG11" s="123">
        <f t="shared" si="43"/>
        <v>0</v>
      </c>
      <c r="CH11" s="118">
        <f t="shared" si="44"/>
        <v>0</v>
      </c>
      <c r="CI11" s="117">
        <f>SUM(CI4:CI10)</f>
        <v>0</v>
      </c>
      <c r="CJ11" s="41">
        <f>SUM(CJ4:CJ10)</f>
        <v>2.6</v>
      </c>
      <c r="CK11" s="41">
        <f>SUM(CK4:CK10)</f>
        <v>3</v>
      </c>
      <c r="CL11" s="41">
        <f>SUM(CL4:CL10)</f>
        <v>3</v>
      </c>
      <c r="CM11" s="41">
        <f t="shared" si="45"/>
        <v>2.6</v>
      </c>
      <c r="CN11" s="42">
        <f t="shared" si="46"/>
        <v>-0.39999999999999991</v>
      </c>
      <c r="CO11" s="42">
        <f t="shared" si="47"/>
        <v>-0.39999999999999991</v>
      </c>
      <c r="CP11" s="123">
        <v>0</v>
      </c>
      <c r="CQ11" s="118">
        <v>0</v>
      </c>
    </row>
    <row r="12" spans="1:95" s="273" customFormat="1">
      <c r="A12" s="398" t="s">
        <v>34</v>
      </c>
      <c r="B12" s="65">
        <v>108</v>
      </c>
      <c r="C12" s="112">
        <v>2106.7207899999999</v>
      </c>
      <c r="D12" s="341" t="s">
        <v>8</v>
      </c>
      <c r="E12" s="342">
        <v>2639319</v>
      </c>
      <c r="F12" s="343">
        <v>43.547040230668692</v>
      </c>
      <c r="G12" s="6">
        <v>62.42</v>
      </c>
      <c r="H12" s="335">
        <v>62.10451230024826</v>
      </c>
      <c r="I12" s="6">
        <v>62.104512300241311</v>
      </c>
      <c r="J12" s="6">
        <f t="shared" si="0"/>
        <v>18.87295976933131</v>
      </c>
      <c r="K12" s="26">
        <f t="shared" ref="K12:K19" si="53">G12-I12</f>
        <v>0.31548769975869106</v>
      </c>
      <c r="L12" s="26">
        <f>G12-I12</f>
        <v>0.31548769975869106</v>
      </c>
      <c r="M12" s="122">
        <f t="shared" si="3"/>
        <v>1.6716387022207335</v>
      </c>
      <c r="N12" s="11">
        <f t="shared" si="4"/>
        <v>1.6716387022207335</v>
      </c>
      <c r="O12" s="344">
        <v>72.868909301387092</v>
      </c>
      <c r="P12" s="6">
        <f>Y12+AH12+AQ12</f>
        <v>95.26</v>
      </c>
      <c r="Q12" s="6">
        <v>94.203746527359982</v>
      </c>
      <c r="R12" s="6">
        <v>94.203746527359982</v>
      </c>
      <c r="S12" s="6">
        <f t="shared" si="5"/>
        <v>22.391090698612913</v>
      </c>
      <c r="T12" s="26">
        <f t="shared" si="6"/>
        <v>1.056253472640023</v>
      </c>
      <c r="U12" s="26">
        <f t="shared" si="7"/>
        <v>1.056253472640023</v>
      </c>
      <c r="V12" s="122">
        <f t="shared" si="8"/>
        <v>4.7172935291868381</v>
      </c>
      <c r="W12" s="116">
        <f t="shared" si="9"/>
        <v>4.7172935291868381</v>
      </c>
      <c r="X12" s="344">
        <v>41.0997867221379</v>
      </c>
      <c r="Y12" s="6">
        <v>56.61</v>
      </c>
      <c r="Z12" s="6">
        <v>55.804946360012174</v>
      </c>
      <c r="AA12" s="6">
        <v>55.804946360012174</v>
      </c>
      <c r="AB12" s="6">
        <f t="shared" si="10"/>
        <v>15.5102132778621</v>
      </c>
      <c r="AC12" s="26">
        <f t="shared" si="11"/>
        <v>0.80505363998782542</v>
      </c>
      <c r="AD12" s="26">
        <f t="shared" si="12"/>
        <v>0.80505363998782542</v>
      </c>
      <c r="AE12" s="122">
        <f t="shared" si="13"/>
        <v>5.1904743382019607</v>
      </c>
      <c r="AF12" s="116">
        <f t="shared" si="14"/>
        <v>5.1904743382019607</v>
      </c>
      <c r="AG12" s="344">
        <v>18.180528460171001</v>
      </c>
      <c r="AH12" s="6">
        <v>23.85</v>
      </c>
      <c r="AI12" s="6">
        <v>23.650140245164256</v>
      </c>
      <c r="AJ12" s="6">
        <v>23.650140245164256</v>
      </c>
      <c r="AK12" s="6">
        <f t="shared" si="15"/>
        <v>5.6694715398290008</v>
      </c>
      <c r="AL12" s="26">
        <f t="shared" si="16"/>
        <v>0.19985975483574592</v>
      </c>
      <c r="AM12" s="26">
        <f t="shared" si="17"/>
        <v>0.19985975483574592</v>
      </c>
      <c r="AN12" s="122">
        <f t="shared" si="18"/>
        <v>3.5251919589276919</v>
      </c>
      <c r="AO12" s="116">
        <f t="shared" si="19"/>
        <v>3.5251919589276919</v>
      </c>
      <c r="AP12" s="343">
        <v>13.588594119078216</v>
      </c>
      <c r="AQ12" s="6">
        <v>14.8</v>
      </c>
      <c r="AR12" s="6">
        <v>14.748659922183563</v>
      </c>
      <c r="AS12" s="6">
        <v>14.748659922183563</v>
      </c>
      <c r="AT12" s="6">
        <f t="shared" si="20"/>
        <v>1.2114058809217845</v>
      </c>
      <c r="AU12" s="26">
        <f t="shared" si="21"/>
        <v>5.1340077816437457E-2</v>
      </c>
      <c r="AV12" s="26">
        <f t="shared" si="22"/>
        <v>5.1340077816437457E-2</v>
      </c>
      <c r="AW12" s="122">
        <f t="shared" si="23"/>
        <v>4.2380575020299309</v>
      </c>
      <c r="AX12" s="116">
        <f t="shared" si="24"/>
        <v>4.2380575020299309</v>
      </c>
      <c r="AY12" s="344">
        <v>759.61325907713695</v>
      </c>
      <c r="AZ12" s="6">
        <f t="shared" ref="AZ12:AZ19" si="54">BI12+BR12+CA12</f>
        <v>1353.49</v>
      </c>
      <c r="BA12" s="6">
        <v>1347.7939395605422</v>
      </c>
      <c r="BB12" s="6">
        <v>1347.7939395605422</v>
      </c>
      <c r="BC12" s="6">
        <f t="shared" si="26"/>
        <v>593.87674092286306</v>
      </c>
      <c r="BD12" s="26">
        <f t="shared" si="27"/>
        <v>5.696060439457824</v>
      </c>
      <c r="BE12" s="26">
        <f t="shared" si="28"/>
        <v>5.696060439457824</v>
      </c>
      <c r="BF12" s="122">
        <f t="shared" si="29"/>
        <v>0.95913176033908165</v>
      </c>
      <c r="BG12" s="116">
        <f t="shared" si="30"/>
        <v>0.95913176033908165</v>
      </c>
      <c r="BH12" s="343">
        <v>195.46505990633696</v>
      </c>
      <c r="BI12" s="6">
        <v>281.76</v>
      </c>
      <c r="BJ12" s="6">
        <v>280.66109577170954</v>
      </c>
      <c r="BK12" s="6">
        <v>280.66109577170954</v>
      </c>
      <c r="BL12" s="6">
        <f t="shared" si="31"/>
        <v>86.29494009366303</v>
      </c>
      <c r="BM12" s="26">
        <f t="shared" si="32"/>
        <v>1.0989042282904506</v>
      </c>
      <c r="BN12" s="26">
        <f t="shared" si="33"/>
        <v>1.0989042282904506</v>
      </c>
      <c r="BO12" s="122">
        <f t="shared" si="34"/>
        <v>1.2734283459699016</v>
      </c>
      <c r="BP12" s="116">
        <f t="shared" si="35"/>
        <v>1.2734283459699016</v>
      </c>
      <c r="BQ12" s="344">
        <v>323.20939484748402</v>
      </c>
      <c r="BR12" s="6">
        <v>386.99</v>
      </c>
      <c r="BS12" s="6">
        <v>382.45220467687608</v>
      </c>
      <c r="BT12" s="6">
        <v>382.45220467687608</v>
      </c>
      <c r="BU12" s="26">
        <f t="shared" si="36"/>
        <v>63.780605152515989</v>
      </c>
      <c r="BV12" s="26">
        <f t="shared" si="37"/>
        <v>4.5377953231239303</v>
      </c>
      <c r="BW12" s="122">
        <f t="shared" si="38"/>
        <v>4.5377953231239303</v>
      </c>
      <c r="BX12" s="11">
        <f t="shared" si="39"/>
        <v>1.1864999776789875</v>
      </c>
      <c r="BY12" s="116">
        <f>100*(BW12)/(BU12)</f>
        <v>7.1146946822986132</v>
      </c>
      <c r="BZ12" s="343">
        <v>240.93880432331568</v>
      </c>
      <c r="CA12" s="6">
        <v>684.74</v>
      </c>
      <c r="CB12" s="6">
        <v>684.68063911195645</v>
      </c>
      <c r="CC12" s="6">
        <v>684.68063911195645</v>
      </c>
      <c r="CD12" s="6">
        <f t="shared" si="40"/>
        <v>443.8011956766843</v>
      </c>
      <c r="CE12" s="26">
        <f t="shared" si="41"/>
        <v>5.936088804355677E-2</v>
      </c>
      <c r="CF12" s="26">
        <f t="shared" si="42"/>
        <v>5.936088804355677E-2</v>
      </c>
      <c r="CG12" s="122">
        <f t="shared" si="43"/>
        <v>1.337555838556191E-2</v>
      </c>
      <c r="CH12" s="116">
        <f t="shared" si="44"/>
        <v>1.337555838556191E-2</v>
      </c>
      <c r="CI12" s="119">
        <v>0</v>
      </c>
      <c r="CJ12" s="6">
        <v>235</v>
      </c>
      <c r="CK12" s="6">
        <v>208.87368853633268</v>
      </c>
      <c r="CL12" s="6">
        <v>208.87368853633268</v>
      </c>
      <c r="CM12" s="6">
        <f t="shared" si="45"/>
        <v>235</v>
      </c>
      <c r="CN12" s="26">
        <f t="shared" si="46"/>
        <v>26.126311463667321</v>
      </c>
      <c r="CO12" s="26">
        <f t="shared" si="47"/>
        <v>26.126311463667321</v>
      </c>
      <c r="CP12" s="122">
        <f t="shared" ref="CP12:CP19" si="55">100*CN12/CM12</f>
        <v>11.117579346241413</v>
      </c>
      <c r="CQ12" s="116">
        <f t="shared" si="48"/>
        <v>11.117579346241413</v>
      </c>
    </row>
    <row r="13" spans="1:95" s="273" customFormat="1">
      <c r="A13" s="399"/>
      <c r="B13" s="65">
        <v>109</v>
      </c>
      <c r="C13" s="112">
        <v>472.99200999999999</v>
      </c>
      <c r="D13" s="341" t="s">
        <v>9</v>
      </c>
      <c r="E13" s="342">
        <v>507886</v>
      </c>
      <c r="F13" s="343">
        <v>7.3051835138574788</v>
      </c>
      <c r="G13" s="6">
        <v>14.25</v>
      </c>
      <c r="H13" s="335">
        <v>14.008072628731737</v>
      </c>
      <c r="I13" s="6">
        <v>14.008072628109607</v>
      </c>
      <c r="J13" s="6">
        <f t="shared" si="0"/>
        <v>6.9448164861425212</v>
      </c>
      <c r="K13" s="26">
        <f t="shared" si="53"/>
        <v>0.24192737189039271</v>
      </c>
      <c r="L13" s="26">
        <f t="shared" ref="L13:L19" si="56">G13-I13</f>
        <v>0.24192737189039271</v>
      </c>
      <c r="M13" s="122">
        <f t="shared" si="3"/>
        <v>3.4835675265592307</v>
      </c>
      <c r="N13" s="11">
        <f t="shared" si="4"/>
        <v>3.4835675265592307</v>
      </c>
      <c r="O13" s="344">
        <v>12.403238375056826</v>
      </c>
      <c r="P13" s="6">
        <f t="shared" ref="P13:P19" si="57">Y13+AH13+AQ13</f>
        <v>21.61</v>
      </c>
      <c r="Q13" s="6">
        <v>20.671020655760113</v>
      </c>
      <c r="R13" s="6">
        <v>20.671020655528068</v>
      </c>
      <c r="S13" s="6">
        <f t="shared" si="5"/>
        <v>9.206761624943173</v>
      </c>
      <c r="T13" s="26">
        <f t="shared" si="6"/>
        <v>0.93897934423988616</v>
      </c>
      <c r="U13" s="26">
        <f t="shared" si="7"/>
        <v>0.93897934447193165</v>
      </c>
      <c r="V13" s="122">
        <f t="shared" si="8"/>
        <v>10.198801516659033</v>
      </c>
      <c r="W13" s="116">
        <f t="shared" si="9"/>
        <v>10.198801519179414</v>
      </c>
      <c r="X13" s="344">
        <v>7.0403130338909561</v>
      </c>
      <c r="Y13" s="6">
        <v>13.86</v>
      </c>
      <c r="Z13" s="6">
        <v>13.102036297717348</v>
      </c>
      <c r="AA13" s="6">
        <v>13.102036297485302</v>
      </c>
      <c r="AB13" s="6">
        <f t="shared" si="10"/>
        <v>6.8196869661090433</v>
      </c>
      <c r="AC13" s="26">
        <f t="shared" si="11"/>
        <v>0.75796370228265175</v>
      </c>
      <c r="AD13" s="26">
        <f t="shared" si="12"/>
        <v>0.75796370251469725</v>
      </c>
      <c r="AE13" s="122">
        <f t="shared" si="13"/>
        <v>11.114347418721863</v>
      </c>
      <c r="AF13" s="116">
        <f t="shared" si="14"/>
        <v>11.114347422124446</v>
      </c>
      <c r="AG13" s="344">
        <v>3.0974494465163609</v>
      </c>
      <c r="AH13" s="6">
        <v>5.18</v>
      </c>
      <c r="AI13" s="6">
        <v>5.0333360846249136</v>
      </c>
      <c r="AJ13" s="6">
        <v>5.0333360846249136</v>
      </c>
      <c r="AK13" s="6">
        <f t="shared" si="15"/>
        <v>2.0825505534836388</v>
      </c>
      <c r="AL13" s="26">
        <f t="shared" si="16"/>
        <v>0.14666391537508616</v>
      </c>
      <c r="AM13" s="26">
        <f t="shared" si="17"/>
        <v>0.14666391537508616</v>
      </c>
      <c r="AN13" s="122">
        <f t="shared" si="18"/>
        <v>7.0425140522879701</v>
      </c>
      <c r="AO13" s="116">
        <f t="shared" si="19"/>
        <v>7.0425140522879701</v>
      </c>
      <c r="AP13" s="343">
        <v>2.2654758946495086</v>
      </c>
      <c r="AQ13" s="6">
        <v>2.57</v>
      </c>
      <c r="AR13" s="6">
        <v>2.535648273417852</v>
      </c>
      <c r="AS13" s="6">
        <v>2.535648273417852</v>
      </c>
      <c r="AT13" s="6">
        <f t="shared" si="20"/>
        <v>0.30452410535049124</v>
      </c>
      <c r="AU13" s="26">
        <f t="shared" si="21"/>
        <v>3.4351726582147801E-2</v>
      </c>
      <c r="AV13" s="26">
        <f t="shared" si="22"/>
        <v>3.4351726582147801E-2</v>
      </c>
      <c r="AW13" s="122">
        <f t="shared" si="23"/>
        <v>11.280462196124267</v>
      </c>
      <c r="AX13" s="116">
        <f t="shared" si="24"/>
        <v>11.280462196124267</v>
      </c>
      <c r="AY13" s="344">
        <v>130.11404140085472</v>
      </c>
      <c r="AZ13" s="6">
        <f t="shared" si="54"/>
        <v>235.58</v>
      </c>
      <c r="BA13" s="6">
        <v>230.55675112080652</v>
      </c>
      <c r="BB13" s="6">
        <v>230.55675112078478</v>
      </c>
      <c r="BC13" s="6">
        <f t="shared" si="26"/>
        <v>105.4659585991453</v>
      </c>
      <c r="BD13" s="26">
        <f t="shared" si="27"/>
        <v>5.0232488791934884</v>
      </c>
      <c r="BE13" s="26">
        <f t="shared" si="28"/>
        <v>5.023248879215231</v>
      </c>
      <c r="BF13" s="122">
        <f t="shared" si="29"/>
        <v>4.7629101806070313</v>
      </c>
      <c r="BG13" s="116">
        <f t="shared" si="30"/>
        <v>4.7629101806276477</v>
      </c>
      <c r="BH13" s="343">
        <v>33.949457106206481</v>
      </c>
      <c r="BI13" s="6">
        <v>58.88</v>
      </c>
      <c r="BJ13" s="6">
        <v>57.670051819119998</v>
      </c>
      <c r="BK13" s="6">
        <v>57.670051819098262</v>
      </c>
      <c r="BL13" s="6">
        <f t="shared" si="31"/>
        <v>24.930542893793522</v>
      </c>
      <c r="BM13" s="26">
        <f t="shared" si="32"/>
        <v>1.209948180880005</v>
      </c>
      <c r="BN13" s="26">
        <f t="shared" si="33"/>
        <v>1.2099481809017405</v>
      </c>
      <c r="BO13" s="122">
        <f t="shared" si="34"/>
        <v>4.8532765051868267</v>
      </c>
      <c r="BP13" s="116">
        <f t="shared" si="35"/>
        <v>4.8532765052740112</v>
      </c>
      <c r="BQ13" s="344">
        <v>55.065767938068696</v>
      </c>
      <c r="BR13" s="6">
        <v>107.29</v>
      </c>
      <c r="BS13" s="6">
        <v>103.47920025272782</v>
      </c>
      <c r="BT13" s="6">
        <v>103.47920025272782</v>
      </c>
      <c r="BU13" s="26">
        <f t="shared" si="36"/>
        <v>52.224232061931311</v>
      </c>
      <c r="BV13" s="26">
        <f t="shared" si="37"/>
        <v>3.8107997472721848</v>
      </c>
      <c r="BW13" s="122">
        <f t="shared" ref="BW13:BW43" si="58">BR13-BT13</f>
        <v>3.8107997472721848</v>
      </c>
      <c r="BX13" s="11">
        <f t="shared" si="39"/>
        <v>3.6826722065545998</v>
      </c>
      <c r="BY13" s="116">
        <f t="shared" ref="BY13:BY20" si="59">100*(BW13)/(BU13)</f>
        <v>7.2969952775046263</v>
      </c>
      <c r="BZ13" s="343">
        <v>41.098816356579519</v>
      </c>
      <c r="CA13" s="6">
        <v>69.41</v>
      </c>
      <c r="CB13" s="6">
        <v>69.407499048958698</v>
      </c>
      <c r="CC13" s="6">
        <v>69.407499048958698</v>
      </c>
      <c r="CD13" s="6">
        <f t="shared" si="40"/>
        <v>28.311183643420478</v>
      </c>
      <c r="CE13" s="26">
        <f t="shared" si="41"/>
        <v>2.5009510412985492E-3</v>
      </c>
      <c r="CF13" s="26">
        <f t="shared" si="42"/>
        <v>2.5009510412985492E-3</v>
      </c>
      <c r="CG13" s="122">
        <f t="shared" si="43"/>
        <v>8.8337918781427223E-3</v>
      </c>
      <c r="CH13" s="116">
        <f t="shared" si="44"/>
        <v>8.8337918781427223E-3</v>
      </c>
      <c r="CI13" s="119">
        <v>0</v>
      </c>
      <c r="CJ13" s="6">
        <v>150</v>
      </c>
      <c r="CK13" s="6">
        <v>130.70027375254213</v>
      </c>
      <c r="CL13" s="6">
        <v>130.70027375254213</v>
      </c>
      <c r="CM13" s="6">
        <f t="shared" si="45"/>
        <v>150</v>
      </c>
      <c r="CN13" s="26">
        <f t="shared" si="46"/>
        <v>19.299726247457869</v>
      </c>
      <c r="CO13" s="26">
        <f t="shared" si="47"/>
        <v>19.299726247457869</v>
      </c>
      <c r="CP13" s="122">
        <f t="shared" si="55"/>
        <v>12.866484164971913</v>
      </c>
      <c r="CQ13" s="116">
        <f t="shared" si="48"/>
        <v>12.866484164971913</v>
      </c>
    </row>
    <row r="14" spans="1:95" s="273" customFormat="1">
      <c r="A14" s="399"/>
      <c r="B14" s="65">
        <v>110</v>
      </c>
      <c r="C14" s="112">
        <v>2188.01566</v>
      </c>
      <c r="D14" s="341" t="s">
        <v>10</v>
      </c>
      <c r="E14" s="342">
        <v>793802</v>
      </c>
      <c r="F14" s="343">
        <v>42.409025425879129</v>
      </c>
      <c r="G14" s="6">
        <v>92.3</v>
      </c>
      <c r="H14" s="335">
        <v>92.212617038065659</v>
      </c>
      <c r="I14" s="6">
        <v>92.212616680223476</v>
      </c>
      <c r="J14" s="6">
        <f t="shared" si="0"/>
        <v>49.890974574120868</v>
      </c>
      <c r="K14" s="26">
        <f t="shared" si="53"/>
        <v>8.7383319776520807E-2</v>
      </c>
      <c r="L14" s="26">
        <f t="shared" si="56"/>
        <v>8.7383319776520807E-2</v>
      </c>
      <c r="M14" s="122">
        <f t="shared" si="3"/>
        <v>0.17514855246353062</v>
      </c>
      <c r="N14" s="11">
        <f t="shared" si="4"/>
        <v>0.17514855246353062</v>
      </c>
      <c r="O14" s="344">
        <v>32.672891281931783</v>
      </c>
      <c r="P14" s="6">
        <f t="shared" si="57"/>
        <v>84.95</v>
      </c>
      <c r="Q14" s="6">
        <v>84.871059229426123</v>
      </c>
      <c r="R14" s="6">
        <v>84.871059087214832</v>
      </c>
      <c r="S14" s="6">
        <f t="shared" si="5"/>
        <v>52.27710871806822</v>
      </c>
      <c r="T14" s="26">
        <f t="shared" si="6"/>
        <v>7.8940770573879604E-2</v>
      </c>
      <c r="U14" s="26">
        <f t="shared" si="7"/>
        <v>7.8940912785171236E-2</v>
      </c>
      <c r="V14" s="122">
        <f t="shared" si="8"/>
        <v>0.15100446927853106</v>
      </c>
      <c r="W14" s="116">
        <f t="shared" si="9"/>
        <v>0.15100474131211347</v>
      </c>
      <c r="X14" s="344">
        <v>23.443052416311435</v>
      </c>
      <c r="Y14" s="6">
        <v>66.150000000000006</v>
      </c>
      <c r="Z14" s="6">
        <v>66.097120666453904</v>
      </c>
      <c r="AA14" s="6">
        <v>66.097120524242612</v>
      </c>
      <c r="AB14" s="6">
        <f t="shared" si="10"/>
        <v>42.706947583688574</v>
      </c>
      <c r="AC14" s="26">
        <f t="shared" si="11"/>
        <v>5.2879333546101748E-2</v>
      </c>
      <c r="AD14" s="26">
        <f t="shared" si="12"/>
        <v>5.2879475757393379E-2</v>
      </c>
      <c r="AE14" s="122">
        <f t="shared" si="13"/>
        <v>0.1238190424227331</v>
      </c>
      <c r="AF14" s="116">
        <f t="shared" si="14"/>
        <v>0.12381937541607418</v>
      </c>
      <c r="AG14" s="344">
        <v>5.2539373865512609</v>
      </c>
      <c r="AH14" s="6">
        <v>12.38</v>
      </c>
      <c r="AI14" s="6">
        <v>12.360755109733432</v>
      </c>
      <c r="AJ14" s="6">
        <v>12.360755109733432</v>
      </c>
      <c r="AK14" s="6">
        <f t="shared" si="15"/>
        <v>7.1260626134487399</v>
      </c>
      <c r="AL14" s="26">
        <f t="shared" si="16"/>
        <v>1.9244890266568504E-2</v>
      </c>
      <c r="AM14" s="26">
        <f t="shared" si="17"/>
        <v>1.9244890266568504E-2</v>
      </c>
      <c r="AN14" s="122">
        <f t="shared" si="18"/>
        <v>0.27006344612027927</v>
      </c>
      <c r="AO14" s="116">
        <f t="shared" si="19"/>
        <v>0.27006344612027927</v>
      </c>
      <c r="AP14" s="343">
        <v>3.9759014790690874</v>
      </c>
      <c r="AQ14" s="6">
        <v>6.42</v>
      </c>
      <c r="AR14" s="6">
        <v>6.4131834532387835</v>
      </c>
      <c r="AS14" s="6">
        <v>6.4131834532387835</v>
      </c>
      <c r="AT14" s="6">
        <f t="shared" si="20"/>
        <v>2.4440985209309125</v>
      </c>
      <c r="AU14" s="26">
        <f t="shared" si="21"/>
        <v>6.8165467612164576E-3</v>
      </c>
      <c r="AV14" s="26">
        <f t="shared" si="22"/>
        <v>6.8165467612164576E-3</v>
      </c>
      <c r="AW14" s="122">
        <f t="shared" si="23"/>
        <v>0.27889819918634701</v>
      </c>
      <c r="AX14" s="116">
        <f t="shared" si="24"/>
        <v>0.27889819918634701</v>
      </c>
      <c r="AY14" s="344">
        <v>182.35814792498348</v>
      </c>
      <c r="AZ14" s="6">
        <f t="shared" si="54"/>
        <v>462.84000000000003</v>
      </c>
      <c r="BA14" s="6">
        <v>461.89051848036786</v>
      </c>
      <c r="BB14" s="6">
        <v>461.89051836764565</v>
      </c>
      <c r="BC14" s="6">
        <f t="shared" si="26"/>
        <v>280.48185207501655</v>
      </c>
      <c r="BD14" s="26">
        <f t="shared" si="27"/>
        <v>0.94948151963217242</v>
      </c>
      <c r="BE14" s="26">
        <f t="shared" si="28"/>
        <v>0.94948163235437733</v>
      </c>
      <c r="BF14" s="122">
        <f t="shared" si="29"/>
        <v>0.3385179870311994</v>
      </c>
      <c r="BG14" s="116">
        <f t="shared" si="30"/>
        <v>0.33851802721996888</v>
      </c>
      <c r="BH14" s="343">
        <v>66.077260334101297</v>
      </c>
      <c r="BI14" s="6">
        <v>180.7</v>
      </c>
      <c r="BJ14" s="6">
        <v>180.51502112328782</v>
      </c>
      <c r="BK14" s="6">
        <v>180.51502101056565</v>
      </c>
      <c r="BL14" s="6">
        <f t="shared" si="31"/>
        <v>114.62273966589869</v>
      </c>
      <c r="BM14" s="26">
        <f t="shared" si="32"/>
        <v>0.18497887671216517</v>
      </c>
      <c r="BN14" s="26">
        <f t="shared" si="33"/>
        <v>0.18497898943434166</v>
      </c>
      <c r="BO14" s="122">
        <f t="shared" si="34"/>
        <v>0.16138061020992858</v>
      </c>
      <c r="BP14" s="116">
        <f t="shared" si="35"/>
        <v>0.16138070855182551</v>
      </c>
      <c r="BQ14" s="344">
        <v>46.701665658233473</v>
      </c>
      <c r="BR14" s="6">
        <v>90.04</v>
      </c>
      <c r="BS14" s="6">
        <v>89.296398171909573</v>
      </c>
      <c r="BT14" s="6">
        <v>89.296398171909573</v>
      </c>
      <c r="BU14" s="26">
        <f t="shared" si="36"/>
        <v>43.338334341766533</v>
      </c>
      <c r="BV14" s="26">
        <f t="shared" si="37"/>
        <v>0.74360182809043351</v>
      </c>
      <c r="BW14" s="122">
        <f t="shared" si="58"/>
        <v>0.74360182809043351</v>
      </c>
      <c r="BX14" s="11">
        <f t="shared" si="39"/>
        <v>0.83273440285786593</v>
      </c>
      <c r="BY14" s="116">
        <f t="shared" si="59"/>
        <v>1.7158062011021977</v>
      </c>
      <c r="BZ14" s="343">
        <v>69.579221932648693</v>
      </c>
      <c r="CA14" s="6">
        <v>192.1</v>
      </c>
      <c r="CB14" s="6">
        <v>192.07909918517046</v>
      </c>
      <c r="CC14" s="6">
        <v>192.07909918517046</v>
      </c>
      <c r="CD14" s="6">
        <f t="shared" si="40"/>
        <v>122.5207780673513</v>
      </c>
      <c r="CE14" s="26">
        <f t="shared" si="41"/>
        <v>2.09008148295311E-2</v>
      </c>
      <c r="CF14" s="26">
        <f t="shared" si="42"/>
        <v>2.09008148295311E-2</v>
      </c>
      <c r="CG14" s="122">
        <f t="shared" si="43"/>
        <v>1.7058996163117447E-2</v>
      </c>
      <c r="CH14" s="116">
        <f t="shared" si="44"/>
        <v>1.7058996163117447E-2</v>
      </c>
      <c r="CI14" s="119">
        <v>0</v>
      </c>
      <c r="CJ14" s="6">
        <v>269</v>
      </c>
      <c r="CK14" s="6">
        <v>256.819804331282</v>
      </c>
      <c r="CL14" s="6">
        <v>256.819804331282</v>
      </c>
      <c r="CM14" s="6">
        <f t="shared" si="45"/>
        <v>269</v>
      </c>
      <c r="CN14" s="26">
        <f t="shared" si="46"/>
        <v>12.180195668718</v>
      </c>
      <c r="CO14" s="26">
        <f t="shared" si="47"/>
        <v>12.180195668718</v>
      </c>
      <c r="CP14" s="122">
        <f t="shared" si="55"/>
        <v>4.5279537801925649</v>
      </c>
      <c r="CQ14" s="116">
        <f t="shared" si="48"/>
        <v>4.5279537801925649</v>
      </c>
    </row>
    <row r="15" spans="1:95" s="273" customFormat="1">
      <c r="A15" s="399"/>
      <c r="B15" s="65">
        <v>111</v>
      </c>
      <c r="C15" s="112">
        <v>1982.7875700000002</v>
      </c>
      <c r="D15" s="341" t="s">
        <v>11</v>
      </c>
      <c r="E15" s="342">
        <v>3684046</v>
      </c>
      <c r="F15" s="343">
        <v>67.36320920407347</v>
      </c>
      <c r="G15" s="6">
        <v>168.16</v>
      </c>
      <c r="H15" s="335">
        <v>164.78543545467957</v>
      </c>
      <c r="I15" s="6">
        <v>164.78543545404696</v>
      </c>
      <c r="J15" s="6">
        <f t="shared" si="0"/>
        <v>100.79679079592653</v>
      </c>
      <c r="K15" s="26">
        <f t="shared" si="53"/>
        <v>3.3745645459530351</v>
      </c>
      <c r="L15" s="26">
        <f t="shared" si="56"/>
        <v>3.3745645459530351</v>
      </c>
      <c r="M15" s="122">
        <f t="shared" ref="M15:M30" si="60">100*K15/J15</f>
        <v>3.3478888755349248</v>
      </c>
      <c r="N15" s="11">
        <f t="shared" si="4"/>
        <v>3.3478888755349248</v>
      </c>
      <c r="O15" s="344">
        <v>108.22493594871895</v>
      </c>
      <c r="P15" s="6">
        <f t="shared" si="57"/>
        <v>238.71</v>
      </c>
      <c r="Q15" s="6">
        <v>227.91587420705292</v>
      </c>
      <c r="R15" s="6">
        <v>227.91587420689422</v>
      </c>
      <c r="S15" s="6">
        <f t="shared" si="5"/>
        <v>130.48506405128106</v>
      </c>
      <c r="T15" s="26">
        <f t="shared" si="6"/>
        <v>10.794125792947085</v>
      </c>
      <c r="U15" s="26">
        <f t="shared" si="7"/>
        <v>10.794125793105792</v>
      </c>
      <c r="V15" s="122">
        <f t="shared" si="8"/>
        <v>8.2723075406584137</v>
      </c>
      <c r="W15" s="116">
        <f t="shared" si="9"/>
        <v>8.2723075407800426</v>
      </c>
      <c r="X15" s="344">
        <v>65.274962308470435</v>
      </c>
      <c r="Y15" s="6">
        <v>176.05</v>
      </c>
      <c r="Z15" s="6">
        <v>166.04853953326045</v>
      </c>
      <c r="AA15" s="6">
        <v>166.04853953310175</v>
      </c>
      <c r="AB15" s="6">
        <f t="shared" si="10"/>
        <v>110.77503769152958</v>
      </c>
      <c r="AC15" s="26">
        <f t="shared" si="11"/>
        <v>10.001460466739559</v>
      </c>
      <c r="AD15" s="26">
        <f t="shared" si="12"/>
        <v>10.001460466898266</v>
      </c>
      <c r="AE15" s="122">
        <f t="shared" si="13"/>
        <v>9.0286229417408919</v>
      </c>
      <c r="AF15" s="116">
        <f t="shared" si="14"/>
        <v>9.0286229418841604</v>
      </c>
      <c r="AG15" s="344">
        <v>24.632951901582434</v>
      </c>
      <c r="AH15" s="6">
        <v>40.76</v>
      </c>
      <c r="AI15" s="6">
        <v>40.125426660380612</v>
      </c>
      <c r="AJ15" s="6">
        <v>40.125426660380612</v>
      </c>
      <c r="AK15" s="6">
        <f t="shared" si="15"/>
        <v>16.127048098417564</v>
      </c>
      <c r="AL15" s="26">
        <f t="shared" si="16"/>
        <v>0.63457333961938645</v>
      </c>
      <c r="AM15" s="26">
        <f t="shared" si="17"/>
        <v>0.63457333961938645</v>
      </c>
      <c r="AN15" s="122">
        <f t="shared" si="18"/>
        <v>3.9348387612340088</v>
      </c>
      <c r="AO15" s="116">
        <f t="shared" si="19"/>
        <v>3.9348387612340088</v>
      </c>
      <c r="AP15" s="343">
        <v>18.317021738666089</v>
      </c>
      <c r="AQ15" s="6">
        <v>21.9</v>
      </c>
      <c r="AR15" s="6">
        <v>21.741908013411866</v>
      </c>
      <c r="AS15" s="6">
        <v>21.741908013411866</v>
      </c>
      <c r="AT15" s="6">
        <f t="shared" si="20"/>
        <v>3.5829782613339098</v>
      </c>
      <c r="AU15" s="26">
        <f t="shared" si="21"/>
        <v>0.15809198658813273</v>
      </c>
      <c r="AV15" s="26">
        <f t="shared" si="22"/>
        <v>0.15809198658813273</v>
      </c>
      <c r="AW15" s="122">
        <f t="shared" si="23"/>
        <v>4.4123066080025986</v>
      </c>
      <c r="AX15" s="116">
        <f t="shared" si="24"/>
        <v>4.4123066080025986</v>
      </c>
      <c r="AY15" s="344">
        <v>1040.0550119646748</v>
      </c>
      <c r="AZ15" s="6">
        <f t="shared" si="54"/>
        <v>1804.4899999999998</v>
      </c>
      <c r="BA15" s="6">
        <v>1752.2454139200131</v>
      </c>
      <c r="BB15" s="6">
        <v>1752.2454139194349</v>
      </c>
      <c r="BC15" s="6">
        <f t="shared" si="26"/>
        <v>764.43498803532498</v>
      </c>
      <c r="BD15" s="26">
        <f t="shared" si="27"/>
        <v>52.244586079986675</v>
      </c>
      <c r="BE15" s="26">
        <f t="shared" si="28"/>
        <v>52.244586080564886</v>
      </c>
      <c r="BF15" s="122">
        <f t="shared" si="29"/>
        <v>6.834405397149669</v>
      </c>
      <c r="BG15" s="116">
        <f t="shared" si="30"/>
        <v>6.834405397225308</v>
      </c>
      <c r="BH15" s="343">
        <v>275.59156216416437</v>
      </c>
      <c r="BI15" s="6">
        <v>559.59</v>
      </c>
      <c r="BJ15" s="6">
        <v>541.4593805628565</v>
      </c>
      <c r="BK15" s="6">
        <v>541.45938056227828</v>
      </c>
      <c r="BL15" s="6">
        <f t="shared" si="31"/>
        <v>283.99843783583566</v>
      </c>
      <c r="BM15" s="26">
        <f t="shared" si="32"/>
        <v>18.130619437143537</v>
      </c>
      <c r="BN15" s="26">
        <f t="shared" si="33"/>
        <v>18.130619437721748</v>
      </c>
      <c r="BO15" s="122">
        <f t="shared" si="34"/>
        <v>6.3840560445701744</v>
      </c>
      <c r="BP15" s="116">
        <f t="shared" si="35"/>
        <v>6.3840560447737715</v>
      </c>
      <c r="BQ15" s="344">
        <v>437.91914491702175</v>
      </c>
      <c r="BR15" s="6">
        <v>695.55</v>
      </c>
      <c r="BS15" s="6">
        <v>661.48620826733907</v>
      </c>
      <c r="BT15" s="6">
        <v>661.48620826733907</v>
      </c>
      <c r="BU15" s="26">
        <f t="shared" si="36"/>
        <v>257.6308550829782</v>
      </c>
      <c r="BV15" s="26">
        <f t="shared" si="37"/>
        <v>34.063791732660889</v>
      </c>
      <c r="BW15" s="122">
        <f t="shared" si="58"/>
        <v>34.063791732660889</v>
      </c>
      <c r="BX15" s="11">
        <f t="shared" si="39"/>
        <v>5.1495845728795659</v>
      </c>
      <c r="BY15" s="116">
        <f t="shared" si="59"/>
        <v>13.221937924201494</v>
      </c>
      <c r="BZ15" s="343">
        <v>326.54430488348868</v>
      </c>
      <c r="CA15" s="6">
        <v>549.35</v>
      </c>
      <c r="CB15" s="6">
        <v>549.29982508981743</v>
      </c>
      <c r="CC15" s="6">
        <v>549.29982508981743</v>
      </c>
      <c r="CD15" s="6">
        <f t="shared" si="40"/>
        <v>222.80569511651134</v>
      </c>
      <c r="CE15" s="26">
        <f t="shared" si="41"/>
        <v>5.0174910182590793E-2</v>
      </c>
      <c r="CF15" s="26">
        <f t="shared" si="42"/>
        <v>5.0174910182590793E-2</v>
      </c>
      <c r="CG15" s="122">
        <f t="shared" si="43"/>
        <v>2.2519581537784716E-2</v>
      </c>
      <c r="CH15" s="116">
        <f t="shared" si="44"/>
        <v>2.2519581537784716E-2</v>
      </c>
      <c r="CI15" s="119">
        <v>0</v>
      </c>
      <c r="CJ15" s="6">
        <v>1482</v>
      </c>
      <c r="CK15" s="6">
        <v>1332.6800783048056</v>
      </c>
      <c r="CL15" s="6">
        <v>1332.6800783048056</v>
      </c>
      <c r="CM15" s="6">
        <f t="shared" si="45"/>
        <v>1482</v>
      </c>
      <c r="CN15" s="26">
        <f t="shared" si="46"/>
        <v>149.31992169519435</v>
      </c>
      <c r="CO15" s="26">
        <f t="shared" si="47"/>
        <v>149.31992169519435</v>
      </c>
      <c r="CP15" s="122">
        <f t="shared" si="55"/>
        <v>10.075568265532683</v>
      </c>
      <c r="CQ15" s="116">
        <f t="shared" si="48"/>
        <v>10.075568265532683</v>
      </c>
    </row>
    <row r="16" spans="1:95" s="273" customFormat="1">
      <c r="A16" s="399"/>
      <c r="B16" s="65">
        <v>112</v>
      </c>
      <c r="C16" s="112">
        <v>2325.1412100000002</v>
      </c>
      <c r="D16" s="345" t="s">
        <v>12</v>
      </c>
      <c r="E16" s="342">
        <v>4559029</v>
      </c>
      <c r="F16" s="343">
        <v>87.72938496781174</v>
      </c>
      <c r="G16" s="6">
        <v>265.39</v>
      </c>
      <c r="H16" s="335">
        <v>261.32314857904305</v>
      </c>
      <c r="I16" s="6">
        <v>261.32313377925391</v>
      </c>
      <c r="J16" s="6">
        <f t="shared" si="0"/>
        <v>177.66061503218825</v>
      </c>
      <c r="K16" s="26">
        <f t="shared" si="53"/>
        <v>4.0668662207460784</v>
      </c>
      <c r="L16" s="26">
        <f t="shared" si="56"/>
        <v>4.0668662207460784</v>
      </c>
      <c r="M16" s="122">
        <f t="shared" si="60"/>
        <v>2.289120872405654</v>
      </c>
      <c r="N16" s="11">
        <f t="shared" si="4"/>
        <v>2.289120872405654</v>
      </c>
      <c r="O16" s="344">
        <v>153.34332313929207</v>
      </c>
      <c r="P16" s="6">
        <f t="shared" si="57"/>
        <v>530.43000000000006</v>
      </c>
      <c r="Q16" s="6">
        <v>511.35951655325653</v>
      </c>
      <c r="R16" s="6">
        <v>511.35945563316091</v>
      </c>
      <c r="S16" s="6">
        <f t="shared" si="5"/>
        <v>377.086676860708</v>
      </c>
      <c r="T16" s="26">
        <f t="shared" si="6"/>
        <v>19.070483446743538</v>
      </c>
      <c r="U16" s="26">
        <f t="shared" si="7"/>
        <v>19.070544366839158</v>
      </c>
      <c r="V16" s="122">
        <f t="shared" si="8"/>
        <v>5.0573209336133562</v>
      </c>
      <c r="W16" s="116">
        <f t="shared" si="9"/>
        <v>5.0573370890755776</v>
      </c>
      <c r="X16" s="344">
        <v>103.94800561524391</v>
      </c>
      <c r="Y16" s="6">
        <v>452.68</v>
      </c>
      <c r="Z16" s="6">
        <v>434.2540606013622</v>
      </c>
      <c r="AA16" s="6">
        <v>434.25399968126652</v>
      </c>
      <c r="AB16" s="6">
        <f t="shared" si="10"/>
        <v>348.73199438475609</v>
      </c>
      <c r="AC16" s="26">
        <f t="shared" si="11"/>
        <v>18.425939398637809</v>
      </c>
      <c r="AD16" s="26">
        <f t="shared" si="12"/>
        <v>18.426000318733486</v>
      </c>
      <c r="AE16" s="122">
        <f t="shared" si="13"/>
        <v>5.2836962754580146</v>
      </c>
      <c r="AF16" s="116">
        <f t="shared" si="14"/>
        <v>5.2837137444877156</v>
      </c>
      <c r="AG16" s="344">
        <v>28.476058896855825</v>
      </c>
      <c r="AH16" s="6">
        <v>49.1</v>
      </c>
      <c r="AI16" s="6">
        <v>48.58242436771696</v>
      </c>
      <c r="AJ16" s="6">
        <v>48.58242436771696</v>
      </c>
      <c r="AK16" s="6">
        <f t="shared" si="15"/>
        <v>20.623941103144176</v>
      </c>
      <c r="AL16" s="26">
        <f t="shared" si="16"/>
        <v>0.51757563228304093</v>
      </c>
      <c r="AM16" s="26">
        <f t="shared" si="17"/>
        <v>0.51757563228304093</v>
      </c>
      <c r="AN16" s="122">
        <f t="shared" si="18"/>
        <v>2.5095864543762447</v>
      </c>
      <c r="AO16" s="116">
        <f t="shared" si="19"/>
        <v>2.5095864543762447</v>
      </c>
      <c r="AP16" s="343">
        <v>20.919258627192345</v>
      </c>
      <c r="AQ16" s="6">
        <v>28.65</v>
      </c>
      <c r="AR16" s="6">
        <v>28.523031584177389</v>
      </c>
      <c r="AS16" s="6">
        <v>28.523031584177389</v>
      </c>
      <c r="AT16" s="6">
        <f t="shared" si="20"/>
        <v>7.7307413728076533</v>
      </c>
      <c r="AU16" s="26">
        <f t="shared" si="21"/>
        <v>0.12696841582260987</v>
      </c>
      <c r="AV16" s="26">
        <f t="shared" si="22"/>
        <v>0.12696841582260987</v>
      </c>
      <c r="AW16" s="122">
        <f t="shared" si="23"/>
        <v>1.6423834364607315</v>
      </c>
      <c r="AX16" s="116">
        <f t="shared" si="24"/>
        <v>1.6423834364607315</v>
      </c>
      <c r="AY16" s="344">
        <v>1223.6312512797167</v>
      </c>
      <c r="AZ16" s="6">
        <f t="shared" si="54"/>
        <v>3193.84</v>
      </c>
      <c r="BA16" s="6">
        <v>3128.9785850339431</v>
      </c>
      <c r="BB16" s="6">
        <v>3128.9785320061956</v>
      </c>
      <c r="BC16" s="6">
        <f t="shared" si="26"/>
        <v>1970.2087487202834</v>
      </c>
      <c r="BD16" s="26">
        <f t="shared" si="27"/>
        <v>64.861414966057055</v>
      </c>
      <c r="BE16" s="26">
        <f t="shared" si="28"/>
        <v>64.861467993804581</v>
      </c>
      <c r="BF16" s="122">
        <f t="shared" si="29"/>
        <v>3.2921087680778354</v>
      </c>
      <c r="BG16" s="116">
        <f t="shared" si="30"/>
        <v>3.2921114595564696</v>
      </c>
      <c r="BH16" s="343">
        <v>339.64463829571048</v>
      </c>
      <c r="BI16" s="6">
        <v>1144.3699999999999</v>
      </c>
      <c r="BJ16" s="6">
        <v>1120.3147860624608</v>
      </c>
      <c r="BK16" s="6">
        <v>1120.3147330347131</v>
      </c>
      <c r="BL16" s="6">
        <f t="shared" si="31"/>
        <v>804.72536170428941</v>
      </c>
      <c r="BM16" s="26">
        <f t="shared" si="32"/>
        <v>24.055213937539065</v>
      </c>
      <c r="BN16" s="26">
        <f t="shared" si="33"/>
        <v>24.055266965286819</v>
      </c>
      <c r="BO16" s="122">
        <f t="shared" si="34"/>
        <v>2.9892451614291957</v>
      </c>
      <c r="BP16" s="116">
        <f t="shared" si="35"/>
        <v>2.9892517509751797</v>
      </c>
      <c r="BQ16" s="344">
        <v>506.24104705521739</v>
      </c>
      <c r="BR16" s="6">
        <v>1349.15</v>
      </c>
      <c r="BS16" s="6">
        <v>1308.4054212574433</v>
      </c>
      <c r="BT16" s="6">
        <v>1308.4054212574433</v>
      </c>
      <c r="BU16" s="26">
        <f t="shared" si="36"/>
        <v>842.90895294478264</v>
      </c>
      <c r="BV16" s="26">
        <f t="shared" si="37"/>
        <v>40.744578742556769</v>
      </c>
      <c r="BW16" s="122">
        <f t="shared" si="58"/>
        <v>40.744578742556769</v>
      </c>
      <c r="BX16" s="11">
        <f t="shared" si="39"/>
        <v>3.1140637359480809</v>
      </c>
      <c r="BY16" s="116">
        <f t="shared" si="59"/>
        <v>4.8338054306116582</v>
      </c>
      <c r="BZ16" s="343">
        <v>377.74556592878872</v>
      </c>
      <c r="CA16" s="6">
        <v>700.32</v>
      </c>
      <c r="CB16" s="6">
        <v>700.25837771403906</v>
      </c>
      <c r="CC16" s="6">
        <v>700.25837771403906</v>
      </c>
      <c r="CD16" s="6">
        <f t="shared" si="40"/>
        <v>322.57443407121133</v>
      </c>
      <c r="CE16" s="26">
        <f t="shared" si="41"/>
        <v>6.1622285960993395E-2</v>
      </c>
      <c r="CF16" s="26">
        <f t="shared" si="42"/>
        <v>6.1622285960993395E-2</v>
      </c>
      <c r="CG16" s="122">
        <f t="shared" si="43"/>
        <v>1.9103276469637918E-2</v>
      </c>
      <c r="CH16" s="116">
        <f t="shared" si="44"/>
        <v>1.9103276469637918E-2</v>
      </c>
      <c r="CI16" s="119">
        <v>0</v>
      </c>
      <c r="CJ16" s="6">
        <v>1861</v>
      </c>
      <c r="CK16" s="6">
        <v>1617.3723911423187</v>
      </c>
      <c r="CL16" s="6">
        <v>1617.3723911423187</v>
      </c>
      <c r="CM16" s="6">
        <f t="shared" si="45"/>
        <v>1861</v>
      </c>
      <c r="CN16" s="26">
        <f t="shared" si="46"/>
        <v>243.62760885768125</v>
      </c>
      <c r="CO16" s="26">
        <f t="shared" si="47"/>
        <v>243.62760885768125</v>
      </c>
      <c r="CP16" s="122">
        <f t="shared" si="55"/>
        <v>13.091220250278413</v>
      </c>
      <c r="CQ16" s="116">
        <f t="shared" si="48"/>
        <v>13.091220250278413</v>
      </c>
    </row>
    <row r="17" spans="1:99" s="273" customFormat="1">
      <c r="A17" s="399"/>
      <c r="B17" s="65">
        <v>113</v>
      </c>
      <c r="C17" s="112">
        <v>1683.4108900000001</v>
      </c>
      <c r="D17" s="341" t="s">
        <v>13</v>
      </c>
      <c r="E17" s="342">
        <v>3488088</v>
      </c>
      <c r="F17" s="343">
        <v>45.729988115151308</v>
      </c>
      <c r="G17" s="6">
        <v>109.95</v>
      </c>
      <c r="H17" s="335">
        <v>105.61190248229478</v>
      </c>
      <c r="I17" s="6">
        <v>104.89152090508303</v>
      </c>
      <c r="J17" s="6">
        <f t="shared" si="0"/>
        <v>64.220011884848702</v>
      </c>
      <c r="K17" s="26">
        <f t="shared" si="53"/>
        <v>5.0584790949169758</v>
      </c>
      <c r="L17" s="26">
        <f t="shared" si="56"/>
        <v>5.0584790949169758</v>
      </c>
      <c r="M17" s="122">
        <f t="shared" si="60"/>
        <v>7.876795638074948</v>
      </c>
      <c r="N17" s="11">
        <f t="shared" si="4"/>
        <v>7.876795638074948</v>
      </c>
      <c r="O17" s="344">
        <v>77.406506554176005</v>
      </c>
      <c r="P17" s="6">
        <f t="shared" si="57"/>
        <v>160.20000000000002</v>
      </c>
      <c r="Q17" s="6">
        <v>150.15225485218843</v>
      </c>
      <c r="R17" s="6">
        <v>148.91707349742495</v>
      </c>
      <c r="S17" s="6">
        <f t="shared" si="5"/>
        <v>82.793493445824012</v>
      </c>
      <c r="T17" s="26">
        <f t="shared" si="6"/>
        <v>10.047745147811582</v>
      </c>
      <c r="U17" s="26">
        <f t="shared" si="7"/>
        <v>11.282926502575066</v>
      </c>
      <c r="V17" s="122">
        <f t="shared" si="8"/>
        <v>12.135911566995699</v>
      </c>
      <c r="W17" s="116">
        <f t="shared" si="9"/>
        <v>13.627793722652925</v>
      </c>
      <c r="X17" s="344">
        <v>43.761579008584349</v>
      </c>
      <c r="Y17" s="6">
        <v>110.09</v>
      </c>
      <c r="Z17" s="6">
        <v>100.97524619519523</v>
      </c>
      <c r="AA17" s="6">
        <v>99.740064840431728</v>
      </c>
      <c r="AB17" s="6">
        <f t="shared" si="10"/>
        <v>66.328420991415655</v>
      </c>
      <c r="AC17" s="26">
        <f t="shared" si="11"/>
        <v>9.1147538048047778</v>
      </c>
      <c r="AD17" s="26">
        <f t="shared" si="12"/>
        <v>10.349935159568275</v>
      </c>
      <c r="AE17" s="122">
        <f t="shared" si="13"/>
        <v>13.741852540081462</v>
      </c>
      <c r="AF17" s="116">
        <f t="shared" si="14"/>
        <v>15.604072891932381</v>
      </c>
      <c r="AG17" s="344">
        <v>19.326858648224956</v>
      </c>
      <c r="AH17" s="6">
        <v>32.83</v>
      </c>
      <c r="AI17" s="6">
        <v>32.086659059464608</v>
      </c>
      <c r="AJ17" s="6">
        <v>32.086659059464608</v>
      </c>
      <c r="AK17" s="6">
        <f t="shared" si="15"/>
        <v>13.503141351775042</v>
      </c>
      <c r="AL17" s="26">
        <f t="shared" si="16"/>
        <v>0.7433409405353899</v>
      </c>
      <c r="AM17" s="26">
        <f t="shared" si="17"/>
        <v>0.7433409405353899</v>
      </c>
      <c r="AN17" s="122">
        <f t="shared" si="18"/>
        <v>5.504948227752017</v>
      </c>
      <c r="AO17" s="116">
        <f t="shared" si="19"/>
        <v>5.504948227752017</v>
      </c>
      <c r="AP17" s="343">
        <v>14.318068897366697</v>
      </c>
      <c r="AQ17" s="6">
        <v>17.28</v>
      </c>
      <c r="AR17" s="6">
        <v>17.090349597528608</v>
      </c>
      <c r="AS17" s="6">
        <v>17.090349597528608</v>
      </c>
      <c r="AT17" s="6">
        <f t="shared" si="20"/>
        <v>2.9619311026333044</v>
      </c>
      <c r="AU17" s="26">
        <f t="shared" si="21"/>
        <v>0.18965040247139342</v>
      </c>
      <c r="AV17" s="26">
        <f t="shared" si="22"/>
        <v>0.18965040247139342</v>
      </c>
      <c r="AW17" s="122">
        <f t="shared" si="23"/>
        <v>6.4029309224237103</v>
      </c>
      <c r="AX17" s="116">
        <f t="shared" si="24"/>
        <v>6.4029309224237103</v>
      </c>
      <c r="AY17" s="344">
        <v>810.21806233728705</v>
      </c>
      <c r="AZ17" s="6">
        <f t="shared" si="54"/>
        <v>1567.28</v>
      </c>
      <c r="BA17" s="6">
        <v>1541.2111935625626</v>
      </c>
      <c r="BB17" s="6">
        <v>1539.8966008230384</v>
      </c>
      <c r="BC17" s="6">
        <f t="shared" si="26"/>
        <v>757.06193766271292</v>
      </c>
      <c r="BD17" s="26">
        <f t="shared" si="27"/>
        <v>26.068806437437388</v>
      </c>
      <c r="BE17" s="26">
        <f t="shared" si="28"/>
        <v>27.383399176961575</v>
      </c>
      <c r="BF17" s="122">
        <f t="shared" si="29"/>
        <v>3.4434179213816969</v>
      </c>
      <c r="BG17" s="116">
        <f t="shared" si="30"/>
        <v>3.6170619357119835</v>
      </c>
      <c r="BH17" s="343">
        <v>210.37151196883869</v>
      </c>
      <c r="BI17" s="6">
        <v>422.59</v>
      </c>
      <c r="BJ17" s="6">
        <v>407.44138474039306</v>
      </c>
      <c r="BK17" s="6">
        <v>406.12679200086876</v>
      </c>
      <c r="BL17" s="6">
        <f t="shared" si="31"/>
        <v>212.21848803116129</v>
      </c>
      <c r="BM17" s="26">
        <f t="shared" si="32"/>
        <v>15.148615259606913</v>
      </c>
      <c r="BN17" s="26">
        <f t="shared" si="33"/>
        <v>16.463207999131214</v>
      </c>
      <c r="BO17" s="122">
        <f t="shared" si="34"/>
        <v>7.1382165616892683</v>
      </c>
      <c r="BP17" s="116">
        <f t="shared" si="35"/>
        <v>7.7576690663792798</v>
      </c>
      <c r="BQ17" s="344">
        <v>343.58859819066566</v>
      </c>
      <c r="BR17" s="6">
        <v>701.91</v>
      </c>
      <c r="BS17" s="6">
        <v>691.03227613856961</v>
      </c>
      <c r="BT17" s="6">
        <v>691.03227613856961</v>
      </c>
      <c r="BU17" s="26">
        <f t="shared" si="36"/>
        <v>358.3214018093343</v>
      </c>
      <c r="BV17" s="26">
        <f t="shared" si="37"/>
        <v>10.877723861430354</v>
      </c>
      <c r="BW17" s="122">
        <f t="shared" si="58"/>
        <v>10.877723861430354</v>
      </c>
      <c r="BX17" s="11">
        <f t="shared" si="39"/>
        <v>1.574126742995879</v>
      </c>
      <c r="BY17" s="116">
        <f t="shared" si="59"/>
        <v>3.0357449503444616</v>
      </c>
      <c r="BZ17" s="343">
        <v>256.25795217778261</v>
      </c>
      <c r="CA17" s="6">
        <v>442.78</v>
      </c>
      <c r="CB17" s="6">
        <v>442.73753268360002</v>
      </c>
      <c r="CC17" s="6">
        <v>442.73753268360002</v>
      </c>
      <c r="CD17" s="6">
        <f t="shared" si="40"/>
        <v>186.52204782221736</v>
      </c>
      <c r="CE17" s="26">
        <f t="shared" si="41"/>
        <v>4.246731639995005E-2</v>
      </c>
      <c r="CF17" s="26">
        <f t="shared" si="42"/>
        <v>4.246731639995005E-2</v>
      </c>
      <c r="CG17" s="122">
        <f t="shared" si="43"/>
        <v>2.276798742871812E-2</v>
      </c>
      <c r="CH17" s="116">
        <f t="shared" si="44"/>
        <v>2.276798742871812E-2</v>
      </c>
      <c r="CI17" s="119">
        <v>0</v>
      </c>
      <c r="CJ17" s="6">
        <v>1359</v>
      </c>
      <c r="CK17" s="6">
        <v>1232.923546376205</v>
      </c>
      <c r="CL17" s="6">
        <v>1232.923546376205</v>
      </c>
      <c r="CM17" s="6">
        <f t="shared" si="45"/>
        <v>1359</v>
      </c>
      <c r="CN17" s="26">
        <f t="shared" si="46"/>
        <v>126.07645362379503</v>
      </c>
      <c r="CO17" s="26">
        <f t="shared" si="47"/>
        <v>126.07645362379503</v>
      </c>
      <c r="CP17" s="122">
        <f t="shared" si="55"/>
        <v>9.2771489053565137</v>
      </c>
      <c r="CQ17" s="116">
        <f t="shared" si="48"/>
        <v>9.2771489053565137</v>
      </c>
    </row>
    <row r="18" spans="1:99" s="273" customFormat="1">
      <c r="A18" s="399"/>
      <c r="B18" s="65">
        <v>114</v>
      </c>
      <c r="C18" s="112">
        <v>1106.5030899999999</v>
      </c>
      <c r="D18" s="341" t="s">
        <v>14</v>
      </c>
      <c r="E18" s="342">
        <v>1290985</v>
      </c>
      <c r="F18" s="343">
        <v>21.055025547692175</v>
      </c>
      <c r="G18" s="6">
        <v>43.47</v>
      </c>
      <c r="H18" s="335">
        <v>41.353109076811435</v>
      </c>
      <c r="I18" s="6">
        <v>41.170478209156521</v>
      </c>
      <c r="J18" s="6">
        <f t="shared" si="0"/>
        <v>22.414974452307824</v>
      </c>
      <c r="K18" s="26">
        <f t="shared" si="53"/>
        <v>2.2995217908434782</v>
      </c>
      <c r="L18" s="26">
        <f t="shared" si="56"/>
        <v>2.2995217908434782</v>
      </c>
      <c r="M18" s="122">
        <f t="shared" si="60"/>
        <v>10.258864205873417</v>
      </c>
      <c r="N18" s="11">
        <f t="shared" si="4"/>
        <v>10.258864205873417</v>
      </c>
      <c r="O18" s="344">
        <v>36.061947174210914</v>
      </c>
      <c r="P18" s="6">
        <f t="shared" si="57"/>
        <v>71.55</v>
      </c>
      <c r="Q18" s="6">
        <v>66.144059217611826</v>
      </c>
      <c r="R18" s="6">
        <v>66.047516788480394</v>
      </c>
      <c r="S18" s="6">
        <f t="shared" si="5"/>
        <v>35.488052825789083</v>
      </c>
      <c r="T18" s="26">
        <f t="shared" si="6"/>
        <v>5.4059407823881713</v>
      </c>
      <c r="U18" s="26">
        <f t="shared" si="7"/>
        <v>5.5024832115196034</v>
      </c>
      <c r="V18" s="122">
        <f t="shared" si="8"/>
        <v>15.233128762871113</v>
      </c>
      <c r="W18" s="116">
        <f t="shared" si="9"/>
        <v>15.505170820533049</v>
      </c>
      <c r="X18" s="344">
        <v>19.649339447096519</v>
      </c>
      <c r="Y18" s="6">
        <v>45.68</v>
      </c>
      <c r="Z18" s="6">
        <v>41.233061621851604</v>
      </c>
      <c r="AA18" s="6">
        <v>41.136519192720172</v>
      </c>
      <c r="AB18" s="6">
        <f t="shared" si="10"/>
        <v>26.03066055290348</v>
      </c>
      <c r="AC18" s="26">
        <f t="shared" si="11"/>
        <v>4.4469383781483955</v>
      </c>
      <c r="AD18" s="26">
        <f t="shared" si="12"/>
        <v>4.5434808072798276</v>
      </c>
      <c r="AE18" s="122">
        <f t="shared" si="13"/>
        <v>17.08346343770512</v>
      </c>
      <c r="AF18" s="116">
        <f t="shared" si="14"/>
        <v>17.454343112215199</v>
      </c>
      <c r="AG18" s="344">
        <v>9.3497450045666533</v>
      </c>
      <c r="AH18" s="6">
        <v>17.36</v>
      </c>
      <c r="AI18" s="6">
        <v>16.591832637535742</v>
      </c>
      <c r="AJ18" s="6">
        <v>16.591832637535742</v>
      </c>
      <c r="AK18" s="6">
        <f t="shared" si="15"/>
        <v>8.0102549954333462</v>
      </c>
      <c r="AL18" s="26">
        <f t="shared" si="16"/>
        <v>0.76816736246425776</v>
      </c>
      <c r="AM18" s="26">
        <f t="shared" si="17"/>
        <v>0.76816736246425776</v>
      </c>
      <c r="AN18" s="122">
        <f t="shared" si="18"/>
        <v>9.5897991125399962</v>
      </c>
      <c r="AO18" s="116">
        <f t="shared" si="19"/>
        <v>9.5897991125399962</v>
      </c>
      <c r="AP18" s="343">
        <v>7.0628627225477389</v>
      </c>
      <c r="AQ18" s="6">
        <v>8.51</v>
      </c>
      <c r="AR18" s="6">
        <v>8.3191649582244782</v>
      </c>
      <c r="AS18" s="6">
        <v>8.3191649582244782</v>
      </c>
      <c r="AT18" s="6">
        <f t="shared" si="20"/>
        <v>1.4471372774522608</v>
      </c>
      <c r="AU18" s="26">
        <f t="shared" si="21"/>
        <v>0.19083504177552157</v>
      </c>
      <c r="AV18" s="26">
        <f t="shared" si="22"/>
        <v>0.19083504177552157</v>
      </c>
      <c r="AW18" s="122">
        <f t="shared" si="23"/>
        <v>13.187072487794232</v>
      </c>
      <c r="AX18" s="116">
        <f t="shared" si="24"/>
        <v>13.187072487794232</v>
      </c>
      <c r="AY18" s="344">
        <v>387.13880614167397</v>
      </c>
      <c r="AZ18" s="6">
        <f t="shared" si="54"/>
        <v>731.1099999999999</v>
      </c>
      <c r="BA18" s="6">
        <v>714.86285387271118</v>
      </c>
      <c r="BB18" s="6">
        <v>714.68871665249333</v>
      </c>
      <c r="BC18" s="6">
        <f t="shared" si="26"/>
        <v>343.97119385832593</v>
      </c>
      <c r="BD18" s="26">
        <f t="shared" si="27"/>
        <v>16.247146127288715</v>
      </c>
      <c r="BE18" s="26">
        <f t="shared" si="28"/>
        <v>16.421283347506574</v>
      </c>
      <c r="BF18" s="122">
        <f t="shared" si="29"/>
        <v>4.7234031271759784</v>
      </c>
      <c r="BG18" s="116">
        <f t="shared" si="30"/>
        <v>4.7740286514428689</v>
      </c>
      <c r="BH18" s="343">
        <v>97.087549830214797</v>
      </c>
      <c r="BI18" s="6">
        <v>159.6</v>
      </c>
      <c r="BJ18" s="6">
        <v>152.80477884479521</v>
      </c>
      <c r="BK18" s="6">
        <v>152.63064162457741</v>
      </c>
      <c r="BL18" s="6">
        <f t="shared" si="31"/>
        <v>62.512450169785197</v>
      </c>
      <c r="BM18" s="26">
        <f t="shared" si="32"/>
        <v>6.7952211552047856</v>
      </c>
      <c r="BN18" s="26">
        <f t="shared" si="33"/>
        <v>6.969358375422587</v>
      </c>
      <c r="BO18" s="122">
        <f t="shared" si="34"/>
        <v>10.870188477253434</v>
      </c>
      <c r="BP18" s="116">
        <f t="shared" si="35"/>
        <v>11.148752538884104</v>
      </c>
      <c r="BQ18" s="344">
        <v>166.21768897007391</v>
      </c>
      <c r="BR18" s="6">
        <v>288.08999999999997</v>
      </c>
      <c r="BS18" s="6">
        <v>278.65865288423345</v>
      </c>
      <c r="BT18" s="6">
        <v>278.65865288423345</v>
      </c>
      <c r="BU18" s="26">
        <f t="shared" si="36"/>
        <v>121.87231102992607</v>
      </c>
      <c r="BV18" s="26">
        <f t="shared" si="37"/>
        <v>9.4313471157665276</v>
      </c>
      <c r="BW18" s="122">
        <f t="shared" si="58"/>
        <v>9.4313471157665276</v>
      </c>
      <c r="BX18" s="11">
        <f t="shared" si="39"/>
        <v>3.384552038182969</v>
      </c>
      <c r="BY18" s="116">
        <f t="shared" si="59"/>
        <v>7.7387119650587701</v>
      </c>
      <c r="BZ18" s="343">
        <v>123.83356734138523</v>
      </c>
      <c r="CA18" s="6">
        <v>283.42</v>
      </c>
      <c r="CB18" s="6">
        <v>283.39942214368256</v>
      </c>
      <c r="CC18" s="6">
        <v>283.39942214368256</v>
      </c>
      <c r="CD18" s="6">
        <f t="shared" si="40"/>
        <v>159.5864326586148</v>
      </c>
      <c r="CE18" s="26">
        <f t="shared" si="41"/>
        <v>2.0577856317459009E-2</v>
      </c>
      <c r="CF18" s="26">
        <f t="shared" si="42"/>
        <v>2.0577856317459009E-2</v>
      </c>
      <c r="CG18" s="122">
        <f t="shared" si="43"/>
        <v>1.2894489822627272E-2</v>
      </c>
      <c r="CH18" s="116">
        <f t="shared" si="44"/>
        <v>1.2894489822627272E-2</v>
      </c>
      <c r="CI18" s="119">
        <v>0</v>
      </c>
      <c r="CJ18" s="6">
        <v>862</v>
      </c>
      <c r="CK18" s="6">
        <v>778.36361268008136</v>
      </c>
      <c r="CL18" s="6">
        <v>778.36361268008136</v>
      </c>
      <c r="CM18" s="6">
        <f t="shared" si="45"/>
        <v>862</v>
      </c>
      <c r="CN18" s="26">
        <f t="shared" si="46"/>
        <v>83.63638731991864</v>
      </c>
      <c r="CO18" s="26">
        <f t="shared" si="47"/>
        <v>83.63638731991864</v>
      </c>
      <c r="CP18" s="122">
        <f t="shared" si="55"/>
        <v>9.7025971368815132</v>
      </c>
      <c r="CQ18" s="116">
        <f t="shared" si="48"/>
        <v>9.7025971368815132</v>
      </c>
    </row>
    <row r="19" spans="1:99" s="273" customFormat="1">
      <c r="A19" s="399"/>
      <c r="B19" s="65">
        <v>116</v>
      </c>
      <c r="C19" s="112">
        <v>9844.2586599999995</v>
      </c>
      <c r="D19" s="341" t="s">
        <v>15</v>
      </c>
      <c r="E19" s="342">
        <v>4273490</v>
      </c>
      <c r="F19" s="343">
        <v>130.17280917443696</v>
      </c>
      <c r="G19" s="6">
        <v>463.3</v>
      </c>
      <c r="H19" s="335">
        <v>458.24612317696523</v>
      </c>
      <c r="I19" s="6">
        <v>458.13500376510439</v>
      </c>
      <c r="J19" s="6">
        <f t="shared" si="0"/>
        <v>333.12719082556305</v>
      </c>
      <c r="K19" s="26">
        <f t="shared" si="53"/>
        <v>5.1649962348956251</v>
      </c>
      <c r="L19" s="26">
        <f t="shared" si="56"/>
        <v>5.1649962348956251</v>
      </c>
      <c r="M19" s="122">
        <f t="shared" si="60"/>
        <v>1.5504577161941118</v>
      </c>
      <c r="N19" s="11">
        <f t="shared" si="4"/>
        <v>1.5504577161941118</v>
      </c>
      <c r="O19" s="344">
        <v>149.77746049585005</v>
      </c>
      <c r="P19" s="6">
        <f t="shared" si="57"/>
        <v>454.13000000000005</v>
      </c>
      <c r="Q19" s="6">
        <v>444.12108014219291</v>
      </c>
      <c r="R19" s="6">
        <v>443.96871293208989</v>
      </c>
      <c r="S19" s="6">
        <f t="shared" si="5"/>
        <v>304.35253950415</v>
      </c>
      <c r="T19" s="26">
        <f t="shared" si="6"/>
        <v>10.008919857807143</v>
      </c>
      <c r="U19" s="26">
        <f t="shared" si="7"/>
        <v>10.161287067910166</v>
      </c>
      <c r="V19" s="122">
        <f t="shared" si="8"/>
        <v>3.2885941658688433</v>
      </c>
      <c r="W19" s="116">
        <f t="shared" si="9"/>
        <v>3.3386569024411283</v>
      </c>
      <c r="X19" s="344">
        <v>96.950489152608256</v>
      </c>
      <c r="Y19" s="6">
        <v>377.11</v>
      </c>
      <c r="Z19" s="6">
        <v>368.33679191229913</v>
      </c>
      <c r="AA19" s="6">
        <v>368.18442470219611</v>
      </c>
      <c r="AB19" s="6">
        <f t="shared" si="10"/>
        <v>280.15951084739174</v>
      </c>
      <c r="AC19" s="26">
        <f t="shared" si="11"/>
        <v>8.7732080877008798</v>
      </c>
      <c r="AD19" s="26">
        <f t="shared" si="12"/>
        <v>8.9255752978039027</v>
      </c>
      <c r="AE19" s="122">
        <f t="shared" si="13"/>
        <v>3.1315046421821511</v>
      </c>
      <c r="AF19" s="116">
        <f t="shared" si="14"/>
        <v>3.1858905202992855</v>
      </c>
      <c r="AG19" s="344">
        <v>30.111564500430042</v>
      </c>
      <c r="AH19" s="6">
        <v>47.04</v>
      </c>
      <c r="AI19" s="6">
        <v>46.056362646995645</v>
      </c>
      <c r="AJ19" s="6">
        <v>46.056362646995645</v>
      </c>
      <c r="AK19" s="6">
        <f t="shared" si="15"/>
        <v>16.928435499569957</v>
      </c>
      <c r="AL19" s="26">
        <f t="shared" si="16"/>
        <v>0.98363735300435451</v>
      </c>
      <c r="AM19" s="26">
        <f t="shared" si="17"/>
        <v>0.98363735300435451</v>
      </c>
      <c r="AN19" s="122">
        <f t="shared" si="18"/>
        <v>5.8105626655773497</v>
      </c>
      <c r="AO19" s="116">
        <f t="shared" si="19"/>
        <v>5.8105626655773497</v>
      </c>
      <c r="AP19" s="343">
        <v>22.715406842811738</v>
      </c>
      <c r="AQ19" s="6">
        <v>29.98</v>
      </c>
      <c r="AR19" s="6">
        <v>29.727925582898134</v>
      </c>
      <c r="AS19" s="6">
        <v>29.727925582898134</v>
      </c>
      <c r="AT19" s="6">
        <f t="shared" si="20"/>
        <v>7.264593157188262</v>
      </c>
      <c r="AU19" s="26">
        <f t="shared" si="21"/>
        <v>0.25207441710186629</v>
      </c>
      <c r="AV19" s="26">
        <f t="shared" si="22"/>
        <v>0.25207441710186629</v>
      </c>
      <c r="AW19" s="122">
        <f t="shared" si="23"/>
        <v>3.4699041177886265</v>
      </c>
      <c r="AX19" s="116">
        <f t="shared" si="24"/>
        <v>3.4699041177886265</v>
      </c>
      <c r="AY19" s="344">
        <v>1253.1437264340586</v>
      </c>
      <c r="AZ19" s="6">
        <f t="shared" si="54"/>
        <v>2793.7999999999997</v>
      </c>
      <c r="BA19" s="6">
        <v>2703.5141760592046</v>
      </c>
      <c r="BB19" s="6">
        <v>2703.2200711395699</v>
      </c>
      <c r="BC19" s="6">
        <f t="shared" si="26"/>
        <v>1540.6562735659411</v>
      </c>
      <c r="BD19" s="26">
        <f t="shared" si="27"/>
        <v>90.285823940795126</v>
      </c>
      <c r="BE19" s="26">
        <f t="shared" si="28"/>
        <v>90.579928860429845</v>
      </c>
      <c r="BF19" s="122">
        <f t="shared" si="29"/>
        <v>5.8602184984339942</v>
      </c>
      <c r="BG19" s="116">
        <f t="shared" si="30"/>
        <v>5.8793080854288924</v>
      </c>
      <c r="BH19" s="343">
        <v>318.98052804098739</v>
      </c>
      <c r="BI19" s="6">
        <v>1038.3499999999999</v>
      </c>
      <c r="BJ19" s="6">
        <v>1015.9315536867347</v>
      </c>
      <c r="BK19" s="6">
        <v>1015.6374487671</v>
      </c>
      <c r="BL19" s="6">
        <f t="shared" si="31"/>
        <v>719.36947195901257</v>
      </c>
      <c r="BM19" s="26">
        <f t="shared" si="32"/>
        <v>22.418446313265235</v>
      </c>
      <c r="BN19" s="26">
        <f t="shared" si="33"/>
        <v>22.712551232899955</v>
      </c>
      <c r="BO19" s="122">
        <f t="shared" si="34"/>
        <v>3.1164022365606541</v>
      </c>
      <c r="BP19" s="116">
        <f t="shared" si="35"/>
        <v>3.157285945294332</v>
      </c>
      <c r="BQ19" s="344">
        <v>535.3167022298652</v>
      </c>
      <c r="BR19" s="6">
        <v>807.28</v>
      </c>
      <c r="BS19" s="6">
        <v>739.50204850796536</v>
      </c>
      <c r="BT19" s="6">
        <v>739.50204850796536</v>
      </c>
      <c r="BU19" s="26">
        <f t="shared" si="36"/>
        <v>271.96329777013477</v>
      </c>
      <c r="BV19" s="26">
        <f t="shared" si="37"/>
        <v>67.777951492034617</v>
      </c>
      <c r="BW19" s="122">
        <f t="shared" si="58"/>
        <v>67.777951492034617</v>
      </c>
      <c r="BX19" s="11">
        <f t="shared" si="39"/>
        <v>9.1653500661404266</v>
      </c>
      <c r="BY19" s="116">
        <f t="shared" si="59"/>
        <v>24.92172732414835</v>
      </c>
      <c r="BZ19" s="343">
        <v>398.8464961632061</v>
      </c>
      <c r="CA19" s="6">
        <v>948.17</v>
      </c>
      <c r="CB19" s="6">
        <v>948.08057386450434</v>
      </c>
      <c r="CC19" s="6">
        <v>948.08057386450434</v>
      </c>
      <c r="CD19" s="6">
        <f t="shared" si="40"/>
        <v>549.32350383679386</v>
      </c>
      <c r="CE19" s="26">
        <f t="shared" si="41"/>
        <v>8.942613549561429E-2</v>
      </c>
      <c r="CF19" s="26">
        <f t="shared" si="42"/>
        <v>8.942613549561429E-2</v>
      </c>
      <c r="CG19" s="122">
        <f t="shared" si="43"/>
        <v>1.6279320813875668E-2</v>
      </c>
      <c r="CH19" s="116">
        <f t="shared" si="44"/>
        <v>1.6279320813875668E-2</v>
      </c>
      <c r="CI19" s="119">
        <v>0</v>
      </c>
      <c r="CJ19" s="6">
        <v>2378</v>
      </c>
      <c r="CK19" s="6">
        <v>2216.1378637504413</v>
      </c>
      <c r="CL19" s="6">
        <v>2216.1378637504413</v>
      </c>
      <c r="CM19" s="6">
        <f t="shared" si="45"/>
        <v>2378</v>
      </c>
      <c r="CN19" s="26">
        <f t="shared" si="46"/>
        <v>161.86213624955872</v>
      </c>
      <c r="CO19" s="26">
        <f t="shared" si="47"/>
        <v>161.86213624955872</v>
      </c>
      <c r="CP19" s="122">
        <f t="shared" si="55"/>
        <v>6.8066499684423345</v>
      </c>
      <c r="CQ19" s="116">
        <f t="shared" si="48"/>
        <v>6.8066499684423345</v>
      </c>
    </row>
    <row r="20" spans="1:99" s="349" customFormat="1" ht="13.5" customHeight="1" thickBot="1">
      <c r="A20" s="400"/>
      <c r="B20" s="83"/>
      <c r="C20" s="113">
        <f>SUM(C12:C19)</f>
        <v>21709.829879999998</v>
      </c>
      <c r="D20" s="346" t="s">
        <v>6</v>
      </c>
      <c r="E20" s="138">
        <f>SUM(E12:E19)</f>
        <v>21236645</v>
      </c>
      <c r="F20" s="41">
        <f>SUM(F12:F19)</f>
        <v>445.31166617957098</v>
      </c>
      <c r="G20" s="41">
        <f>SUM(G12:G19)</f>
        <v>1219.24</v>
      </c>
      <c r="H20" s="41">
        <f>SUM(H12:H19)</f>
        <v>1199.6449207368396</v>
      </c>
      <c r="I20" s="41">
        <f>SUM(I12:I19)</f>
        <v>1198.6307737212192</v>
      </c>
      <c r="J20" s="41">
        <f>G20-F20</f>
        <v>773.92833382042909</v>
      </c>
      <c r="K20" s="42">
        <f>G20-H20</f>
        <v>19.595079263160414</v>
      </c>
      <c r="L20" s="42">
        <f t="shared" si="2"/>
        <v>20.609226278780852</v>
      </c>
      <c r="M20" s="123">
        <f>100*K20/J20</f>
        <v>2.5318984209340201</v>
      </c>
      <c r="N20" s="63">
        <f t="shared" si="4"/>
        <v>2.6629373002853147</v>
      </c>
      <c r="O20" s="117">
        <f>SUM(O12:O19)</f>
        <v>642.75921227062372</v>
      </c>
      <c r="P20" s="41">
        <f>SUM(P12:P19)</f>
        <v>1656.8400000000001</v>
      </c>
      <c r="Q20" s="41">
        <f>SUM(Q12:Q19)</f>
        <v>1599.4386113848491</v>
      </c>
      <c r="R20" s="41">
        <f>SUM(R12:R19)</f>
        <v>1597.9544593281532</v>
      </c>
      <c r="S20" s="41">
        <f t="shared" si="5"/>
        <v>1014.0807877293764</v>
      </c>
      <c r="T20" s="42">
        <f t="shared" si="6"/>
        <v>57.401388615151063</v>
      </c>
      <c r="U20" s="42">
        <f t="shared" si="7"/>
        <v>58.885540671846911</v>
      </c>
      <c r="V20" s="123">
        <f t="shared" ref="V20:V26" si="61">100*T20/S20</f>
        <v>5.6604354711894551</v>
      </c>
      <c r="W20" s="118">
        <f t="shared" si="9"/>
        <v>5.8067898913357041</v>
      </c>
      <c r="X20" s="41">
        <f>SUM(X12:X19)</f>
        <v>401.1675277043438</v>
      </c>
      <c r="Y20" s="41">
        <f>SUM(Y12:Y19)</f>
        <v>1298.23</v>
      </c>
      <c r="Z20" s="41">
        <f>SUM(Z12:Z19)</f>
        <v>1245.851803188152</v>
      </c>
      <c r="AA20" s="41">
        <f>SUM(AA12:AA19)</f>
        <v>1244.3676511314563</v>
      </c>
      <c r="AB20" s="41">
        <f t="shared" si="10"/>
        <v>897.06247229565622</v>
      </c>
      <c r="AC20" s="42">
        <f t="shared" si="11"/>
        <v>52.378196811848056</v>
      </c>
      <c r="AD20" s="42">
        <f t="shared" si="12"/>
        <v>53.862348868543677</v>
      </c>
      <c r="AE20" s="123">
        <f t="shared" ref="AE20:AE26" si="62">100*AC20/AB20</f>
        <v>5.8388572066567415</v>
      </c>
      <c r="AF20" s="118">
        <f t="shared" si="14"/>
        <v>6.0043029924889755</v>
      </c>
      <c r="AG20" s="41">
        <f>SUM(AG12:AG19)</f>
        <v>138.42909424489852</v>
      </c>
      <c r="AH20" s="41">
        <f>SUM(AH12:AH19)</f>
        <v>228.50000000000003</v>
      </c>
      <c r="AI20" s="41">
        <f>SUM(AI12:AI19)</f>
        <v>224.48693681161615</v>
      </c>
      <c r="AJ20" s="41">
        <f>SUM(AJ12:AJ19)</f>
        <v>224.48693681161615</v>
      </c>
      <c r="AK20" s="41">
        <f t="shared" si="15"/>
        <v>90.070905755101506</v>
      </c>
      <c r="AL20" s="42">
        <f t="shared" si="16"/>
        <v>4.0130631883838817</v>
      </c>
      <c r="AM20" s="42">
        <f t="shared" si="17"/>
        <v>4.0130631883838817</v>
      </c>
      <c r="AN20" s="123">
        <f t="shared" ref="AN20:AN26" si="63">100*AL20/AK20</f>
        <v>4.4554489096570302</v>
      </c>
      <c r="AO20" s="118">
        <f t="shared" si="19"/>
        <v>4.4554489096570302</v>
      </c>
      <c r="AP20" s="41">
        <f>SUM(AP12:AP19)</f>
        <v>103.16259032138143</v>
      </c>
      <c r="AQ20" s="41">
        <f>SUM(AQ12:AQ19)</f>
        <v>130.11000000000001</v>
      </c>
      <c r="AR20" s="41">
        <f>SUM(AR12:AR19)</f>
        <v>129.09987138508066</v>
      </c>
      <c r="AS20" s="41">
        <f>SUM(AS12:AS19)</f>
        <v>129.09987138508066</v>
      </c>
      <c r="AT20" s="41">
        <f t="shared" si="20"/>
        <v>26.947409678618584</v>
      </c>
      <c r="AU20" s="42">
        <f t="shared" si="21"/>
        <v>1.0101286149193527</v>
      </c>
      <c r="AV20" s="42">
        <f t="shared" si="22"/>
        <v>1.0101286149193527</v>
      </c>
      <c r="AW20" s="123">
        <f t="shared" ref="AW20:AW26" si="64">100*AU20/AT20</f>
        <v>3.7485184177863262</v>
      </c>
      <c r="AX20" s="118">
        <f t="shared" si="24"/>
        <v>3.7485184177863262</v>
      </c>
      <c r="AY20" s="41">
        <f>SUM(AY12:AY19)</f>
        <v>5786.2723065603859</v>
      </c>
      <c r="AZ20" s="41">
        <f>SUM(AZ12:AZ19)</f>
        <v>12142.43</v>
      </c>
      <c r="BA20" s="41">
        <f>SUM(BA12:BA19)</f>
        <v>11881.053431610153</v>
      </c>
      <c r="BB20" s="41">
        <f>SUM(BB12:BB19)</f>
        <v>11879.270543589704</v>
      </c>
      <c r="BC20" s="41">
        <f t="shared" si="26"/>
        <v>6356.1576934396144</v>
      </c>
      <c r="BD20" s="42">
        <f t="shared" si="27"/>
        <v>261.37656838984731</v>
      </c>
      <c r="BE20" s="42">
        <f t="shared" si="28"/>
        <v>263.15945641029612</v>
      </c>
      <c r="BF20" s="123">
        <f t="shared" ref="BF20:BF26" si="65">100*BD20/BC20</f>
        <v>4.1121787878173963</v>
      </c>
      <c r="BG20" s="118">
        <f t="shared" si="30"/>
        <v>4.140228564214369</v>
      </c>
      <c r="BH20" s="41">
        <f>SUM(BH12:BH19)</f>
        <v>1537.1675676465604</v>
      </c>
      <c r="BI20" s="41">
        <f>SUM(BI12:BI19)</f>
        <v>3845.8399999999997</v>
      </c>
      <c r="BJ20" s="41">
        <f>SUM(BJ12:BJ19)</f>
        <v>3756.7980526113579</v>
      </c>
      <c r="BK20" s="41">
        <f>SUM(BK12:BK19)</f>
        <v>3755.0151645909109</v>
      </c>
      <c r="BL20" s="41">
        <f t="shared" si="31"/>
        <v>2308.672432353439</v>
      </c>
      <c r="BM20" s="42">
        <f t="shared" si="32"/>
        <v>89.041947388641802</v>
      </c>
      <c r="BN20" s="42">
        <f t="shared" si="33"/>
        <v>90.824835409088791</v>
      </c>
      <c r="BO20" s="123">
        <f t="shared" ref="BO20:BO26" si="66">100*BM20/BL20</f>
        <v>3.8568463044310395</v>
      </c>
      <c r="BP20" s="118">
        <f t="shared" si="35"/>
        <v>3.9340719859725968</v>
      </c>
      <c r="BQ20" s="7">
        <f>SUM(BQ12:BQ19)</f>
        <v>2414.26000980663</v>
      </c>
      <c r="BR20" s="7">
        <f>SUM(BR12:BR19)</f>
        <v>4426.3</v>
      </c>
      <c r="BS20" s="7">
        <f>SUM(BS12:BS19)</f>
        <v>4254.3124101570647</v>
      </c>
      <c r="BT20" s="7">
        <f>SUM(BT12:BT19)</f>
        <v>4254.3124101570647</v>
      </c>
      <c r="BU20" s="27">
        <f t="shared" si="36"/>
        <v>2012.0399901933702</v>
      </c>
      <c r="BV20" s="27">
        <f t="shared" si="37"/>
        <v>171.98758984293545</v>
      </c>
      <c r="BW20" s="347">
        <f t="shared" si="58"/>
        <v>171.98758984293545</v>
      </c>
      <c r="BX20" s="325">
        <f t="shared" si="39"/>
        <v>4.0426647895514058</v>
      </c>
      <c r="BY20" s="323">
        <f t="shared" si="59"/>
        <v>8.547921049342877</v>
      </c>
      <c r="BZ20" s="41">
        <f>SUM(BZ12:BZ19)</f>
        <v>1834.8447291071952</v>
      </c>
      <c r="CA20" s="41">
        <f>SUM(CA12:CA19)</f>
        <v>3870.29</v>
      </c>
      <c r="CB20" s="41">
        <f>SUM(CB12:CB19)</f>
        <v>3869.942968841729</v>
      </c>
      <c r="CC20" s="41">
        <f>SUM(CC12:CC19)</f>
        <v>3869.942968841729</v>
      </c>
      <c r="CD20" s="41">
        <f t="shared" si="40"/>
        <v>2035.4452708928047</v>
      </c>
      <c r="CE20" s="42">
        <f t="shared" si="41"/>
        <v>0.34703115827096553</v>
      </c>
      <c r="CF20" s="42">
        <f t="shared" si="42"/>
        <v>0.34703115827096553</v>
      </c>
      <c r="CG20" s="123">
        <f t="shared" ref="CG20:CG26" si="67">100*CE20/CD20</f>
        <v>1.7049397654339667E-2</v>
      </c>
      <c r="CH20" s="348">
        <f t="shared" si="44"/>
        <v>1.7049397654339667E-2</v>
      </c>
      <c r="CI20" s="117">
        <f>SUM(CI12:CI19)</f>
        <v>0</v>
      </c>
      <c r="CJ20" s="41">
        <f>SUM(CJ12:CJ19)</f>
        <v>8596</v>
      </c>
      <c r="CK20" s="41">
        <f>SUM(CK12:CK19)</f>
        <v>7773.8712588740091</v>
      </c>
      <c r="CL20" s="41">
        <f>SUM(CL12:CL19)</f>
        <v>7773.8712588740091</v>
      </c>
      <c r="CM20" s="41">
        <f t="shared" si="45"/>
        <v>8596</v>
      </c>
      <c r="CN20" s="42">
        <f t="shared" si="46"/>
        <v>822.12874112599093</v>
      </c>
      <c r="CO20" s="42">
        <f t="shared" si="47"/>
        <v>822.12874112599093</v>
      </c>
      <c r="CP20" s="123">
        <f t="shared" ref="CP20:CP26" si="68">100*CN20/CM20</f>
        <v>9.5640849363191123</v>
      </c>
      <c r="CQ20" s="118">
        <f t="shared" si="48"/>
        <v>9.5640849363191123</v>
      </c>
    </row>
    <row r="21" spans="1:99" ht="13.5" customHeight="1" thickBot="1">
      <c r="A21" s="398" t="s">
        <v>29</v>
      </c>
      <c r="B21" s="65">
        <v>117</v>
      </c>
      <c r="C21" s="111">
        <v>1056.9462799999999</v>
      </c>
      <c r="D21" s="70" t="s">
        <v>16</v>
      </c>
      <c r="E21" s="314">
        <v>620226.13416967297</v>
      </c>
      <c r="F21" s="85">
        <v>76.778180203313042</v>
      </c>
      <c r="G21" s="85">
        <v>106.940585444543</v>
      </c>
      <c r="H21" s="85">
        <v>106.79884854485199</v>
      </c>
      <c r="I21" s="85">
        <v>106.43674247110701</v>
      </c>
      <c r="J21" s="6">
        <f t="shared" si="0"/>
        <v>30.162405241229962</v>
      </c>
      <c r="K21" s="26">
        <f t="shared" si="1"/>
        <v>0.14173689969101133</v>
      </c>
      <c r="L21" s="26">
        <f t="shared" si="2"/>
        <v>0.50384297343599371</v>
      </c>
      <c r="M21" s="40">
        <f t="shared" si="60"/>
        <v>0.46991245743647331</v>
      </c>
      <c r="N21" s="11">
        <f t="shared" si="4"/>
        <v>1.6704336720046269</v>
      </c>
      <c r="O21" s="120">
        <v>51.262345097323816</v>
      </c>
      <c r="P21" s="85">
        <v>69.08378989094183</v>
      </c>
      <c r="Q21" s="85">
        <v>69.018620307156922</v>
      </c>
      <c r="R21" s="85">
        <v>68.933967425789518</v>
      </c>
      <c r="S21" s="6">
        <f t="shared" si="5"/>
        <v>17.821444793618014</v>
      </c>
      <c r="T21" s="26">
        <f t="shared" si="6"/>
        <v>6.5169583784907559E-2</v>
      </c>
      <c r="U21" s="26">
        <f t="shared" si="7"/>
        <v>0.14982246515231168</v>
      </c>
      <c r="V21" s="40">
        <f t="shared" si="61"/>
        <v>0.36568069839233941</v>
      </c>
      <c r="W21" s="116">
        <f t="shared" si="9"/>
        <v>0.84068641396551735</v>
      </c>
      <c r="X21" s="85">
        <v>41.766569432518786</v>
      </c>
      <c r="Y21" s="85">
        <v>50.025228505746099</v>
      </c>
      <c r="Z21" s="85">
        <v>49.9813471403722</v>
      </c>
      <c r="AA21" s="85">
        <v>49.896694259004803</v>
      </c>
      <c r="AB21" s="6">
        <f t="shared" si="10"/>
        <v>8.2586590732273137</v>
      </c>
      <c r="AC21" s="26">
        <f t="shared" si="11"/>
        <v>4.3881365373898973E-2</v>
      </c>
      <c r="AD21" s="26">
        <f t="shared" si="12"/>
        <v>0.12853424674129599</v>
      </c>
      <c r="AE21" s="40">
        <f t="shared" si="62"/>
        <v>0.53133765402851341</v>
      </c>
      <c r="AF21" s="116">
        <f t="shared" si="14"/>
        <v>1.5563573408421065</v>
      </c>
      <c r="AG21" s="85">
        <v>6.2863790576244787</v>
      </c>
      <c r="AH21" s="85">
        <v>12.2286604082473</v>
      </c>
      <c r="AI21" s="85">
        <v>12.211629833518501</v>
      </c>
      <c r="AJ21" s="85">
        <v>12.211629833518501</v>
      </c>
      <c r="AK21" s="6">
        <f t="shared" si="15"/>
        <v>5.9422813506228218</v>
      </c>
      <c r="AL21" s="26">
        <f t="shared" si="16"/>
        <v>1.7030574728799763E-2</v>
      </c>
      <c r="AM21" s="26">
        <f t="shared" si="17"/>
        <v>1.7030574728799763E-2</v>
      </c>
      <c r="AN21" s="40">
        <f t="shared" si="63"/>
        <v>0.28659993904554448</v>
      </c>
      <c r="AO21" s="116">
        <f t="shared" si="19"/>
        <v>0.28659993904554448</v>
      </c>
      <c r="AP21" s="85">
        <v>3.209396607180548</v>
      </c>
      <c r="AQ21" s="85">
        <v>6.82990097694843</v>
      </c>
      <c r="AR21" s="85">
        <v>6.8256433332662203</v>
      </c>
      <c r="AS21" s="85">
        <v>6.8256433332662203</v>
      </c>
      <c r="AT21" s="6">
        <f t="shared" si="20"/>
        <v>3.620504369767882</v>
      </c>
      <c r="AU21" s="26">
        <f t="shared" si="21"/>
        <v>4.2576436822097108E-3</v>
      </c>
      <c r="AV21" s="26">
        <f t="shared" si="22"/>
        <v>4.2576436822097108E-3</v>
      </c>
      <c r="AW21" s="40">
        <f t="shared" si="64"/>
        <v>0.11759808157565287</v>
      </c>
      <c r="AX21" s="116">
        <f t="shared" si="24"/>
        <v>0.11759808157565287</v>
      </c>
      <c r="AY21" s="85">
        <v>250.47022338249599</v>
      </c>
      <c r="AZ21" s="85">
        <v>413.48916132090415</v>
      </c>
      <c r="BA21" s="85">
        <v>412.06446468873486</v>
      </c>
      <c r="BB21" s="85">
        <v>411.73916620480594</v>
      </c>
      <c r="BC21" s="6">
        <f t="shared" si="26"/>
        <v>163.01893793840816</v>
      </c>
      <c r="BD21" s="26">
        <f t="shared" si="27"/>
        <v>1.4246966321692867</v>
      </c>
      <c r="BE21" s="26">
        <f t="shared" si="28"/>
        <v>1.749995116098205</v>
      </c>
      <c r="BF21" s="40">
        <f t="shared" si="65"/>
        <v>0.87394547540701428</v>
      </c>
      <c r="BG21" s="116">
        <f t="shared" si="30"/>
        <v>1.0734919134115501</v>
      </c>
      <c r="BH21" s="85">
        <v>139.70615031678565</v>
      </c>
      <c r="BI21" s="85">
        <v>176.729189149517</v>
      </c>
      <c r="BJ21" s="85">
        <v>176.56241455958099</v>
      </c>
      <c r="BK21" s="85">
        <v>176.23711607565201</v>
      </c>
      <c r="BL21" s="6">
        <f t="shared" si="31"/>
        <v>37.023038832731345</v>
      </c>
      <c r="BM21" s="26">
        <f t="shared" si="32"/>
        <v>0.16677458993601135</v>
      </c>
      <c r="BN21" s="26">
        <f t="shared" si="33"/>
        <v>0.49207307386498655</v>
      </c>
      <c r="BO21" s="40">
        <f t="shared" si="66"/>
        <v>0.4504616454891574</v>
      </c>
      <c r="BP21" s="11">
        <f t="shared" si="35"/>
        <v>1.3290996346576347</v>
      </c>
      <c r="BQ21" s="336">
        <v>37.342994670192084</v>
      </c>
      <c r="BR21" s="337">
        <v>85.720853315646096</v>
      </c>
      <c r="BS21" s="337">
        <v>84.568863803776907</v>
      </c>
      <c r="BT21" s="327">
        <v>84.568863803776907</v>
      </c>
      <c r="BU21" s="328">
        <f>BR21-BQ21</f>
        <v>48.377858645454012</v>
      </c>
      <c r="BV21" s="328">
        <f t="shared" si="37"/>
        <v>1.1519895118691892</v>
      </c>
      <c r="BW21" s="329">
        <f t="shared" si="58"/>
        <v>1.1519895118691892</v>
      </c>
      <c r="BX21" s="330">
        <f t="shared" si="39"/>
        <v>1.3621910713405381</v>
      </c>
      <c r="BY21" s="331">
        <f t="shared" ref="BY21:BY26" si="69">100*(BW21)/(BU21)</f>
        <v>2.381232952685556</v>
      </c>
      <c r="BZ21" s="85">
        <v>73.421078395518251</v>
      </c>
      <c r="CA21" s="85">
        <v>151.03911885574101</v>
      </c>
      <c r="CB21" s="85">
        <v>150.93318632537699</v>
      </c>
      <c r="CC21" s="85">
        <v>150.93318632537699</v>
      </c>
      <c r="CD21" s="6">
        <f t="shared" si="40"/>
        <v>77.618040460222758</v>
      </c>
      <c r="CE21" s="26">
        <f t="shared" si="41"/>
        <v>0.10593253036401507</v>
      </c>
      <c r="CF21" s="26">
        <f t="shared" si="42"/>
        <v>0.10593253036401507</v>
      </c>
      <c r="CG21" s="40">
        <f t="shared" si="67"/>
        <v>0.13647926401633748</v>
      </c>
      <c r="CH21" s="116">
        <f t="shared" si="44"/>
        <v>0.13647926401633748</v>
      </c>
      <c r="CI21" s="120">
        <v>0</v>
      </c>
      <c r="CJ21" s="85">
        <v>14.053777515469836</v>
      </c>
      <c r="CK21" s="85">
        <v>13.127116554129747</v>
      </c>
      <c r="CL21" s="85">
        <v>13.127116554129747</v>
      </c>
      <c r="CM21" s="6">
        <f t="shared" si="45"/>
        <v>14.053777515469836</v>
      </c>
      <c r="CN21" s="26">
        <f t="shared" si="46"/>
        <v>0.92666096134008846</v>
      </c>
      <c r="CO21" s="26">
        <f t="shared" si="47"/>
        <v>0.92666096134008846</v>
      </c>
      <c r="CP21" s="40">
        <f t="shared" si="68"/>
        <v>6.5936788903912644</v>
      </c>
      <c r="CQ21" s="116">
        <f t="shared" si="48"/>
        <v>6.5936788903912644</v>
      </c>
      <c r="CR21" s="320"/>
      <c r="CS21" s="319"/>
      <c r="CT21" s="319"/>
      <c r="CU21" s="319"/>
    </row>
    <row r="22" spans="1:99" ht="13.5" customHeight="1" thickBot="1">
      <c r="A22" s="399"/>
      <c r="B22" s="65">
        <v>118</v>
      </c>
      <c r="C22" s="111">
        <v>1706.8554899999999</v>
      </c>
      <c r="D22" s="70" t="s">
        <v>17</v>
      </c>
      <c r="E22" s="140">
        <v>573746.53385236196</v>
      </c>
      <c r="F22" s="85">
        <v>36.214830731357004</v>
      </c>
      <c r="G22" s="85">
        <v>109.148288166547</v>
      </c>
      <c r="H22" s="85">
        <v>109.14049917729101</v>
      </c>
      <c r="I22" s="85">
        <v>108.71032932809601</v>
      </c>
      <c r="J22" s="6">
        <f t="shared" si="0"/>
        <v>72.933457435190007</v>
      </c>
      <c r="K22" s="26">
        <f t="shared" si="1"/>
        <v>7.7889892559994678E-3</v>
      </c>
      <c r="L22" s="26">
        <f t="shared" si="2"/>
        <v>0.43795883845099581</v>
      </c>
      <c r="M22" s="40">
        <f t="shared" si="60"/>
        <v>1.0679583184330601E-2</v>
      </c>
      <c r="N22" s="11">
        <f t="shared" si="4"/>
        <v>0.60049098706197213</v>
      </c>
      <c r="O22" s="120">
        <v>20.189391977004782</v>
      </c>
      <c r="P22" s="85">
        <v>81.155426109085809</v>
      </c>
      <c r="Q22" s="85">
        <v>81.153384618110508</v>
      </c>
      <c r="R22" s="85">
        <v>80.996271935874901</v>
      </c>
      <c r="S22" s="6">
        <f t="shared" si="5"/>
        <v>60.966034132081028</v>
      </c>
      <c r="T22" s="26">
        <f t="shared" si="6"/>
        <v>2.0414909753014854E-3</v>
      </c>
      <c r="U22" s="26">
        <f t="shared" si="7"/>
        <v>0.15915417321090786</v>
      </c>
      <c r="V22" s="40">
        <f t="shared" si="61"/>
        <v>3.3485710598768134E-3</v>
      </c>
      <c r="W22" s="116">
        <f t="shared" si="9"/>
        <v>0.2610538400219789</v>
      </c>
      <c r="X22" s="85">
        <v>12.250997182375999</v>
      </c>
      <c r="Y22" s="85">
        <v>32.959544168747001</v>
      </c>
      <c r="Z22" s="85">
        <v>32.9575026777717</v>
      </c>
      <c r="AA22" s="85">
        <v>32.800389995536101</v>
      </c>
      <c r="AB22" s="6">
        <f t="shared" si="10"/>
        <v>20.708546986371005</v>
      </c>
      <c r="AC22" s="26">
        <f t="shared" si="11"/>
        <v>2.0414909753014854E-3</v>
      </c>
      <c r="AD22" s="26">
        <f t="shared" si="12"/>
        <v>0.15915417321090075</v>
      </c>
      <c r="AE22" s="40">
        <f t="shared" si="62"/>
        <v>9.8582048110138279E-3</v>
      </c>
      <c r="AF22" s="116">
        <f t="shared" si="14"/>
        <v>0.76854341019505379</v>
      </c>
      <c r="AG22" s="85">
        <v>5.2464962177364347</v>
      </c>
      <c r="AH22" s="85">
        <v>35.096656907844199</v>
      </c>
      <c r="AI22" s="85">
        <v>35.096656907844199</v>
      </c>
      <c r="AJ22" s="85">
        <v>35.096656907844199</v>
      </c>
      <c r="AK22" s="6">
        <f t="shared" si="15"/>
        <v>29.850160690107764</v>
      </c>
      <c r="AL22" s="26">
        <f t="shared" si="16"/>
        <v>0</v>
      </c>
      <c r="AM22" s="26">
        <f t="shared" si="17"/>
        <v>0</v>
      </c>
      <c r="AN22" s="40">
        <f t="shared" si="63"/>
        <v>0</v>
      </c>
      <c r="AO22" s="116">
        <f t="shared" si="19"/>
        <v>0</v>
      </c>
      <c r="AP22" s="85">
        <v>2.6918985768923478</v>
      </c>
      <c r="AQ22" s="85">
        <v>13.0992250324946</v>
      </c>
      <c r="AR22" s="85">
        <v>13.0992250324946</v>
      </c>
      <c r="AS22" s="85">
        <v>13.0992250324946</v>
      </c>
      <c r="AT22" s="6">
        <f t="shared" si="20"/>
        <v>10.407326455602252</v>
      </c>
      <c r="AU22" s="26">
        <f t="shared" si="21"/>
        <v>0</v>
      </c>
      <c r="AV22" s="26">
        <f t="shared" si="22"/>
        <v>0</v>
      </c>
      <c r="AW22" s="40">
        <f t="shared" si="64"/>
        <v>0</v>
      </c>
      <c r="AX22" s="116">
        <f t="shared" si="24"/>
        <v>0</v>
      </c>
      <c r="AY22" s="85">
        <v>138.54784938630169</v>
      </c>
      <c r="AZ22" s="85">
        <v>539.40746780796997</v>
      </c>
      <c r="BA22" s="85">
        <v>539.40015004979</v>
      </c>
      <c r="BB22" s="85">
        <v>538.81539636856394</v>
      </c>
      <c r="BC22" s="6">
        <f t="shared" si="26"/>
        <v>400.8596184216683</v>
      </c>
      <c r="BD22" s="26">
        <f t="shared" si="27"/>
        <v>7.3177581799654945E-3</v>
      </c>
      <c r="BE22" s="26">
        <f t="shared" si="28"/>
        <v>0.59207143940602691</v>
      </c>
      <c r="BF22" s="40">
        <f t="shared" si="65"/>
        <v>1.8255164261189987E-3</v>
      </c>
      <c r="BG22" s="116">
        <f t="shared" si="30"/>
        <v>0.14770044479342415</v>
      </c>
      <c r="BH22" s="85">
        <v>46.533657020801733</v>
      </c>
      <c r="BI22" s="85">
        <v>140.902761658553</v>
      </c>
      <c r="BJ22" s="85">
        <v>140.89544390037301</v>
      </c>
      <c r="BK22" s="85">
        <v>140.31069021914701</v>
      </c>
      <c r="BL22" s="6">
        <f t="shared" si="31"/>
        <v>94.369104637751263</v>
      </c>
      <c r="BM22" s="26">
        <f t="shared" si="32"/>
        <v>7.3177581799939162E-3</v>
      </c>
      <c r="BN22" s="26">
        <f t="shared" si="33"/>
        <v>0.59207143940599849</v>
      </c>
      <c r="BO22" s="40">
        <f t="shared" si="66"/>
        <v>7.7544003496527103E-3</v>
      </c>
      <c r="BP22" s="11">
        <f t="shared" si="35"/>
        <v>0.62739965763026562</v>
      </c>
      <c r="BQ22" s="338">
        <v>31.030574695343436</v>
      </c>
      <c r="BR22" s="335">
        <v>224.03411884325999</v>
      </c>
      <c r="BS22" s="335">
        <v>224.03411884325999</v>
      </c>
      <c r="BT22" s="6">
        <v>224.03411884325999</v>
      </c>
      <c r="BU22" s="26">
        <f t="shared" si="36"/>
        <v>193.00354414791656</v>
      </c>
      <c r="BV22" s="26">
        <f t="shared" si="37"/>
        <v>0</v>
      </c>
      <c r="BW22" s="122">
        <f t="shared" si="58"/>
        <v>0</v>
      </c>
      <c r="BX22" s="11">
        <f t="shared" si="39"/>
        <v>0</v>
      </c>
      <c r="BY22" s="332">
        <f t="shared" si="69"/>
        <v>0</v>
      </c>
      <c r="BZ22" s="85">
        <v>60.983617670156519</v>
      </c>
      <c r="CA22" s="85">
        <v>174.470587306157</v>
      </c>
      <c r="CB22" s="85">
        <v>174.470587306157</v>
      </c>
      <c r="CC22" s="85">
        <v>174.470587306157</v>
      </c>
      <c r="CD22" s="6">
        <f t="shared" si="40"/>
        <v>113.48696963600048</v>
      </c>
      <c r="CE22" s="26">
        <f t="shared" si="41"/>
        <v>0</v>
      </c>
      <c r="CF22" s="26">
        <f t="shared" si="42"/>
        <v>0</v>
      </c>
      <c r="CG22" s="40">
        <f t="shared" si="67"/>
        <v>0</v>
      </c>
      <c r="CH22" s="116">
        <f t="shared" si="44"/>
        <v>0</v>
      </c>
      <c r="CI22" s="120">
        <v>0</v>
      </c>
      <c r="CJ22" s="85">
        <v>5.6871873264737003</v>
      </c>
      <c r="CK22" s="85">
        <v>5.6871873264737003</v>
      </c>
      <c r="CL22" s="85">
        <v>5.6871873264737003</v>
      </c>
      <c r="CM22" s="6">
        <f t="shared" si="45"/>
        <v>5.6871873264737003</v>
      </c>
      <c r="CN22" s="26">
        <f t="shared" si="46"/>
        <v>0</v>
      </c>
      <c r="CO22" s="26">
        <f t="shared" si="47"/>
        <v>0</v>
      </c>
      <c r="CP22" s="40">
        <f t="shared" si="68"/>
        <v>0</v>
      </c>
      <c r="CQ22" s="116">
        <f t="shared" si="48"/>
        <v>0</v>
      </c>
      <c r="CR22" s="33"/>
    </row>
    <row r="23" spans="1:99" s="273" customFormat="1" ht="13.5" customHeight="1" thickBot="1">
      <c r="A23" s="399"/>
      <c r="B23" s="65">
        <v>119</v>
      </c>
      <c r="C23" s="111">
        <v>4051.0387599999999</v>
      </c>
      <c r="D23" s="70" t="s">
        <v>20</v>
      </c>
      <c r="E23" s="141">
        <v>1045168.5889056301</v>
      </c>
      <c r="F23" s="85">
        <v>77.833171035443911</v>
      </c>
      <c r="G23" s="85">
        <v>262.68937755010899</v>
      </c>
      <c r="H23" s="85">
        <v>256.38834881790802</v>
      </c>
      <c r="I23" s="85">
        <v>254.64672853890698</v>
      </c>
      <c r="J23" s="6">
        <f t="shared" si="0"/>
        <v>184.85620651466508</v>
      </c>
      <c r="K23" s="26">
        <f t="shared" si="1"/>
        <v>6.3010287322009617</v>
      </c>
      <c r="L23" s="26">
        <f t="shared" si="2"/>
        <v>8.0426490112020019</v>
      </c>
      <c r="M23" s="40">
        <f t="shared" si="60"/>
        <v>3.4086108608428498</v>
      </c>
      <c r="N23" s="11">
        <f t="shared" si="4"/>
        <v>4.350759524302994</v>
      </c>
      <c r="O23" s="120">
        <v>47.409513712632084</v>
      </c>
      <c r="P23" s="85">
        <v>211.02519347786739</v>
      </c>
      <c r="Q23" s="85">
        <v>209.2045704448953</v>
      </c>
      <c r="R23" s="85">
        <v>208.4603199871614</v>
      </c>
      <c r="S23" s="6">
        <f t="shared" si="5"/>
        <v>163.61567976523531</v>
      </c>
      <c r="T23" s="26">
        <f t="shared" si="6"/>
        <v>1.8206230329720938</v>
      </c>
      <c r="U23" s="26">
        <f t="shared" si="7"/>
        <v>2.5648734907059918</v>
      </c>
      <c r="V23" s="40">
        <f t="shared" si="61"/>
        <v>1.1127436169836673</v>
      </c>
      <c r="W23" s="116">
        <f t="shared" si="9"/>
        <v>1.5676208382877557</v>
      </c>
      <c r="X23" s="85">
        <v>31.918034596368216</v>
      </c>
      <c r="Y23" s="85">
        <v>99.526069883519597</v>
      </c>
      <c r="Z23" s="85">
        <v>97.847293886425206</v>
      </c>
      <c r="AA23" s="85">
        <v>97.103043428691294</v>
      </c>
      <c r="AB23" s="6">
        <f t="shared" si="10"/>
        <v>67.608035287151381</v>
      </c>
      <c r="AC23" s="26">
        <f t="shared" si="11"/>
        <v>1.678775997094391</v>
      </c>
      <c r="AD23" s="26">
        <f t="shared" si="12"/>
        <v>2.4230264548283031</v>
      </c>
      <c r="AE23" s="40">
        <f t="shared" si="62"/>
        <v>2.4831012910878587</v>
      </c>
      <c r="AF23" s="116">
        <f t="shared" si="14"/>
        <v>3.583932656136199</v>
      </c>
      <c r="AG23" s="85">
        <v>10.266410378603043</v>
      </c>
      <c r="AH23" s="85">
        <v>85.6409415087913</v>
      </c>
      <c r="AI23" s="85">
        <v>85.527463880089101</v>
      </c>
      <c r="AJ23" s="85">
        <v>85.527463880089101</v>
      </c>
      <c r="AK23" s="6">
        <f t="shared" si="15"/>
        <v>75.374531130188259</v>
      </c>
      <c r="AL23" s="26">
        <f t="shared" si="16"/>
        <v>0.11347762870219924</v>
      </c>
      <c r="AM23" s="26">
        <f t="shared" si="17"/>
        <v>0.11347762870219924</v>
      </c>
      <c r="AN23" s="40">
        <f t="shared" si="63"/>
        <v>0.15055168768638655</v>
      </c>
      <c r="AO23" s="116">
        <f t="shared" si="19"/>
        <v>0.15055168768638655</v>
      </c>
      <c r="AP23" s="85">
        <v>5.2250687376608269</v>
      </c>
      <c r="AQ23" s="85">
        <v>25.8581820855565</v>
      </c>
      <c r="AR23" s="85">
        <v>25.829812678381</v>
      </c>
      <c r="AS23" s="85">
        <v>25.829812678381</v>
      </c>
      <c r="AT23" s="6">
        <f t="shared" si="20"/>
        <v>20.633113347895673</v>
      </c>
      <c r="AU23" s="26">
        <f t="shared" si="21"/>
        <v>2.8369407175500072E-2</v>
      </c>
      <c r="AV23" s="26">
        <f t="shared" si="22"/>
        <v>2.8369407175500072E-2</v>
      </c>
      <c r="AW23" s="40">
        <f t="shared" si="64"/>
        <v>0.13749455400725266</v>
      </c>
      <c r="AX23" s="116">
        <f t="shared" si="24"/>
        <v>0.13749455400725266</v>
      </c>
      <c r="AY23" s="85">
        <v>264.08378720797003</v>
      </c>
      <c r="AZ23" s="85">
        <v>1371.4147549060381</v>
      </c>
      <c r="BA23" s="85">
        <v>1195.528920431163</v>
      </c>
      <c r="BB23" s="85">
        <v>1193.8930819399061</v>
      </c>
      <c r="BC23" s="6">
        <f t="shared" si="26"/>
        <v>1107.330967698068</v>
      </c>
      <c r="BD23" s="26">
        <f t="shared" si="27"/>
        <v>175.88583447487508</v>
      </c>
      <c r="BE23" s="26">
        <f t="shared" si="28"/>
        <v>177.52167296613197</v>
      </c>
      <c r="BF23" s="40">
        <f t="shared" si="65"/>
        <v>15.883763717049161</v>
      </c>
      <c r="BG23" s="116">
        <f t="shared" si="30"/>
        <v>16.031491771169915</v>
      </c>
      <c r="BH23" s="85">
        <v>82.673882225856957</v>
      </c>
      <c r="BI23" s="85">
        <v>293.78704716415001</v>
      </c>
      <c r="BJ23" s="85">
        <v>284.867810012897</v>
      </c>
      <c r="BK23" s="85">
        <v>283.23197152163999</v>
      </c>
      <c r="BL23" s="6">
        <f t="shared" si="31"/>
        <v>211.11316493829304</v>
      </c>
      <c r="BM23" s="26">
        <f t="shared" si="32"/>
        <v>8.9192371512530144</v>
      </c>
      <c r="BN23" s="26">
        <f t="shared" si="33"/>
        <v>10.555075642510019</v>
      </c>
      <c r="BO23" s="40">
        <f t="shared" si="66"/>
        <v>4.22486070627573</v>
      </c>
      <c r="BP23" s="11">
        <f t="shared" si="35"/>
        <v>4.9997240321773377</v>
      </c>
      <c r="BQ23" s="338">
        <v>61.149706606627831</v>
      </c>
      <c r="BR23" s="335">
        <v>736.59430986553002</v>
      </c>
      <c r="BS23" s="335">
        <v>569.64150137027798</v>
      </c>
      <c r="BT23" s="6">
        <v>569.64150137027798</v>
      </c>
      <c r="BU23" s="26">
        <f t="shared" si="36"/>
        <v>675.44460325890213</v>
      </c>
      <c r="BV23" s="26">
        <f t="shared" si="37"/>
        <v>166.95280849525204</v>
      </c>
      <c r="BW23" s="122">
        <f t="shared" si="58"/>
        <v>166.95280849525204</v>
      </c>
      <c r="BX23" s="11">
        <f t="shared" si="39"/>
        <v>29.308399773128446</v>
      </c>
      <c r="BY23" s="332">
        <f t="shared" si="69"/>
        <v>24.717468714641278</v>
      </c>
      <c r="BZ23" s="85">
        <v>120.26019837548522</v>
      </c>
      <c r="CA23" s="85">
        <v>341.03339787635798</v>
      </c>
      <c r="CB23" s="85">
        <v>341.01960904798801</v>
      </c>
      <c r="CC23" s="85">
        <v>341.01960904798801</v>
      </c>
      <c r="CD23" s="6">
        <f t="shared" si="40"/>
        <v>220.77319950087275</v>
      </c>
      <c r="CE23" s="26">
        <f t="shared" si="41"/>
        <v>1.3788828369968087E-2</v>
      </c>
      <c r="CF23" s="26">
        <f t="shared" si="42"/>
        <v>1.3788828369968087E-2</v>
      </c>
      <c r="CG23" s="40">
        <f t="shared" si="67"/>
        <v>6.2456984820358948E-3</v>
      </c>
      <c r="CH23" s="116">
        <f t="shared" si="44"/>
        <v>6.2456984820358948E-3</v>
      </c>
      <c r="CI23" s="120">
        <v>0</v>
      </c>
      <c r="CJ23" s="85">
        <v>1354.4149297607962</v>
      </c>
      <c r="CK23" s="85">
        <v>1117.554985525587</v>
      </c>
      <c r="CL23" s="85">
        <v>1117.554985525587</v>
      </c>
      <c r="CM23" s="6">
        <f t="shared" si="45"/>
        <v>1354.4149297607962</v>
      </c>
      <c r="CN23" s="26">
        <f t="shared" si="46"/>
        <v>236.85994423520924</v>
      </c>
      <c r="CO23" s="26">
        <f t="shared" si="47"/>
        <v>236.85994423520924</v>
      </c>
      <c r="CP23" s="40">
        <f t="shared" si="68"/>
        <v>17.487989760792225</v>
      </c>
      <c r="CQ23" s="116">
        <f t="shared" si="48"/>
        <v>17.487989760792225</v>
      </c>
    </row>
    <row r="24" spans="1:99" ht="13.5" customHeight="1" thickBot="1">
      <c r="A24" s="399"/>
      <c r="B24" s="65">
        <v>120</v>
      </c>
      <c r="C24" s="111">
        <v>130119.87024</v>
      </c>
      <c r="D24" s="70" t="s">
        <v>18</v>
      </c>
      <c r="E24" s="141">
        <v>8913702.4810155891</v>
      </c>
      <c r="F24" s="85">
        <v>987.39935596545661</v>
      </c>
      <c r="G24" s="85">
        <v>3157.7176383051601</v>
      </c>
      <c r="H24" s="85">
        <v>2938.0671531244898</v>
      </c>
      <c r="I24" s="85">
        <v>2916.2149487008601</v>
      </c>
      <c r="J24" s="6">
        <f t="shared" si="0"/>
        <v>2170.3182823397037</v>
      </c>
      <c r="K24" s="26">
        <f t="shared" si="1"/>
        <v>219.65048518067033</v>
      </c>
      <c r="L24" s="26">
        <f t="shared" si="2"/>
        <v>241.50268960430003</v>
      </c>
      <c r="M24" s="40">
        <f t="shared" si="60"/>
        <v>10.120657737992094</v>
      </c>
      <c r="N24" s="11">
        <f t="shared" si="4"/>
        <v>11.127524085727599</v>
      </c>
      <c r="O24" s="120">
        <v>636.52782907587005</v>
      </c>
      <c r="P24" s="85">
        <v>1585.2873900544521</v>
      </c>
      <c r="Q24" s="85">
        <v>1508.9108148488879</v>
      </c>
      <c r="R24" s="85">
        <v>1501.4029724635079</v>
      </c>
      <c r="S24" s="6">
        <f t="shared" si="5"/>
        <v>948.75956097858204</v>
      </c>
      <c r="T24" s="26">
        <f t="shared" si="6"/>
        <v>76.376575205564222</v>
      </c>
      <c r="U24" s="26">
        <f t="shared" si="7"/>
        <v>83.884417590944167</v>
      </c>
      <c r="V24" s="40">
        <f t="shared" si="61"/>
        <v>8.0501507807506982</v>
      </c>
      <c r="W24" s="116">
        <f t="shared" si="9"/>
        <v>8.8414832420158174</v>
      </c>
      <c r="X24" s="85">
        <v>490.6640809548087</v>
      </c>
      <c r="Y24" s="85">
        <v>1266.9646348282099</v>
      </c>
      <c r="Z24" s="85">
        <v>1190.6360218700499</v>
      </c>
      <c r="AA24" s="85">
        <v>1183.12817948467</v>
      </c>
      <c r="AB24" s="6">
        <f t="shared" si="10"/>
        <v>776.30055387340121</v>
      </c>
      <c r="AC24" s="26">
        <f t="shared" si="11"/>
        <v>76.328612958159965</v>
      </c>
      <c r="AD24" s="26">
        <f t="shared" si="12"/>
        <v>83.83645534353991</v>
      </c>
      <c r="AE24" s="40">
        <f t="shared" si="62"/>
        <v>9.8323532782906664</v>
      </c>
      <c r="AF24" s="116">
        <f t="shared" si="14"/>
        <v>10.799484159225774</v>
      </c>
      <c r="AG24" s="85">
        <v>96.680580714011754</v>
      </c>
      <c r="AH24" s="85">
        <v>213.79750999176201</v>
      </c>
      <c r="AI24" s="85">
        <v>213.75914019383899</v>
      </c>
      <c r="AJ24" s="85">
        <v>213.75914019383899</v>
      </c>
      <c r="AK24" s="6">
        <f t="shared" si="15"/>
        <v>117.11692927775026</v>
      </c>
      <c r="AL24" s="26">
        <f t="shared" si="16"/>
        <v>3.8369797923024862E-2</v>
      </c>
      <c r="AM24" s="26">
        <f t="shared" si="17"/>
        <v>3.8369797923024862E-2</v>
      </c>
      <c r="AN24" s="40">
        <f t="shared" si="63"/>
        <v>3.2761956925995254E-2</v>
      </c>
      <c r="AO24" s="116">
        <f t="shared" si="19"/>
        <v>3.2761956925995254E-2</v>
      </c>
      <c r="AP24" s="85">
        <v>49.183167407049567</v>
      </c>
      <c r="AQ24" s="85">
        <v>104.52524523448</v>
      </c>
      <c r="AR24" s="85">
        <v>104.51565278499901</v>
      </c>
      <c r="AS24" s="85">
        <v>104.51565278499901</v>
      </c>
      <c r="AT24" s="6">
        <f t="shared" si="20"/>
        <v>55.34207782743043</v>
      </c>
      <c r="AU24" s="26">
        <f t="shared" si="21"/>
        <v>9.5924494809906946E-3</v>
      </c>
      <c r="AV24" s="26">
        <f t="shared" si="22"/>
        <v>9.5924494809906946E-3</v>
      </c>
      <c r="AW24" s="40">
        <f t="shared" si="64"/>
        <v>1.7333012885606139E-2</v>
      </c>
      <c r="AX24" s="116">
        <f t="shared" si="24"/>
        <v>1.7333012885606139E-2</v>
      </c>
      <c r="AY24" s="85">
        <v>3136.4403413272826</v>
      </c>
      <c r="AZ24" s="85">
        <v>6959.8797737601799</v>
      </c>
      <c r="BA24" s="85">
        <v>6707.5658996789698</v>
      </c>
      <c r="BB24" s="85">
        <v>6684.1596767579094</v>
      </c>
      <c r="BC24" s="6">
        <f t="shared" si="26"/>
        <v>3823.4394324328973</v>
      </c>
      <c r="BD24" s="26">
        <f t="shared" si="27"/>
        <v>252.31387408121009</v>
      </c>
      <c r="BE24" s="26">
        <f t="shared" si="28"/>
        <v>275.72009700227045</v>
      </c>
      <c r="BF24" s="40">
        <f t="shared" si="65"/>
        <v>6.599133542980173</v>
      </c>
      <c r="BG24" s="116">
        <f t="shared" si="30"/>
        <v>7.2113107026996026</v>
      </c>
      <c r="BH24" s="85">
        <v>1427.3625502242219</v>
      </c>
      <c r="BI24" s="85">
        <v>3210.9298689003799</v>
      </c>
      <c r="BJ24" s="85">
        <v>3051.6382312809001</v>
      </c>
      <c r="BK24" s="85">
        <v>3028.2320083598402</v>
      </c>
      <c r="BL24" s="6">
        <f t="shared" si="31"/>
        <v>1783.567318676158</v>
      </c>
      <c r="BM24" s="26">
        <f t="shared" si="32"/>
        <v>159.29163761947984</v>
      </c>
      <c r="BN24" s="26">
        <f t="shared" si="33"/>
        <v>182.69786054053975</v>
      </c>
      <c r="BO24" s="40">
        <f t="shared" si="66"/>
        <v>8.931069545371189</v>
      </c>
      <c r="BP24" s="11">
        <f t="shared" si="35"/>
        <v>10.243395840878389</v>
      </c>
      <c r="BQ24" s="338">
        <v>576.08172499182172</v>
      </c>
      <c r="BR24" s="335">
        <v>1431.4093460658401</v>
      </c>
      <c r="BS24" s="335">
        <v>1338.3625026653399</v>
      </c>
      <c r="BT24" s="6">
        <v>1338.3625026653399</v>
      </c>
      <c r="BU24" s="26">
        <f t="shared" si="36"/>
        <v>855.32762107401834</v>
      </c>
      <c r="BV24" s="26">
        <f t="shared" si="37"/>
        <v>93.046843400500165</v>
      </c>
      <c r="BW24" s="122">
        <f t="shared" si="58"/>
        <v>93.046843400500165</v>
      </c>
      <c r="BX24" s="11">
        <f t="shared" si="39"/>
        <v>6.9522900720244332</v>
      </c>
      <c r="BY24" s="332">
        <f t="shared" si="69"/>
        <v>10.878503290196925</v>
      </c>
      <c r="BZ24" s="85">
        <v>1132.9960661112391</v>
      </c>
      <c r="CA24" s="85">
        <v>2317.5405587939599</v>
      </c>
      <c r="CB24" s="85">
        <v>2317.5651657327298</v>
      </c>
      <c r="CC24" s="85">
        <v>2317.5651657327298</v>
      </c>
      <c r="CD24" s="6">
        <f t="shared" si="40"/>
        <v>1184.5444926827208</v>
      </c>
      <c r="CE24" s="26">
        <f t="shared" si="41"/>
        <v>-2.4606938769920816E-2</v>
      </c>
      <c r="CF24" s="26">
        <f t="shared" si="42"/>
        <v>-2.4606938769920816E-2</v>
      </c>
      <c r="CG24" s="40">
        <f t="shared" si="67"/>
        <v>-2.077333432549398E-3</v>
      </c>
      <c r="CH24" s="116">
        <f t="shared" si="44"/>
        <v>-2.077333432549398E-3</v>
      </c>
      <c r="CI24" s="120">
        <v>0</v>
      </c>
      <c r="CJ24" s="85">
        <v>653.12889310328194</v>
      </c>
      <c r="CK24" s="85">
        <v>536.85676596409394</v>
      </c>
      <c r="CL24" s="85">
        <v>536.85676596409394</v>
      </c>
      <c r="CM24" s="6">
        <f t="shared" si="45"/>
        <v>653.12889310328194</v>
      </c>
      <c r="CN24" s="26">
        <f t="shared" si="46"/>
        <v>116.272127139188</v>
      </c>
      <c r="CO24" s="26">
        <f t="shared" si="47"/>
        <v>116.272127139188</v>
      </c>
      <c r="CP24" s="40">
        <f t="shared" si="68"/>
        <v>17.802324834648129</v>
      </c>
      <c r="CQ24" s="116">
        <f t="shared" si="48"/>
        <v>17.802324834648129</v>
      </c>
      <c r="CR24" s="33"/>
    </row>
    <row r="25" spans="1:99" ht="13.5" thickBot="1">
      <c r="A25" s="399"/>
      <c r="B25" s="65">
        <v>121</v>
      </c>
      <c r="C25" s="111">
        <v>3736.2277899999999</v>
      </c>
      <c r="D25" s="70" t="s">
        <v>19</v>
      </c>
      <c r="E25" s="141">
        <v>846599.87532275904</v>
      </c>
      <c r="F25" s="85">
        <v>118.82206567300999</v>
      </c>
      <c r="G25" s="85">
        <v>325.24361449950601</v>
      </c>
      <c r="H25" s="85">
        <v>322.04695788893696</v>
      </c>
      <c r="I25" s="85">
        <v>318.56678936518404</v>
      </c>
      <c r="J25" s="6">
        <f t="shared" si="0"/>
        <v>206.42154882649601</v>
      </c>
      <c r="K25" s="26">
        <f t="shared" si="1"/>
        <v>3.1966566105690504</v>
      </c>
      <c r="L25" s="26">
        <f t="shared" si="2"/>
        <v>6.6768251343219731</v>
      </c>
      <c r="M25" s="40">
        <f t="shared" si="60"/>
        <v>1.5486060582056498</v>
      </c>
      <c r="N25" s="11">
        <f t="shared" si="4"/>
        <v>3.2345582000908544</v>
      </c>
      <c r="O25" s="120">
        <v>70.098696062765654</v>
      </c>
      <c r="P25" s="85">
        <v>172.19907833079927</v>
      </c>
      <c r="Q25" s="85">
        <v>169.40270419410911</v>
      </c>
      <c r="R25" s="85">
        <v>167.8013896610631</v>
      </c>
      <c r="S25" s="6">
        <f t="shared" si="5"/>
        <v>102.10038226803361</v>
      </c>
      <c r="T25" s="26">
        <f t="shared" si="6"/>
        <v>2.7963741366901615</v>
      </c>
      <c r="U25" s="26">
        <f t="shared" si="7"/>
        <v>4.3976886697361692</v>
      </c>
      <c r="V25" s="40">
        <f t="shared" si="61"/>
        <v>2.7388478618514167</v>
      </c>
      <c r="W25" s="116">
        <f t="shared" si="9"/>
        <v>4.3072205725845087</v>
      </c>
      <c r="X25" s="85">
        <v>57.665516816708262</v>
      </c>
      <c r="Y25" s="85">
        <v>144.468644347116</v>
      </c>
      <c r="Z25" s="85">
        <v>141.672676554063</v>
      </c>
      <c r="AA25" s="85">
        <v>140.07136202101699</v>
      </c>
      <c r="AB25" s="6">
        <f t="shared" si="10"/>
        <v>86.803127530407735</v>
      </c>
      <c r="AC25" s="26">
        <f t="shared" si="11"/>
        <v>2.7959677930529949</v>
      </c>
      <c r="AD25" s="26">
        <f t="shared" si="12"/>
        <v>4.3972823260990026</v>
      </c>
      <c r="AE25" s="40">
        <f t="shared" si="62"/>
        <v>3.2210449929624345</v>
      </c>
      <c r="AF25" s="116">
        <f t="shared" si="14"/>
        <v>5.0658109347023288</v>
      </c>
      <c r="AG25" s="85">
        <v>8.2394668474792159</v>
      </c>
      <c r="AH25" s="85">
        <v>18.540135493353901</v>
      </c>
      <c r="AI25" s="85">
        <v>18.539810418444201</v>
      </c>
      <c r="AJ25" s="85">
        <v>18.539810418444201</v>
      </c>
      <c r="AK25" s="6">
        <f t="shared" si="15"/>
        <v>10.300668645874685</v>
      </c>
      <c r="AL25" s="26">
        <f t="shared" si="16"/>
        <v>3.2507490969990727E-4</v>
      </c>
      <c r="AM25" s="26">
        <f t="shared" si="17"/>
        <v>3.2507490969990727E-4</v>
      </c>
      <c r="AN25" s="40">
        <f t="shared" si="63"/>
        <v>3.155862215120341E-3</v>
      </c>
      <c r="AO25" s="116">
        <f t="shared" si="19"/>
        <v>3.155862215120341E-3</v>
      </c>
      <c r="AP25" s="85">
        <v>4.1937123985781737</v>
      </c>
      <c r="AQ25" s="85">
        <v>9.1902984903293508</v>
      </c>
      <c r="AR25" s="85">
        <v>9.1902172216019107</v>
      </c>
      <c r="AS25" s="85">
        <v>9.1902172216019107</v>
      </c>
      <c r="AT25" s="6">
        <f t="shared" si="20"/>
        <v>4.9965860917511771</v>
      </c>
      <c r="AU25" s="26">
        <f t="shared" si="21"/>
        <v>8.126872744007585E-5</v>
      </c>
      <c r="AV25" s="26">
        <f t="shared" si="22"/>
        <v>8.126872744007585E-5</v>
      </c>
      <c r="AW25" s="40">
        <f t="shared" si="64"/>
        <v>1.6264850829697847E-3</v>
      </c>
      <c r="AX25" s="116">
        <f t="shared" si="24"/>
        <v>1.6264850829697847E-3</v>
      </c>
      <c r="AY25" s="85">
        <v>326.12586162951476</v>
      </c>
      <c r="AZ25" s="85">
        <v>784.19176009482896</v>
      </c>
      <c r="BA25" s="85">
        <v>765.08149130536799</v>
      </c>
      <c r="BB25" s="85">
        <v>759.94701151675395</v>
      </c>
      <c r="BC25" s="6">
        <f t="shared" si="26"/>
        <v>458.06589846531421</v>
      </c>
      <c r="BD25" s="26">
        <f t="shared" si="27"/>
        <v>19.110268789460974</v>
      </c>
      <c r="BE25" s="26">
        <f t="shared" si="28"/>
        <v>24.244748578075018</v>
      </c>
      <c r="BF25" s="40">
        <f t="shared" si="65"/>
        <v>4.1719474978354123</v>
      </c>
      <c r="BG25" s="116">
        <f t="shared" si="30"/>
        <v>5.2928516746834156</v>
      </c>
      <c r="BH25" s="85">
        <v>180.54058569755128</v>
      </c>
      <c r="BI25" s="85">
        <v>441.61829529354799</v>
      </c>
      <c r="BJ25" s="85">
        <v>432.64522220411698</v>
      </c>
      <c r="BK25" s="85">
        <v>427.51074241550299</v>
      </c>
      <c r="BL25" s="6">
        <f t="shared" si="31"/>
        <v>261.07770959599668</v>
      </c>
      <c r="BM25" s="26">
        <f t="shared" si="32"/>
        <v>8.9730730894310113</v>
      </c>
      <c r="BN25" s="26">
        <f t="shared" si="33"/>
        <v>14.107552878044999</v>
      </c>
      <c r="BO25" s="40">
        <f t="shared" si="66"/>
        <v>3.4369357320149412</v>
      </c>
      <c r="BP25" s="11">
        <f t="shared" si="35"/>
        <v>5.4035838217960688</v>
      </c>
      <c r="BQ25" s="338">
        <v>49.074097140618264</v>
      </c>
      <c r="BR25" s="335">
        <v>143.28860185867001</v>
      </c>
      <c r="BS25" s="335">
        <v>133.15069642341001</v>
      </c>
      <c r="BT25" s="6">
        <v>133.15069642341001</v>
      </c>
      <c r="BU25" s="26">
        <f t="shared" si="36"/>
        <v>94.214504718051742</v>
      </c>
      <c r="BV25" s="26">
        <f t="shared" si="37"/>
        <v>10.137905435259995</v>
      </c>
      <c r="BW25" s="122">
        <f t="shared" si="58"/>
        <v>10.137905435259995</v>
      </c>
      <c r="BX25" s="11">
        <f t="shared" si="39"/>
        <v>7.6138583631753276</v>
      </c>
      <c r="BY25" s="332">
        <f t="shared" si="69"/>
        <v>10.760450809139101</v>
      </c>
      <c r="BZ25" s="85">
        <v>96.511178791345216</v>
      </c>
      <c r="CA25" s="85">
        <v>199.284862942611</v>
      </c>
      <c r="CB25" s="85">
        <v>199.285572677841</v>
      </c>
      <c r="CC25" s="85">
        <v>199.285572677841</v>
      </c>
      <c r="CD25" s="6">
        <f t="shared" si="40"/>
        <v>102.77368415126578</v>
      </c>
      <c r="CE25" s="26">
        <f t="shared" si="41"/>
        <v>-7.0973523000361638E-4</v>
      </c>
      <c r="CF25" s="26">
        <f t="shared" si="42"/>
        <v>-7.0973523000361638E-4</v>
      </c>
      <c r="CG25" s="40">
        <f t="shared" si="67"/>
        <v>-6.9058070250649383E-4</v>
      </c>
      <c r="CH25" s="116">
        <f t="shared" si="44"/>
        <v>-6.9058070250649383E-4</v>
      </c>
      <c r="CI25" s="120">
        <v>0</v>
      </c>
      <c r="CJ25" s="85">
        <v>89.719269145981798</v>
      </c>
      <c r="CK25" s="85">
        <v>84.342382248749203</v>
      </c>
      <c r="CL25" s="85">
        <v>84.342382248749203</v>
      </c>
      <c r="CM25" s="6">
        <f t="shared" si="45"/>
        <v>89.719269145981798</v>
      </c>
      <c r="CN25" s="26">
        <f t="shared" si="46"/>
        <v>5.3768868972325947</v>
      </c>
      <c r="CO25" s="26">
        <f t="shared" si="47"/>
        <v>5.3768868972325947</v>
      </c>
      <c r="CP25" s="40">
        <f t="shared" si="68"/>
        <v>5.9930123689303434</v>
      </c>
      <c r="CQ25" s="116">
        <f t="shared" si="48"/>
        <v>5.9930123689303434</v>
      </c>
      <c r="CR25" s="33"/>
    </row>
    <row r="26" spans="1:99" s="75" customFormat="1" ht="13.5" thickBot="1">
      <c r="A26" s="400"/>
      <c r="B26" s="67"/>
      <c r="C26" s="113">
        <f>SUM(C21:C25)</f>
        <v>140670.93856000001</v>
      </c>
      <c r="D26" s="73" t="s">
        <v>6</v>
      </c>
      <c r="E26" s="138">
        <f>SUM(E21:E25)</f>
        <v>11999443.613266014</v>
      </c>
      <c r="F26" s="41">
        <f>SUM(F21:F25)</f>
        <v>1297.0476036085806</v>
      </c>
      <c r="G26" s="41">
        <f>SUM(G21:G25)</f>
        <v>3961.739503965865</v>
      </c>
      <c r="H26" s="41">
        <f>SUM(H21:H25)</f>
        <v>3732.4418075534777</v>
      </c>
      <c r="I26" s="41">
        <f>SUM(I21:I25)</f>
        <v>3704.575538404154</v>
      </c>
      <c r="J26" s="41">
        <f t="shared" si="0"/>
        <v>2664.6919003572843</v>
      </c>
      <c r="K26" s="42">
        <f t="shared" si="1"/>
        <v>229.29769641238727</v>
      </c>
      <c r="L26" s="42">
        <f t="shared" si="2"/>
        <v>257.16396556171094</v>
      </c>
      <c r="M26" s="43">
        <f>100*K26/J26</f>
        <v>8.6050359661333768</v>
      </c>
      <c r="N26" s="63">
        <f t="shared" si="4"/>
        <v>9.6507954832312937</v>
      </c>
      <c r="O26" s="117">
        <f>SUM(O21:O25)</f>
        <v>825.48777592559634</v>
      </c>
      <c r="P26" s="41">
        <f>SUM(P21:P25)</f>
        <v>2118.7508778631463</v>
      </c>
      <c r="Q26" s="41">
        <f>SUM(Q21:Q25)</f>
        <v>2037.6900944131598</v>
      </c>
      <c r="R26" s="41">
        <f>SUM(R21:R25)</f>
        <v>2027.5949214733967</v>
      </c>
      <c r="S26" s="41">
        <f t="shared" si="5"/>
        <v>1293.2631019375499</v>
      </c>
      <c r="T26" s="42">
        <f t="shared" si="6"/>
        <v>81.060783449986502</v>
      </c>
      <c r="U26" s="42">
        <f t="shared" si="7"/>
        <v>91.15595638974969</v>
      </c>
      <c r="V26" s="43">
        <f t="shared" si="61"/>
        <v>6.2679267141034405</v>
      </c>
      <c r="W26" s="118">
        <f t="shared" si="9"/>
        <v>7.0485237113145063</v>
      </c>
      <c r="X26" s="41">
        <f>SUM(X21:X25)</f>
        <v>634.26519898278002</v>
      </c>
      <c r="Y26" s="41">
        <f>SUM(Y21:Y25)</f>
        <v>1593.9441217333385</v>
      </c>
      <c r="Z26" s="41">
        <f>SUM(Z21:Z25)</f>
        <v>1513.0948421286821</v>
      </c>
      <c r="AA26" s="41">
        <f>SUM(AA21:AA25)</f>
        <v>1502.9996691889191</v>
      </c>
      <c r="AB26" s="41">
        <f t="shared" si="10"/>
        <v>959.67892275055851</v>
      </c>
      <c r="AC26" s="42">
        <f t="shared" si="11"/>
        <v>80.849279604656431</v>
      </c>
      <c r="AD26" s="42">
        <f t="shared" si="12"/>
        <v>90.944452544419391</v>
      </c>
      <c r="AE26" s="43">
        <f t="shared" si="62"/>
        <v>8.4246176182480284</v>
      </c>
      <c r="AF26" s="118">
        <f t="shared" si="14"/>
        <v>9.4765499573296186</v>
      </c>
      <c r="AG26" s="41">
        <f>SUM(AG21:AG25)</f>
        <v>126.71933321545494</v>
      </c>
      <c r="AH26" s="41">
        <f>SUM(AH21:AH25)</f>
        <v>365.3039043099987</v>
      </c>
      <c r="AI26" s="41">
        <f>SUM(AI21:AI25)</f>
        <v>365.13470123373497</v>
      </c>
      <c r="AJ26" s="41">
        <f>SUM(AJ21:AJ25)</f>
        <v>365.13470123373497</v>
      </c>
      <c r="AK26" s="41">
        <f t="shared" si="15"/>
        <v>238.58457109454378</v>
      </c>
      <c r="AL26" s="42">
        <f t="shared" si="16"/>
        <v>0.16920307626372733</v>
      </c>
      <c r="AM26" s="42">
        <f t="shared" si="17"/>
        <v>0.16920307626372733</v>
      </c>
      <c r="AN26" s="43">
        <f t="shared" si="63"/>
        <v>7.0919538295155432E-2</v>
      </c>
      <c r="AO26" s="118">
        <f t="shared" si="19"/>
        <v>7.0919538295155432E-2</v>
      </c>
      <c r="AP26" s="41">
        <f>SUM(AP21:AP25)</f>
        <v>64.503243727361465</v>
      </c>
      <c r="AQ26" s="41">
        <f>SUM(AQ21:AQ25)</f>
        <v>159.50285181980888</v>
      </c>
      <c r="AR26" s="41">
        <f>SUM(AR21:AR25)</f>
        <v>159.46055105074274</v>
      </c>
      <c r="AS26" s="41">
        <f>SUM(AS21:AS25)</f>
        <v>159.46055105074274</v>
      </c>
      <c r="AT26" s="41">
        <f t="shared" si="20"/>
        <v>94.999608092447417</v>
      </c>
      <c r="AU26" s="42">
        <f t="shared" si="21"/>
        <v>4.2300769066144994E-2</v>
      </c>
      <c r="AV26" s="42">
        <f t="shared" si="22"/>
        <v>4.2300769066144994E-2</v>
      </c>
      <c r="AW26" s="43">
        <f t="shared" si="64"/>
        <v>4.4527309023191596E-2</v>
      </c>
      <c r="AX26" s="118">
        <f t="shared" si="24"/>
        <v>4.4527309023191596E-2</v>
      </c>
      <c r="AY26" s="41">
        <f>SUM(AY21:AY25)</f>
        <v>4115.6680629335651</v>
      </c>
      <c r="AZ26" s="41">
        <f>SUM(AZ21:AZ25)</f>
        <v>10068.382917889921</v>
      </c>
      <c r="BA26" s="41">
        <f>SUM(BA21:BA25)</f>
        <v>9619.6409261540248</v>
      </c>
      <c r="BB26" s="41">
        <f>SUM(BB21:BB25)</f>
        <v>9588.5543327879386</v>
      </c>
      <c r="BC26" s="41">
        <f t="shared" si="26"/>
        <v>5952.7148549563562</v>
      </c>
      <c r="BD26" s="42">
        <f t="shared" si="27"/>
        <v>448.74199173589659</v>
      </c>
      <c r="BE26" s="42">
        <f t="shared" si="28"/>
        <v>479.82858510198275</v>
      </c>
      <c r="BF26" s="43">
        <f t="shared" si="65"/>
        <v>7.5384425874567889</v>
      </c>
      <c r="BG26" s="118">
        <f t="shared" si="30"/>
        <v>8.0606680614386779</v>
      </c>
      <c r="BH26" s="41">
        <f>SUM(BH21:BH25)</f>
        <v>1876.8168254852176</v>
      </c>
      <c r="BI26" s="41">
        <f>SUM(BI21:BI25)</f>
        <v>4263.9671621661482</v>
      </c>
      <c r="BJ26" s="41">
        <f>SUM(BJ21:BJ25)</f>
        <v>4086.6091219578684</v>
      </c>
      <c r="BK26" s="41">
        <f>SUM(BK21:BK25)</f>
        <v>4055.5225285917822</v>
      </c>
      <c r="BL26" s="41">
        <f t="shared" si="31"/>
        <v>2387.1503366809306</v>
      </c>
      <c r="BM26" s="42">
        <f t="shared" si="32"/>
        <v>177.35804020827982</v>
      </c>
      <c r="BN26" s="42">
        <f t="shared" si="33"/>
        <v>208.44463357436598</v>
      </c>
      <c r="BO26" s="43">
        <f t="shared" si="66"/>
        <v>7.4296971364977633</v>
      </c>
      <c r="BP26" s="63">
        <f t="shared" si="35"/>
        <v>8.7319441248172609</v>
      </c>
      <c r="BQ26" s="333">
        <f>SUM(BQ21:BQ25)</f>
        <v>754.67909810460333</v>
      </c>
      <c r="BR26" s="41">
        <f>SUM(BR21:BR25)</f>
        <v>2621.0472299489461</v>
      </c>
      <c r="BS26" s="41">
        <f>SUM(BS21:BS25)</f>
        <v>2349.7576831060646</v>
      </c>
      <c r="BT26" s="41">
        <f>SUM(BT21:BT25)</f>
        <v>2349.7576831060646</v>
      </c>
      <c r="BU26" s="42">
        <f t="shared" si="36"/>
        <v>1866.3681318443428</v>
      </c>
      <c r="BV26" s="42">
        <f t="shared" si="37"/>
        <v>271.28954684288146</v>
      </c>
      <c r="BW26" s="322">
        <f t="shared" si="58"/>
        <v>271.28954684288146</v>
      </c>
      <c r="BX26" s="63">
        <f t="shared" si="39"/>
        <v>11.54542652603536</v>
      </c>
      <c r="BY26" s="339">
        <f t="shared" si="69"/>
        <v>14.535693265122003</v>
      </c>
      <c r="BZ26" s="41">
        <f>SUM(BZ21:BZ25)</f>
        <v>1484.1721393437442</v>
      </c>
      <c r="CA26" s="41">
        <f>SUM(CA21:CA25)</f>
        <v>3183.368525774827</v>
      </c>
      <c r="CB26" s="41">
        <f>SUM(CB21:CB25)</f>
        <v>3183.2741210900931</v>
      </c>
      <c r="CC26" s="41">
        <f>SUM(CC21:CC25)</f>
        <v>3183.2741210900931</v>
      </c>
      <c r="CD26" s="41">
        <f t="shared" si="40"/>
        <v>1699.1963864310828</v>
      </c>
      <c r="CE26" s="42">
        <f t="shared" si="41"/>
        <v>9.4404684733945032E-2</v>
      </c>
      <c r="CF26" s="42">
        <f t="shared" si="42"/>
        <v>9.4404684733945032E-2</v>
      </c>
      <c r="CG26" s="43">
        <f t="shared" si="67"/>
        <v>5.5558430731028376E-3</v>
      </c>
      <c r="CH26" s="118">
        <f t="shared" si="44"/>
        <v>5.5558430731028376E-3</v>
      </c>
      <c r="CI26" s="117">
        <f>SUM(CI21:CI25)</f>
        <v>0</v>
      </c>
      <c r="CJ26" s="41">
        <f>SUM(CJ21:CJ25)</f>
        <v>2117.0040568520035</v>
      </c>
      <c r="CK26" s="41">
        <f>SUM(CK21:CK25)</f>
        <v>1757.5684376190334</v>
      </c>
      <c r="CL26" s="41">
        <f>SUM(CL21:CL25)</f>
        <v>1757.5684376190334</v>
      </c>
      <c r="CM26" s="41">
        <f t="shared" si="45"/>
        <v>2117.0040568520035</v>
      </c>
      <c r="CN26" s="42">
        <f t="shared" si="46"/>
        <v>359.43561923297011</v>
      </c>
      <c r="CO26" s="42">
        <f t="shared" si="47"/>
        <v>359.43561923297011</v>
      </c>
      <c r="CP26" s="43">
        <f t="shared" si="68"/>
        <v>16.978504035908784</v>
      </c>
      <c r="CQ26" s="118">
        <f t="shared" si="48"/>
        <v>16.978504035908784</v>
      </c>
    </row>
    <row r="27" spans="1:99" s="273" customFormat="1" ht="13.5" customHeight="1">
      <c r="A27" s="401" t="s">
        <v>33</v>
      </c>
      <c r="B27" s="65">
        <v>122</v>
      </c>
      <c r="C27" s="111">
        <v>2494.40969</v>
      </c>
      <c r="D27" s="71" t="s">
        <v>37</v>
      </c>
      <c r="E27" s="139">
        <v>1243837</v>
      </c>
      <c r="F27" s="3">
        <v>28.898256788820738</v>
      </c>
      <c r="G27" s="3">
        <v>79.061153577641292</v>
      </c>
      <c r="H27" s="3">
        <v>76.407310386379123</v>
      </c>
      <c r="I27" s="3">
        <v>76.329158123558699</v>
      </c>
      <c r="J27" s="6">
        <f t="shared" si="0"/>
        <v>50.162896788820554</v>
      </c>
      <c r="K27" s="26">
        <f t="shared" si="1"/>
        <v>2.6538431912621689</v>
      </c>
      <c r="L27" s="26">
        <f t="shared" si="2"/>
        <v>2.7319954540825933</v>
      </c>
      <c r="M27" s="40">
        <f t="shared" si="60"/>
        <v>5.2904504347795402</v>
      </c>
      <c r="N27" s="11">
        <f t="shared" si="4"/>
        <v>5.4462473839657788</v>
      </c>
      <c r="O27" s="3">
        <v>44.148486797802533</v>
      </c>
      <c r="P27" s="3">
        <v>107.90301179288006</v>
      </c>
      <c r="Q27" s="3">
        <v>98.940406909706738</v>
      </c>
      <c r="R27" s="3">
        <v>98.907811260675444</v>
      </c>
      <c r="S27" s="6">
        <f t="shared" si="5"/>
        <v>63.754524995077531</v>
      </c>
      <c r="T27" s="26">
        <f t="shared" si="6"/>
        <v>8.9626048831733272</v>
      </c>
      <c r="U27" s="26">
        <f t="shared" si="7"/>
        <v>8.9952005322046205</v>
      </c>
      <c r="V27" s="40">
        <f t="shared" ref="V27:V44" si="70">100*T27/S27</f>
        <v>14.057990211463935</v>
      </c>
      <c r="W27" s="116">
        <f t="shared" si="9"/>
        <v>14.109117012320517</v>
      </c>
      <c r="X27" s="3">
        <v>28.387149337666955</v>
      </c>
      <c r="Y27" s="3">
        <v>47.480055766805648</v>
      </c>
      <c r="Z27" s="3">
        <v>46.510028621490868</v>
      </c>
      <c r="AA27" s="3">
        <v>46.477432972459567</v>
      </c>
      <c r="AB27" s="6">
        <f t="shared" si="10"/>
        <v>19.092906429138694</v>
      </c>
      <c r="AC27" s="26">
        <f t="shared" si="11"/>
        <v>0.97002714531478063</v>
      </c>
      <c r="AD27" s="26">
        <f t="shared" si="12"/>
        <v>1.002622794346081</v>
      </c>
      <c r="AE27" s="40">
        <f t="shared" ref="AE27:AE44" si="71">100*AC27/AB27</f>
        <v>5.0805630295991548</v>
      </c>
      <c r="AF27" s="116">
        <f t="shared" si="14"/>
        <v>5.2512842822920112</v>
      </c>
      <c r="AG27" s="3">
        <v>12.345310225658739</v>
      </c>
      <c r="AH27" s="3">
        <v>47.901278788533041</v>
      </c>
      <c r="AI27" s="3">
        <v>41.507216598246217</v>
      </c>
      <c r="AJ27" s="3">
        <v>41.507216598246217</v>
      </c>
      <c r="AK27" s="6">
        <f t="shared" si="15"/>
        <v>35.555968562874298</v>
      </c>
      <c r="AL27" s="26">
        <f t="shared" si="16"/>
        <v>6.3940621902868244</v>
      </c>
      <c r="AM27" s="26">
        <f t="shared" si="17"/>
        <v>6.3940621902868244</v>
      </c>
      <c r="AN27" s="40">
        <f t="shared" ref="AN27:AN44" si="72">100*AL27/AK27</f>
        <v>17.983091021638412</v>
      </c>
      <c r="AO27" s="116">
        <f t="shared" si="19"/>
        <v>17.983091021638412</v>
      </c>
      <c r="AP27" s="3">
        <v>3.416027234476839</v>
      </c>
      <c r="AQ27" s="3">
        <v>12.521677237541349</v>
      </c>
      <c r="AR27" s="3">
        <v>10.923161689969653</v>
      </c>
      <c r="AS27" s="3">
        <v>10.923161689969653</v>
      </c>
      <c r="AT27" s="6">
        <f t="shared" si="20"/>
        <v>9.1056500030645093</v>
      </c>
      <c r="AU27" s="26">
        <f t="shared" si="21"/>
        <v>1.5985155475716954</v>
      </c>
      <c r="AV27" s="26">
        <f t="shared" si="22"/>
        <v>1.5985155475716954</v>
      </c>
      <c r="AW27" s="40">
        <f t="shared" ref="AW27:AW44" si="73">100*AU27/AT27</f>
        <v>17.555205252054652</v>
      </c>
      <c r="AX27" s="116">
        <f t="shared" si="24"/>
        <v>17.555205252054652</v>
      </c>
      <c r="AY27" s="3">
        <v>266.0521700068461</v>
      </c>
      <c r="AZ27" s="3">
        <v>544.39544649017398</v>
      </c>
      <c r="BA27" s="3">
        <v>499.18179480299784</v>
      </c>
      <c r="BB27" s="3">
        <v>499.14420519982264</v>
      </c>
      <c r="BC27" s="6">
        <f t="shared" si="26"/>
        <v>278.34327648332788</v>
      </c>
      <c r="BD27" s="26">
        <f t="shared" si="27"/>
        <v>45.213651687176139</v>
      </c>
      <c r="BE27" s="26">
        <f t="shared" si="28"/>
        <v>45.251241290351345</v>
      </c>
      <c r="BF27" s="40">
        <f t="shared" ref="BF27:BF44" si="74">100*BD27/BC27</f>
        <v>16.243845462487513</v>
      </c>
      <c r="BG27" s="116">
        <f t="shared" si="30"/>
        <v>16.257350226694552</v>
      </c>
      <c r="BH27" s="3">
        <v>97.180697219678677</v>
      </c>
      <c r="BI27" s="3">
        <v>127.07133614671305</v>
      </c>
      <c r="BJ27" s="3">
        <v>124.50530472156433</v>
      </c>
      <c r="BK27" s="3">
        <v>124.46771511838912</v>
      </c>
      <c r="BL27" s="6">
        <f t="shared" si="31"/>
        <v>29.890638927034374</v>
      </c>
      <c r="BM27" s="26">
        <f t="shared" si="32"/>
        <v>2.5660314251487222</v>
      </c>
      <c r="BN27" s="26">
        <f t="shared" si="33"/>
        <v>2.6036210283239285</v>
      </c>
      <c r="BO27" s="40">
        <f t="shared" ref="BO27:BO44" si="75">100*BM27/BL27</f>
        <v>8.5847326027811786</v>
      </c>
      <c r="BP27" s="116">
        <f t="shared" si="35"/>
        <v>8.710489711108524</v>
      </c>
      <c r="BQ27" s="3">
        <v>65.296969477704778</v>
      </c>
      <c r="BR27" s="3">
        <v>170.2324695631209</v>
      </c>
      <c r="BS27" s="3">
        <v>145.6557179064061</v>
      </c>
      <c r="BT27" s="3">
        <v>145.6557179064061</v>
      </c>
      <c r="BU27" s="26">
        <f t="shared" ref="BU27:BU32" si="76">BR27-BQ27</f>
        <v>104.93550008541612</v>
      </c>
      <c r="BV27" s="26">
        <f t="shared" si="37"/>
        <v>24.576751656714805</v>
      </c>
      <c r="BW27" s="122">
        <f t="shared" si="58"/>
        <v>24.576751656714805</v>
      </c>
      <c r="BX27" s="11">
        <f t="shared" si="39"/>
        <v>16.873180133242055</v>
      </c>
      <c r="BY27" s="116">
        <f t="shared" ref="BY27:BY44" si="77">100*(BW27)/(BU27)</f>
        <v>23.42081720362475</v>
      </c>
      <c r="BZ27" s="350">
        <v>103.5745033094626</v>
      </c>
      <c r="CA27" s="350">
        <v>247.09164078033999</v>
      </c>
      <c r="CB27" s="350">
        <v>229.02077217502739</v>
      </c>
      <c r="CC27" s="350">
        <v>229.02077217502739</v>
      </c>
      <c r="CD27" s="6">
        <f t="shared" si="40"/>
        <v>143.5171374708774</v>
      </c>
      <c r="CE27" s="26">
        <f t="shared" si="41"/>
        <v>18.070868605312597</v>
      </c>
      <c r="CF27" s="26">
        <f t="shared" si="42"/>
        <v>18.070868605312597</v>
      </c>
      <c r="CG27" s="40">
        <f t="shared" ref="CG27:CG44" si="78">100*CE27/CD27</f>
        <v>12.591436063849553</v>
      </c>
      <c r="CH27" s="116">
        <f t="shared" si="44"/>
        <v>12.591436063849553</v>
      </c>
      <c r="CI27" s="350">
        <v>0</v>
      </c>
      <c r="CJ27" s="350">
        <v>300.02570758223476</v>
      </c>
      <c r="CK27" s="350">
        <v>197.70082279161724</v>
      </c>
      <c r="CL27" s="350">
        <v>197.70082279161724</v>
      </c>
      <c r="CM27" s="6">
        <f t="shared" si="45"/>
        <v>300.02570758223476</v>
      </c>
      <c r="CN27" s="26">
        <f t="shared" si="46"/>
        <v>102.32488479061752</v>
      </c>
      <c r="CO27" s="26">
        <f t="shared" si="47"/>
        <v>102.32488479061752</v>
      </c>
      <c r="CP27" s="40">
        <f t="shared" ref="CP27:CP44" si="79">100*CN27/CM27</f>
        <v>34.10537237465595</v>
      </c>
      <c r="CQ27" s="116">
        <f t="shared" si="48"/>
        <v>34.10537237465595</v>
      </c>
    </row>
    <row r="28" spans="1:99" s="273" customFormat="1" ht="13.5" customHeight="1">
      <c r="A28" s="402"/>
      <c r="B28" s="65">
        <v>124</v>
      </c>
      <c r="C28" s="111">
        <v>2386.9962599999999</v>
      </c>
      <c r="D28" s="71" t="s">
        <v>38</v>
      </c>
      <c r="E28" s="139">
        <v>1475735</v>
      </c>
      <c r="F28" s="3">
        <v>47.655168176441308</v>
      </c>
      <c r="G28" s="3">
        <v>151.25479778465916</v>
      </c>
      <c r="H28" s="3">
        <v>144.85734893607739</v>
      </c>
      <c r="I28" s="3">
        <v>144.74735053876219</v>
      </c>
      <c r="J28" s="6">
        <f t="shared" si="0"/>
        <v>103.59962960821785</v>
      </c>
      <c r="K28" s="26">
        <f t="shared" si="1"/>
        <v>6.3974488485817744</v>
      </c>
      <c r="L28" s="26">
        <f t="shared" si="2"/>
        <v>6.5074472458969694</v>
      </c>
      <c r="M28" s="40">
        <f t="shared" si="60"/>
        <v>6.1751657537531468</v>
      </c>
      <c r="N28" s="11">
        <f t="shared" si="4"/>
        <v>6.2813421925407908</v>
      </c>
      <c r="O28" s="3">
        <v>56.702116552080085</v>
      </c>
      <c r="P28" s="3">
        <v>135.02091521608563</v>
      </c>
      <c r="Q28" s="3">
        <v>126.28239782461124</v>
      </c>
      <c r="R28" s="3">
        <v>126.22844965686558</v>
      </c>
      <c r="S28" s="6">
        <f t="shared" si="5"/>
        <v>78.318798664005541</v>
      </c>
      <c r="T28" s="26">
        <f t="shared" si="6"/>
        <v>8.7385173914743888</v>
      </c>
      <c r="U28" s="26">
        <f t="shared" si="7"/>
        <v>8.792465559220048</v>
      </c>
      <c r="V28" s="40">
        <f t="shared" si="70"/>
        <v>11.157624402492928</v>
      </c>
      <c r="W28" s="116">
        <f t="shared" si="9"/>
        <v>11.22650718499972</v>
      </c>
      <c r="X28" s="3">
        <v>38.560233811479698</v>
      </c>
      <c r="Y28" s="3">
        <v>77.888008790145648</v>
      </c>
      <c r="Z28" s="3">
        <v>74.819000758053051</v>
      </c>
      <c r="AA28" s="3">
        <v>74.765052590307405</v>
      </c>
      <c r="AB28" s="6">
        <f t="shared" si="10"/>
        <v>39.32777497866595</v>
      </c>
      <c r="AC28" s="26">
        <f t="shared" si="11"/>
        <v>3.0690080320925972</v>
      </c>
      <c r="AD28" s="26">
        <f t="shared" si="12"/>
        <v>3.1229561998382422</v>
      </c>
      <c r="AE28" s="40">
        <f t="shared" si="71"/>
        <v>7.8036655614446406</v>
      </c>
      <c r="AF28" s="116">
        <f t="shared" si="14"/>
        <v>7.9408413049869848</v>
      </c>
      <c r="AG28" s="3">
        <v>14.136482612283174</v>
      </c>
      <c r="AH28" s="3">
        <v>45.145808732209133</v>
      </c>
      <c r="AI28" s="3">
        <v>40.610201244703653</v>
      </c>
      <c r="AJ28" s="3">
        <v>40.610201244703653</v>
      </c>
      <c r="AK28" s="6">
        <f t="shared" si="15"/>
        <v>31.009326119925959</v>
      </c>
      <c r="AL28" s="26">
        <f t="shared" si="16"/>
        <v>4.5356074875054802</v>
      </c>
      <c r="AM28" s="26">
        <f t="shared" si="17"/>
        <v>4.5356074875054802</v>
      </c>
      <c r="AN28" s="40">
        <f t="shared" si="72"/>
        <v>14.626591593652824</v>
      </c>
      <c r="AO28" s="116">
        <f t="shared" si="19"/>
        <v>14.626591593652824</v>
      </c>
      <c r="AP28" s="3">
        <v>4.0054001283172171</v>
      </c>
      <c r="AQ28" s="3">
        <v>11.987097693730826</v>
      </c>
      <c r="AR28" s="3">
        <v>10.85319582185452</v>
      </c>
      <c r="AS28" s="3">
        <v>10.85319582185452</v>
      </c>
      <c r="AT28" s="6">
        <f t="shared" si="20"/>
        <v>7.9816975654136089</v>
      </c>
      <c r="AU28" s="26">
        <f t="shared" si="21"/>
        <v>1.1339018718763061</v>
      </c>
      <c r="AV28" s="26">
        <f t="shared" si="22"/>
        <v>1.1339018718763061</v>
      </c>
      <c r="AW28" s="40">
        <f t="shared" si="73"/>
        <v>14.206274574844125</v>
      </c>
      <c r="AX28" s="116">
        <f t="shared" si="24"/>
        <v>14.206274574844125</v>
      </c>
      <c r="AY28" s="3">
        <v>313.58082843362348</v>
      </c>
      <c r="AZ28" s="3">
        <v>752.72805332411622</v>
      </c>
      <c r="BA28" s="3">
        <v>697.17327750231482</v>
      </c>
      <c r="BB28" s="3">
        <v>697.11658036769836</v>
      </c>
      <c r="BC28" s="6">
        <f t="shared" si="26"/>
        <v>439.14722489049274</v>
      </c>
      <c r="BD28" s="26">
        <f t="shared" si="27"/>
        <v>55.5547758218014</v>
      </c>
      <c r="BE28" s="26">
        <f t="shared" si="28"/>
        <v>55.611472956417856</v>
      </c>
      <c r="BF28" s="40">
        <f t="shared" si="74"/>
        <v>12.650603868817507</v>
      </c>
      <c r="BG28" s="116">
        <f t="shared" si="30"/>
        <v>12.663514603851892</v>
      </c>
      <c r="BH28" s="3">
        <v>119.20351335576217</v>
      </c>
      <c r="BI28" s="3">
        <v>174.49168568927695</v>
      </c>
      <c r="BJ28" s="3">
        <v>168.59317376242129</v>
      </c>
      <c r="BK28" s="3">
        <v>168.53647662780477</v>
      </c>
      <c r="BL28" s="6">
        <f t="shared" si="31"/>
        <v>55.28817233351478</v>
      </c>
      <c r="BM28" s="26">
        <f t="shared" si="32"/>
        <v>5.8985119268556616</v>
      </c>
      <c r="BN28" s="26">
        <f t="shared" si="33"/>
        <v>5.9552090614721749</v>
      </c>
      <c r="BO28" s="40">
        <f t="shared" si="75"/>
        <v>10.668668682469869</v>
      </c>
      <c r="BP28" s="116">
        <f t="shared" si="35"/>
        <v>10.771217079755456</v>
      </c>
      <c r="BQ28" s="3">
        <v>75.159228496773054</v>
      </c>
      <c r="BR28" s="3">
        <v>235.83203283139741</v>
      </c>
      <c r="BS28" s="3">
        <v>214.21560882175174</v>
      </c>
      <c r="BT28" s="3">
        <v>214.21560882175174</v>
      </c>
      <c r="BU28" s="26">
        <f t="shared" si="76"/>
        <v>160.67280433462435</v>
      </c>
      <c r="BV28" s="26">
        <f t="shared" si="37"/>
        <v>21.616424009645669</v>
      </c>
      <c r="BW28" s="122">
        <f t="shared" si="58"/>
        <v>21.616424009645669</v>
      </c>
      <c r="BX28" s="11">
        <f t="shared" si="39"/>
        <v>10.090965886446044</v>
      </c>
      <c r="BY28" s="116">
        <f t="shared" si="77"/>
        <v>13.453691867247391</v>
      </c>
      <c r="BZ28" s="350">
        <v>119.21808658108826</v>
      </c>
      <c r="CA28" s="350">
        <v>342.40433480344171</v>
      </c>
      <c r="CB28" s="350">
        <v>314.36449491814176</v>
      </c>
      <c r="CC28" s="350">
        <v>314.36449491814176</v>
      </c>
      <c r="CD28" s="6">
        <f t="shared" si="40"/>
        <v>223.18624822235347</v>
      </c>
      <c r="CE28" s="26">
        <f t="shared" si="41"/>
        <v>28.039839885299955</v>
      </c>
      <c r="CF28" s="26">
        <f t="shared" si="42"/>
        <v>28.039839885299955</v>
      </c>
      <c r="CG28" s="40">
        <f t="shared" si="78"/>
        <v>12.563426335015381</v>
      </c>
      <c r="CH28" s="116">
        <f t="shared" si="44"/>
        <v>12.563426335015381</v>
      </c>
      <c r="CI28" s="350">
        <v>0</v>
      </c>
      <c r="CJ28" s="350">
        <v>640.61932620123696</v>
      </c>
      <c r="CK28" s="350">
        <v>452.79498251628826</v>
      </c>
      <c r="CL28" s="350">
        <v>452.79498251628826</v>
      </c>
      <c r="CM28" s="6">
        <f t="shared" si="45"/>
        <v>640.61932620123696</v>
      </c>
      <c r="CN28" s="26">
        <f t="shared" si="46"/>
        <v>187.8243436849487</v>
      </c>
      <c r="CO28" s="26">
        <f t="shared" si="47"/>
        <v>187.8243436849487</v>
      </c>
      <c r="CP28" s="40">
        <f t="shared" si="79"/>
        <v>29.319181611131672</v>
      </c>
      <c r="CQ28" s="116">
        <f t="shared" si="48"/>
        <v>29.319181611131672</v>
      </c>
    </row>
    <row r="29" spans="1:99" s="273" customFormat="1" ht="13.5" customHeight="1">
      <c r="A29" s="402"/>
      <c r="B29" s="65">
        <v>125</v>
      </c>
      <c r="C29" s="111">
        <v>1571.9301999999998</v>
      </c>
      <c r="D29" s="71" t="s">
        <v>39</v>
      </c>
      <c r="E29" s="139">
        <v>822186</v>
      </c>
      <c r="F29" s="3">
        <v>40.338920078110569</v>
      </c>
      <c r="G29" s="3">
        <v>195.11450744136829</v>
      </c>
      <c r="H29" s="3">
        <v>191.61929469356957</v>
      </c>
      <c r="I29" s="3">
        <v>191.60188643434694</v>
      </c>
      <c r="J29" s="6">
        <f t="shared" si="0"/>
        <v>154.77558736325773</v>
      </c>
      <c r="K29" s="26">
        <f t="shared" si="1"/>
        <v>3.4952127477987176</v>
      </c>
      <c r="L29" s="26">
        <f t="shared" si="2"/>
        <v>3.5126210070213517</v>
      </c>
      <c r="M29" s="40">
        <f t="shared" si="60"/>
        <v>2.2582455071518912</v>
      </c>
      <c r="N29" s="11">
        <f t="shared" si="4"/>
        <v>2.2694929264117367</v>
      </c>
      <c r="O29" s="3">
        <v>37.535096326895385</v>
      </c>
      <c r="P29" s="3">
        <v>133.9667812151487</v>
      </c>
      <c r="Q29" s="3">
        <v>129.25264962075246</v>
      </c>
      <c r="R29" s="3">
        <v>129.24186649640987</v>
      </c>
      <c r="S29" s="6">
        <f t="shared" si="5"/>
        <v>96.431684888253315</v>
      </c>
      <c r="T29" s="26">
        <f t="shared" si="6"/>
        <v>4.7141315943962354</v>
      </c>
      <c r="U29" s="26">
        <f t="shared" si="7"/>
        <v>4.7249147187388303</v>
      </c>
      <c r="V29" s="40">
        <f t="shared" si="70"/>
        <v>4.8885712199875506</v>
      </c>
      <c r="W29" s="116">
        <f t="shared" si="9"/>
        <v>4.8997533582599351</v>
      </c>
      <c r="X29" s="3">
        <v>27.144123861125525</v>
      </c>
      <c r="Y29" s="3">
        <v>86.420203373026951</v>
      </c>
      <c r="Z29" s="3">
        <v>85.236386893777834</v>
      </c>
      <c r="AA29" s="3">
        <v>85.22560376943521</v>
      </c>
      <c r="AB29" s="6">
        <f t="shared" si="10"/>
        <v>59.276079511901429</v>
      </c>
      <c r="AC29" s="26">
        <f t="shared" si="11"/>
        <v>1.183816479249117</v>
      </c>
      <c r="AD29" s="26">
        <f t="shared" si="12"/>
        <v>1.1945996035917403</v>
      </c>
      <c r="AE29" s="40">
        <f t="shared" si="71"/>
        <v>1.9971234416935939</v>
      </c>
      <c r="AF29" s="116">
        <f t="shared" si="14"/>
        <v>2.0153148005543939</v>
      </c>
      <c r="AG29" s="3">
        <v>8.0719772465980881</v>
      </c>
      <c r="AH29" s="3">
        <v>37.791098163044602</v>
      </c>
      <c r="AI29" s="3">
        <v>34.966846070926913</v>
      </c>
      <c r="AJ29" s="3">
        <v>34.966846070926913</v>
      </c>
      <c r="AK29" s="6">
        <f t="shared" si="15"/>
        <v>29.719120916446514</v>
      </c>
      <c r="AL29" s="26">
        <f t="shared" si="16"/>
        <v>2.824252092117689</v>
      </c>
      <c r="AM29" s="26">
        <f t="shared" si="17"/>
        <v>2.824252092117689</v>
      </c>
      <c r="AN29" s="40">
        <f t="shared" si="72"/>
        <v>9.5031481585808031</v>
      </c>
      <c r="AO29" s="116">
        <f t="shared" si="19"/>
        <v>9.5031481585808031</v>
      </c>
      <c r="AP29" s="3">
        <v>2.3189952191717738</v>
      </c>
      <c r="AQ29" s="3">
        <v>9.7554796790771299</v>
      </c>
      <c r="AR29" s="3">
        <v>9.0494166560477414</v>
      </c>
      <c r="AS29" s="3">
        <v>9.0494166560477414</v>
      </c>
      <c r="AT29" s="6">
        <f t="shared" si="20"/>
        <v>7.4364844599053566</v>
      </c>
      <c r="AU29" s="26">
        <f t="shared" si="21"/>
        <v>0.7060630230293885</v>
      </c>
      <c r="AV29" s="26">
        <f t="shared" si="22"/>
        <v>0.7060630230293885</v>
      </c>
      <c r="AW29" s="40">
        <f t="shared" si="73"/>
        <v>9.4945807637494131</v>
      </c>
      <c r="AX29" s="116">
        <f t="shared" si="24"/>
        <v>9.4945807637494131</v>
      </c>
      <c r="AY29" s="3">
        <v>201.97271584707653</v>
      </c>
      <c r="AZ29" s="3">
        <v>757.85869591681569</v>
      </c>
      <c r="BA29" s="3">
        <v>725.30148939803905</v>
      </c>
      <c r="BB29" s="3">
        <v>725.28948015372566</v>
      </c>
      <c r="BC29" s="6">
        <f t="shared" si="26"/>
        <v>555.88598006973916</v>
      </c>
      <c r="BD29" s="26">
        <f t="shared" si="27"/>
        <v>32.557206518776638</v>
      </c>
      <c r="BE29" s="26">
        <f t="shared" si="28"/>
        <v>32.569215763090028</v>
      </c>
      <c r="BF29" s="40">
        <f t="shared" si="74"/>
        <v>5.8568137506709821</v>
      </c>
      <c r="BG29" s="116">
        <f t="shared" si="30"/>
        <v>5.8589741297314299</v>
      </c>
      <c r="BH29" s="3">
        <v>90.47120360864696</v>
      </c>
      <c r="BI29" s="3">
        <v>283.16635732385561</v>
      </c>
      <c r="BJ29" s="3">
        <v>279.65026369911567</v>
      </c>
      <c r="BK29" s="3">
        <v>279.63825445480217</v>
      </c>
      <c r="BL29" s="6">
        <f t="shared" si="31"/>
        <v>192.69515371520865</v>
      </c>
      <c r="BM29" s="26">
        <f t="shared" si="32"/>
        <v>3.5160936247399377</v>
      </c>
      <c r="BN29" s="26">
        <f t="shared" si="33"/>
        <v>3.5281028690534413</v>
      </c>
      <c r="BO29" s="40">
        <f t="shared" si="75"/>
        <v>1.8246922960691079</v>
      </c>
      <c r="BP29" s="116">
        <f t="shared" si="35"/>
        <v>1.8309245463784503</v>
      </c>
      <c r="BQ29" s="3">
        <v>44.931903433300867</v>
      </c>
      <c r="BR29" s="3">
        <v>209.85864419995801</v>
      </c>
      <c r="BS29" s="3">
        <v>193.99466729085003</v>
      </c>
      <c r="BT29" s="3">
        <v>193.99466729085003</v>
      </c>
      <c r="BU29" s="26">
        <f t="shared" si="76"/>
        <v>164.92674076665713</v>
      </c>
      <c r="BV29" s="26">
        <f t="shared" si="37"/>
        <v>15.863976909107976</v>
      </c>
      <c r="BW29" s="122">
        <f t="shared" si="58"/>
        <v>15.863976909107976</v>
      </c>
      <c r="BX29" s="11">
        <f t="shared" si="39"/>
        <v>8.177532470685712</v>
      </c>
      <c r="BY29" s="116">
        <f t="shared" si="77"/>
        <v>9.6188021635331804</v>
      </c>
      <c r="BZ29" s="350">
        <v>66.569608805128695</v>
      </c>
      <c r="CA29" s="350">
        <v>264.83369439300219</v>
      </c>
      <c r="CB29" s="350">
        <v>251.65655840807347</v>
      </c>
      <c r="CC29" s="350">
        <v>251.65655840807347</v>
      </c>
      <c r="CD29" s="6">
        <f t="shared" si="40"/>
        <v>198.2640855878735</v>
      </c>
      <c r="CE29" s="26">
        <f t="shared" si="41"/>
        <v>13.177135984928725</v>
      </c>
      <c r="CF29" s="26">
        <f t="shared" si="42"/>
        <v>13.177135984928725</v>
      </c>
      <c r="CG29" s="40">
        <f t="shared" si="78"/>
        <v>6.6462546385328212</v>
      </c>
      <c r="CH29" s="116">
        <f t="shared" si="44"/>
        <v>6.6462546385328212</v>
      </c>
      <c r="CI29" s="350">
        <v>0</v>
      </c>
      <c r="CJ29" s="350">
        <v>627.07232505471995</v>
      </c>
      <c r="CK29" s="350">
        <v>477.5382123162704</v>
      </c>
      <c r="CL29" s="350">
        <v>477.5382123162704</v>
      </c>
      <c r="CM29" s="6">
        <f t="shared" si="45"/>
        <v>627.07232505471995</v>
      </c>
      <c r="CN29" s="26">
        <f t="shared" si="46"/>
        <v>149.53411273844955</v>
      </c>
      <c r="CO29" s="26">
        <f t="shared" si="47"/>
        <v>149.53411273844955</v>
      </c>
      <c r="CP29" s="40">
        <f t="shared" si="79"/>
        <v>23.846390083536349</v>
      </c>
      <c r="CQ29" s="116">
        <f t="shared" si="48"/>
        <v>23.846390083536349</v>
      </c>
    </row>
    <row r="30" spans="1:99" s="273" customFormat="1" ht="13.5" customHeight="1">
      <c r="A30" s="402"/>
      <c r="B30" s="65">
        <v>126</v>
      </c>
      <c r="C30" s="111">
        <v>2538.76728</v>
      </c>
      <c r="D30" s="71" t="s">
        <v>21</v>
      </c>
      <c r="E30" s="139">
        <v>1264564</v>
      </c>
      <c r="F30" s="3">
        <v>34.209381995359735</v>
      </c>
      <c r="G30" s="3">
        <v>91.568504039226511</v>
      </c>
      <c r="H30" s="3">
        <v>83.924910257246523</v>
      </c>
      <c r="I30" s="3">
        <v>83.851020449748688</v>
      </c>
      <c r="J30" s="6">
        <f t="shared" si="0"/>
        <v>57.359122043866776</v>
      </c>
      <c r="K30" s="26">
        <f t="shared" si="1"/>
        <v>7.6435937819799875</v>
      </c>
      <c r="L30" s="26">
        <f t="shared" si="2"/>
        <v>7.7174835894778226</v>
      </c>
      <c r="M30" s="40">
        <f t="shared" si="60"/>
        <v>13.325855608693528</v>
      </c>
      <c r="N30" s="11">
        <f t="shared" si="4"/>
        <v>13.454675236443977</v>
      </c>
      <c r="O30" s="3">
        <v>52.786983418740391</v>
      </c>
      <c r="P30" s="3">
        <v>125.0372620998593</v>
      </c>
      <c r="Q30" s="3">
        <v>111.05723087020725</v>
      </c>
      <c r="R30" s="3">
        <v>111.00460527296073</v>
      </c>
      <c r="S30" s="6">
        <f t="shared" si="5"/>
        <v>72.250278681118914</v>
      </c>
      <c r="T30" s="26">
        <f t="shared" si="6"/>
        <v>13.980031229652056</v>
      </c>
      <c r="U30" s="26">
        <f t="shared" si="7"/>
        <v>14.032656826898574</v>
      </c>
      <c r="V30" s="40">
        <f t="shared" si="70"/>
        <v>19.349449559016637</v>
      </c>
      <c r="W30" s="116">
        <f t="shared" si="9"/>
        <v>19.422287474948817</v>
      </c>
      <c r="X30" s="3">
        <v>29.968025911938437</v>
      </c>
      <c r="Y30" s="3">
        <v>47.740182537000869</v>
      </c>
      <c r="Z30" s="3">
        <v>44.664070819982612</v>
      </c>
      <c r="AA30" s="3">
        <v>44.611445222736087</v>
      </c>
      <c r="AB30" s="6">
        <f t="shared" si="10"/>
        <v>17.772156625062433</v>
      </c>
      <c r="AC30" s="26">
        <f t="shared" si="11"/>
        <v>3.0761117170182573</v>
      </c>
      <c r="AD30" s="26">
        <f t="shared" si="12"/>
        <v>3.1287373142647823</v>
      </c>
      <c r="AE30" s="40">
        <f t="shared" si="71"/>
        <v>17.30860121207969</v>
      </c>
      <c r="AF30" s="116">
        <f t="shared" si="14"/>
        <v>17.604713824390974</v>
      </c>
      <c r="AG30" s="3">
        <v>17.831572353043043</v>
      </c>
      <c r="AH30" s="3">
        <v>61.299798326500003</v>
      </c>
      <c r="AI30" s="3">
        <v>52.576662716393045</v>
      </c>
      <c r="AJ30" s="3">
        <v>52.576662716393045</v>
      </c>
      <c r="AK30" s="6">
        <f t="shared" si="15"/>
        <v>43.46822597345696</v>
      </c>
      <c r="AL30" s="26">
        <f t="shared" si="16"/>
        <v>8.7231356101069579</v>
      </c>
      <c r="AM30" s="26">
        <f t="shared" si="17"/>
        <v>8.7231356101069579</v>
      </c>
      <c r="AN30" s="40">
        <f t="shared" si="72"/>
        <v>20.067843613939004</v>
      </c>
      <c r="AO30" s="116">
        <f t="shared" si="19"/>
        <v>20.067843613939004</v>
      </c>
      <c r="AP30" s="3">
        <v>4.9873851537589129</v>
      </c>
      <c r="AQ30" s="3">
        <v>15.997281236358434</v>
      </c>
      <c r="AR30" s="3">
        <v>13.816497333831608</v>
      </c>
      <c r="AS30" s="3">
        <v>13.816497333831608</v>
      </c>
      <c r="AT30" s="6">
        <f t="shared" si="20"/>
        <v>11.009896082599521</v>
      </c>
      <c r="AU30" s="26">
        <f t="shared" si="21"/>
        <v>2.1807839025268265</v>
      </c>
      <c r="AV30" s="26">
        <f t="shared" si="22"/>
        <v>2.1807839025268265</v>
      </c>
      <c r="AW30" s="40">
        <f t="shared" si="73"/>
        <v>19.80748851910986</v>
      </c>
      <c r="AX30" s="116">
        <f t="shared" si="24"/>
        <v>19.80748851910986</v>
      </c>
      <c r="AY30" s="3">
        <v>295.97247032621959</v>
      </c>
      <c r="AZ30" s="3">
        <v>800.18514651101736</v>
      </c>
      <c r="BA30" s="3">
        <v>705.37389901881386</v>
      </c>
      <c r="BB30" s="3">
        <v>705.3239292580505</v>
      </c>
      <c r="BC30" s="6">
        <f t="shared" si="26"/>
        <v>504.21267618479777</v>
      </c>
      <c r="BD30" s="26">
        <f t="shared" si="27"/>
        <v>94.811247492203506</v>
      </c>
      <c r="BE30" s="26">
        <f t="shared" si="28"/>
        <v>94.861217252966867</v>
      </c>
      <c r="BF30" s="40">
        <f t="shared" si="74"/>
        <v>18.803820683289302</v>
      </c>
      <c r="BG30" s="116">
        <f t="shared" si="30"/>
        <v>18.813731136382522</v>
      </c>
      <c r="BH30" s="3">
        <v>99.197222108154349</v>
      </c>
      <c r="BI30" s="3">
        <v>119.46781609890782</v>
      </c>
      <c r="BJ30" s="3">
        <v>111.61407604275696</v>
      </c>
      <c r="BK30" s="3">
        <v>111.56410628199349</v>
      </c>
      <c r="BL30" s="6">
        <f t="shared" si="31"/>
        <v>20.270593990753468</v>
      </c>
      <c r="BM30" s="26">
        <f t="shared" si="32"/>
        <v>7.8537400561508548</v>
      </c>
      <c r="BN30" s="26">
        <f t="shared" si="33"/>
        <v>7.9037098169143292</v>
      </c>
      <c r="BO30" s="40">
        <f t="shared" si="75"/>
        <v>38.744498852541653</v>
      </c>
      <c r="BP30" s="116">
        <f t="shared" si="35"/>
        <v>38.991012402101511</v>
      </c>
      <c r="BQ30" s="3">
        <v>88.0284201575287</v>
      </c>
      <c r="BR30" s="3">
        <v>305.13750506460696</v>
      </c>
      <c r="BS30" s="3">
        <v>265.9926646602583</v>
      </c>
      <c r="BT30" s="3">
        <v>265.9926646602583</v>
      </c>
      <c r="BU30" s="26">
        <f t="shared" si="76"/>
        <v>217.10908490707826</v>
      </c>
      <c r="BV30" s="26">
        <f t="shared" si="37"/>
        <v>39.144840404348656</v>
      </c>
      <c r="BW30" s="122">
        <f t="shared" si="58"/>
        <v>39.144840404348656</v>
      </c>
      <c r="BX30" s="11">
        <f t="shared" si="39"/>
        <v>14.716511244528785</v>
      </c>
      <c r="BY30" s="116">
        <f t="shared" si="77"/>
        <v>18.030033345266265</v>
      </c>
      <c r="BZ30" s="350">
        <v>108.74682806053653</v>
      </c>
      <c r="CA30" s="350">
        <v>375.57982534750261</v>
      </c>
      <c r="CB30" s="350">
        <v>327.76715831579872</v>
      </c>
      <c r="CC30" s="350">
        <v>327.76715831579872</v>
      </c>
      <c r="CD30" s="6">
        <f t="shared" si="40"/>
        <v>266.83299728696608</v>
      </c>
      <c r="CE30" s="26">
        <f t="shared" si="41"/>
        <v>47.812667031703882</v>
      </c>
      <c r="CF30" s="26">
        <f t="shared" si="42"/>
        <v>47.812667031703882</v>
      </c>
      <c r="CG30" s="40">
        <f t="shared" si="78"/>
        <v>17.91857360890177</v>
      </c>
      <c r="CH30" s="116">
        <f t="shared" si="44"/>
        <v>17.91857360890177</v>
      </c>
      <c r="CI30" s="350">
        <v>0</v>
      </c>
      <c r="CJ30" s="350">
        <v>927.69525425475342</v>
      </c>
      <c r="CK30" s="350">
        <v>604.41620562600383</v>
      </c>
      <c r="CL30" s="350">
        <v>604.41620562600383</v>
      </c>
      <c r="CM30" s="6">
        <f t="shared" si="45"/>
        <v>927.69525425475342</v>
      </c>
      <c r="CN30" s="26">
        <f t="shared" si="46"/>
        <v>323.27904862874959</v>
      </c>
      <c r="CO30" s="26">
        <f t="shared" si="47"/>
        <v>323.27904862874959</v>
      </c>
      <c r="CP30" s="40">
        <f t="shared" si="79"/>
        <v>34.847547957809674</v>
      </c>
      <c r="CQ30" s="116">
        <f t="shared" si="48"/>
        <v>34.847547957809674</v>
      </c>
    </row>
    <row r="31" spans="1:99" s="102" customFormat="1" ht="13.5" customHeight="1" thickBot="1">
      <c r="A31" s="403"/>
      <c r="B31" s="67"/>
      <c r="C31" s="113">
        <f>SUM(C27:C30)</f>
        <v>8992.1034299999992</v>
      </c>
      <c r="D31" s="73" t="s">
        <v>6</v>
      </c>
      <c r="E31" s="138">
        <f>SUM(E27:E30)</f>
        <v>4806322</v>
      </c>
      <c r="F31" s="41">
        <f>SUM(F27:F30)</f>
        <v>151.10172703873235</v>
      </c>
      <c r="G31" s="41">
        <f>SUM(G27:G30)</f>
        <v>516.99896284289525</v>
      </c>
      <c r="H31" s="41">
        <f>SUM(H27:H30)</f>
        <v>496.80886427327266</v>
      </c>
      <c r="I31" s="41">
        <f>SUM(I27:I30)</f>
        <v>496.52941554641654</v>
      </c>
      <c r="J31" s="41">
        <f t="shared" si="0"/>
        <v>365.8972358041629</v>
      </c>
      <c r="K31" s="42">
        <f t="shared" si="1"/>
        <v>20.190098569622592</v>
      </c>
      <c r="L31" s="42">
        <f t="shared" si="2"/>
        <v>20.469547296478709</v>
      </c>
      <c r="M31" s="43">
        <f t="shared" ref="M31:M37" si="80">100*K31/J31</f>
        <v>5.517969690382909</v>
      </c>
      <c r="N31" s="63">
        <f t="shared" si="4"/>
        <v>5.5943432454446054</v>
      </c>
      <c r="O31" s="117">
        <f>SUM(O27:O30)</f>
        <v>191.17268309551841</v>
      </c>
      <c r="P31" s="41">
        <f>SUM(P27:P30)</f>
        <v>501.92797032397368</v>
      </c>
      <c r="Q31" s="41">
        <f>SUM(Q27:Q30)</f>
        <v>465.5326852252777</v>
      </c>
      <c r="R31" s="41">
        <f>SUM(R27:R30)</f>
        <v>465.3827326869116</v>
      </c>
      <c r="S31" s="41">
        <f t="shared" si="5"/>
        <v>310.75528722845524</v>
      </c>
      <c r="T31" s="42">
        <f t="shared" si="6"/>
        <v>36.395285098695979</v>
      </c>
      <c r="U31" s="42">
        <f t="shared" si="7"/>
        <v>36.545237637062087</v>
      </c>
      <c r="V31" s="43">
        <f t="shared" si="70"/>
        <v>11.711879602530969</v>
      </c>
      <c r="W31" s="118">
        <f t="shared" si="9"/>
        <v>11.760133822017787</v>
      </c>
      <c r="X31" s="41">
        <f>SUM(X27:X30)</f>
        <v>124.05953292221061</v>
      </c>
      <c r="Y31" s="41">
        <f>SUM(Y27:Y30)</f>
        <v>259.52845046697911</v>
      </c>
      <c r="Z31" s="41">
        <f>SUM(Z27:Z30)</f>
        <v>251.22948709330439</v>
      </c>
      <c r="AA31" s="41">
        <f>SUM(AA27:AA30)</f>
        <v>251.07953455493825</v>
      </c>
      <c r="AB31" s="41">
        <f t="shared" si="10"/>
        <v>135.46891754476849</v>
      </c>
      <c r="AC31" s="42">
        <f t="shared" si="11"/>
        <v>8.2989633736747237</v>
      </c>
      <c r="AD31" s="42">
        <f t="shared" si="12"/>
        <v>8.4489159120408601</v>
      </c>
      <c r="AE31" s="43">
        <f t="shared" si="71"/>
        <v>6.126101488138163</v>
      </c>
      <c r="AF31" s="118">
        <f t="shared" si="14"/>
        <v>6.236792959719887</v>
      </c>
      <c r="AG31" s="41">
        <f>SUM(AG27:AG30)</f>
        <v>52.385342437583049</v>
      </c>
      <c r="AH31" s="41">
        <f>SUM(AH27:AH30)</f>
        <v>192.13798401028677</v>
      </c>
      <c r="AI31" s="41">
        <f>SUM(AI27:AI30)</f>
        <v>169.66092663026984</v>
      </c>
      <c r="AJ31" s="41">
        <f>SUM(AJ27:AJ30)</f>
        <v>169.66092663026984</v>
      </c>
      <c r="AK31" s="41">
        <f t="shared" si="15"/>
        <v>139.75264157270374</v>
      </c>
      <c r="AL31" s="42">
        <f t="shared" si="16"/>
        <v>22.47705738001693</v>
      </c>
      <c r="AM31" s="42">
        <f t="shared" si="17"/>
        <v>22.47705738001693</v>
      </c>
      <c r="AN31" s="43">
        <f t="shared" si="72"/>
        <v>16.083457977660949</v>
      </c>
      <c r="AO31" s="118">
        <f t="shared" si="19"/>
        <v>16.083457977660949</v>
      </c>
      <c r="AP31" s="41">
        <f>SUM(AP27:AP30)</f>
        <v>14.727807735724742</v>
      </c>
      <c r="AQ31" s="41">
        <f>SUM(AQ27:AQ30)</f>
        <v>50.261535846707737</v>
      </c>
      <c r="AR31" s="41">
        <f>SUM(AR27:AR30)</f>
        <v>44.642271501703519</v>
      </c>
      <c r="AS31" s="41">
        <f>SUM(AS27:AS30)</f>
        <v>44.642271501703519</v>
      </c>
      <c r="AT31" s="41">
        <f t="shared" si="20"/>
        <v>35.533728110982992</v>
      </c>
      <c r="AU31" s="42">
        <f t="shared" si="21"/>
        <v>5.6192643450042183</v>
      </c>
      <c r="AV31" s="42">
        <f t="shared" si="22"/>
        <v>5.6192643450042183</v>
      </c>
      <c r="AW31" s="43">
        <f t="shared" si="73"/>
        <v>15.813889067461458</v>
      </c>
      <c r="AX31" s="118">
        <f t="shared" si="24"/>
        <v>15.813889067461458</v>
      </c>
      <c r="AY31" s="41">
        <f>SUM(AY27:AY30)</f>
        <v>1077.5781846137656</v>
      </c>
      <c r="AZ31" s="41">
        <f>SUM(AZ27:AZ30)</f>
        <v>2855.1673422421236</v>
      </c>
      <c r="BA31" s="41">
        <f>SUM(BA27:BA30)</f>
        <v>2627.0304607221656</v>
      </c>
      <c r="BB31" s="41">
        <f>SUM(BB27:BB30)</f>
        <v>2626.874194979297</v>
      </c>
      <c r="BC31" s="41">
        <f t="shared" si="26"/>
        <v>1777.589157628358</v>
      </c>
      <c r="BD31" s="42">
        <f t="shared" si="27"/>
        <v>228.13688151995802</v>
      </c>
      <c r="BE31" s="42">
        <f t="shared" si="28"/>
        <v>228.29314726282655</v>
      </c>
      <c r="BF31" s="43">
        <f t="shared" si="74"/>
        <v>12.834061264433906</v>
      </c>
      <c r="BG31" s="118">
        <f t="shared" si="30"/>
        <v>12.842852145172454</v>
      </c>
      <c r="BH31" s="41">
        <f>SUM(BH27:BH30)</f>
        <v>406.05263629224214</v>
      </c>
      <c r="BI31" s="41">
        <f>SUM(BI27:BI30)</f>
        <v>704.19719525875348</v>
      </c>
      <c r="BJ31" s="41">
        <f>SUM(BJ27:BJ30)</f>
        <v>684.36281822585829</v>
      </c>
      <c r="BK31" s="41">
        <f>SUM(BK27:BK30)</f>
        <v>684.20655248298965</v>
      </c>
      <c r="BL31" s="41">
        <f t="shared" si="31"/>
        <v>298.14455896651134</v>
      </c>
      <c r="BM31" s="42">
        <f t="shared" si="32"/>
        <v>19.83437703289519</v>
      </c>
      <c r="BN31" s="42">
        <f t="shared" si="33"/>
        <v>19.990642775763831</v>
      </c>
      <c r="BO31" s="43">
        <f t="shared" si="75"/>
        <v>6.6526040594700433</v>
      </c>
      <c r="BP31" s="118">
        <f t="shared" si="35"/>
        <v>6.7050168029426462</v>
      </c>
      <c r="BQ31" s="7">
        <f>SUM(BQ27:BQ30)</f>
        <v>273.41652156530745</v>
      </c>
      <c r="BR31" s="7">
        <f>SUM(BR27:BR30)</f>
        <v>921.06065165908331</v>
      </c>
      <c r="BS31" s="7">
        <f>SUM(BS27:BS30)</f>
        <v>819.85865867926623</v>
      </c>
      <c r="BT31" s="7">
        <f>SUM(BT27:BT30)</f>
        <v>819.85865867926623</v>
      </c>
      <c r="BU31" s="26">
        <f t="shared" si="76"/>
        <v>647.64413009377586</v>
      </c>
      <c r="BV31" s="27">
        <f t="shared" si="37"/>
        <v>101.20199297981708</v>
      </c>
      <c r="BW31" s="122">
        <f t="shared" si="58"/>
        <v>101.20199297981708</v>
      </c>
      <c r="BX31" s="325">
        <f t="shared" si="39"/>
        <v>12.34383413634324</v>
      </c>
      <c r="BY31" s="323">
        <f t="shared" si="77"/>
        <v>15.626173121520225</v>
      </c>
      <c r="BZ31" s="41">
        <f>SUM(BZ27:BZ30)</f>
        <v>398.10902675621611</v>
      </c>
      <c r="CA31" s="41">
        <f>SUM(CA27:CA30)</f>
        <v>1229.9094953242866</v>
      </c>
      <c r="CB31" s="41">
        <f>SUM(CB27:CB30)</f>
        <v>1122.8089838170413</v>
      </c>
      <c r="CC31" s="41">
        <f>SUM(CC27:CC30)</f>
        <v>1122.8089838170413</v>
      </c>
      <c r="CD31" s="41">
        <f t="shared" si="40"/>
        <v>831.80046856807053</v>
      </c>
      <c r="CE31" s="42">
        <f t="shared" si="41"/>
        <v>107.1005115072453</v>
      </c>
      <c r="CF31" s="42">
        <f t="shared" si="42"/>
        <v>107.1005115072453</v>
      </c>
      <c r="CG31" s="43">
        <f t="shared" si="78"/>
        <v>12.875745512817142</v>
      </c>
      <c r="CH31" s="118">
        <f t="shared" si="44"/>
        <v>12.875745512817142</v>
      </c>
      <c r="CI31" s="117">
        <f>SUM(CI27:CI30)</f>
        <v>0</v>
      </c>
      <c r="CJ31" s="41">
        <f>SUM(CJ27:CJ30)</f>
        <v>2495.4126130929449</v>
      </c>
      <c r="CK31" s="41">
        <f>SUM(CK27:CK30)</f>
        <v>1732.4502232501798</v>
      </c>
      <c r="CL31" s="41">
        <f>SUM(CL27:CL30)</f>
        <v>1732.4502232501798</v>
      </c>
      <c r="CM31" s="41">
        <f t="shared" si="45"/>
        <v>2495.4126130929449</v>
      </c>
      <c r="CN31" s="42">
        <f t="shared" si="46"/>
        <v>762.96238984276511</v>
      </c>
      <c r="CO31" s="42">
        <f t="shared" si="47"/>
        <v>762.96238984276511</v>
      </c>
      <c r="CP31" s="43">
        <f t="shared" si="79"/>
        <v>30.574598599031269</v>
      </c>
      <c r="CQ31" s="118">
        <f t="shared" si="48"/>
        <v>30.574598599031269</v>
      </c>
    </row>
    <row r="32" spans="1:99" s="273" customFormat="1" ht="13.5" thickBot="1">
      <c r="A32" s="404" t="s">
        <v>32</v>
      </c>
      <c r="B32" s="65">
        <v>127</v>
      </c>
      <c r="C32" s="111">
        <v>3013.4397200000003</v>
      </c>
      <c r="D32" s="71" t="s">
        <v>40</v>
      </c>
      <c r="E32" s="151">
        <v>271615.84895626502</v>
      </c>
      <c r="F32" s="6">
        <v>28.066031592115824</v>
      </c>
      <c r="G32" s="6">
        <v>74.924806544062193</v>
      </c>
      <c r="H32" s="6">
        <v>74.421846533320434</v>
      </c>
      <c r="I32" s="6">
        <v>74.421846398371741</v>
      </c>
      <c r="J32" s="6">
        <f t="shared" si="0"/>
        <v>46.858774951946373</v>
      </c>
      <c r="K32" s="26">
        <f t="shared" si="1"/>
        <v>0.50296001074175933</v>
      </c>
      <c r="L32" s="26">
        <f t="shared" si="2"/>
        <v>0.50296014569045155</v>
      </c>
      <c r="M32" s="40">
        <f t="shared" si="80"/>
        <v>1.0733528805598189</v>
      </c>
      <c r="N32" s="11">
        <f t="shared" si="4"/>
        <v>1.0733531685500457</v>
      </c>
      <c r="O32" s="119">
        <v>20.921764698385061</v>
      </c>
      <c r="P32" s="6">
        <v>39.464507828059141</v>
      </c>
      <c r="Q32" s="6">
        <v>39.297789952965132</v>
      </c>
      <c r="R32" s="6">
        <v>39.297789952965132</v>
      </c>
      <c r="S32" s="6">
        <f t="shared" si="5"/>
        <v>18.542743129674079</v>
      </c>
      <c r="T32" s="26">
        <f t="shared" si="6"/>
        <v>0.16671787509400815</v>
      </c>
      <c r="U32" s="26">
        <f t="shared" si="7"/>
        <v>0.16671787509400815</v>
      </c>
      <c r="V32" s="40">
        <f t="shared" si="70"/>
        <v>0.89910038621636512</v>
      </c>
      <c r="W32" s="116">
        <f t="shared" si="9"/>
        <v>0.89910038621636512</v>
      </c>
      <c r="X32" s="6">
        <v>12.181185392444871</v>
      </c>
      <c r="Y32" s="6">
        <v>30.501159238905519</v>
      </c>
      <c r="Z32" s="6">
        <v>30.335609805225481</v>
      </c>
      <c r="AA32" s="6">
        <v>30.335609805225481</v>
      </c>
      <c r="AB32" s="6">
        <f t="shared" si="10"/>
        <v>18.319973846460648</v>
      </c>
      <c r="AC32" s="26">
        <f t="shared" si="11"/>
        <v>0.16554943368003805</v>
      </c>
      <c r="AD32" s="26">
        <f t="shared" si="12"/>
        <v>0.16554943368003805</v>
      </c>
      <c r="AE32" s="40">
        <f t="shared" si="71"/>
        <v>0.90365540402789157</v>
      </c>
      <c r="AF32" s="116">
        <f t="shared" si="14"/>
        <v>0.90365540402789157</v>
      </c>
      <c r="AG32" s="6">
        <v>7.3939113697708256</v>
      </c>
      <c r="AH32" s="6">
        <v>7.5712575145244783</v>
      </c>
      <c r="AI32" s="6">
        <v>7.570322761393304</v>
      </c>
      <c r="AJ32" s="6">
        <v>7.570322761393304</v>
      </c>
      <c r="AK32" s="6">
        <f t="shared" si="15"/>
        <v>0.17734614475365262</v>
      </c>
      <c r="AL32" s="26">
        <f t="shared" si="16"/>
        <v>9.3475313117430403E-4</v>
      </c>
      <c r="AM32" s="26">
        <f t="shared" si="17"/>
        <v>9.3475313117430403E-4</v>
      </c>
      <c r="AN32" s="40">
        <f t="shared" si="72"/>
        <v>0.52707834865694303</v>
      </c>
      <c r="AO32" s="116">
        <f t="shared" si="19"/>
        <v>0.52707834865694303</v>
      </c>
      <c r="AP32" s="6">
        <v>1.3466679361693652</v>
      </c>
      <c r="AQ32" s="6">
        <v>1.3920910746291393</v>
      </c>
      <c r="AR32" s="6">
        <v>1.3918573863463435</v>
      </c>
      <c r="AS32" s="6">
        <v>1.3918573863463435</v>
      </c>
      <c r="AT32" s="6">
        <f t="shared" si="20"/>
        <v>4.5423138459774082E-2</v>
      </c>
      <c r="AU32" s="26">
        <f t="shared" si="21"/>
        <v>2.3368828279579645E-4</v>
      </c>
      <c r="AV32" s="26">
        <f t="shared" si="22"/>
        <v>2.3368828279579645E-4</v>
      </c>
      <c r="AW32" s="40">
        <f t="shared" si="73"/>
        <v>0.51446969698658451</v>
      </c>
      <c r="AX32" s="116">
        <f t="shared" si="24"/>
        <v>0.51446969698658451</v>
      </c>
      <c r="AY32" s="6">
        <v>118.8315624896444</v>
      </c>
      <c r="AZ32" s="6">
        <v>155.97535753701698</v>
      </c>
      <c r="BA32" s="6">
        <v>155.69556514669478</v>
      </c>
      <c r="BB32" s="6">
        <v>155.69556514669478</v>
      </c>
      <c r="BC32" s="6">
        <f t="shared" si="26"/>
        <v>37.143795047372578</v>
      </c>
      <c r="BD32" s="26">
        <f t="shared" si="27"/>
        <v>0.27979239032219994</v>
      </c>
      <c r="BE32" s="26">
        <f t="shared" si="28"/>
        <v>0.27979239032219994</v>
      </c>
      <c r="BF32" s="40">
        <f t="shared" si="74"/>
        <v>0.75326818373124604</v>
      </c>
      <c r="BG32" s="116">
        <f t="shared" si="30"/>
        <v>0.75326818373124604</v>
      </c>
      <c r="BH32" s="6">
        <v>25.037365089677742</v>
      </c>
      <c r="BI32" s="6">
        <v>61.985531549283479</v>
      </c>
      <c r="BJ32" s="6">
        <v>61.7057391589613</v>
      </c>
      <c r="BK32" s="6">
        <v>61.7057391589613</v>
      </c>
      <c r="BL32" s="6">
        <f t="shared" si="31"/>
        <v>36.948166459605737</v>
      </c>
      <c r="BM32" s="26">
        <f t="shared" si="32"/>
        <v>0.27979239032217862</v>
      </c>
      <c r="BN32" s="26">
        <f t="shared" si="33"/>
        <v>0.27979239032217862</v>
      </c>
      <c r="BO32" s="40">
        <f t="shared" si="75"/>
        <v>0.75725649506333903</v>
      </c>
      <c r="BP32" s="11">
        <f t="shared" si="35"/>
        <v>0.75725649506333903</v>
      </c>
      <c r="BQ32" s="326">
        <v>38.15099042528491</v>
      </c>
      <c r="BR32" s="327">
        <v>38.23056165984044</v>
      </c>
      <c r="BS32" s="327">
        <v>38.23056165984044</v>
      </c>
      <c r="BT32" s="327">
        <v>38.23056165984044</v>
      </c>
      <c r="BU32" s="328">
        <f t="shared" si="76"/>
        <v>7.9571234555530168E-2</v>
      </c>
      <c r="BV32" s="328">
        <f>BR32-BS32</f>
        <v>0</v>
      </c>
      <c r="BW32" s="329">
        <f t="shared" si="58"/>
        <v>0</v>
      </c>
      <c r="BX32" s="330">
        <f t="shared" si="39"/>
        <v>0</v>
      </c>
      <c r="BY32" s="331">
        <f t="shared" si="77"/>
        <v>0</v>
      </c>
      <c r="BZ32" s="6">
        <v>55.643206974681739</v>
      </c>
      <c r="CA32" s="6">
        <v>55.759264327893042</v>
      </c>
      <c r="CB32" s="6">
        <v>55.759264327893042</v>
      </c>
      <c r="CC32" s="6">
        <v>55.759264327893042</v>
      </c>
      <c r="CD32" s="6">
        <f t="shared" si="40"/>
        <v>0.11605735321130339</v>
      </c>
      <c r="CE32" s="26">
        <f t="shared" si="41"/>
        <v>0</v>
      </c>
      <c r="CF32" s="26">
        <f t="shared" si="42"/>
        <v>0</v>
      </c>
      <c r="CG32" s="40">
        <f t="shared" si="78"/>
        <v>0</v>
      </c>
      <c r="CH32" s="116">
        <f t="shared" si="44"/>
        <v>0</v>
      </c>
      <c r="CI32" s="119">
        <v>0</v>
      </c>
      <c r="CJ32" s="6">
        <v>22.430558280177952</v>
      </c>
      <c r="CK32" s="6">
        <v>22.084046435843884</v>
      </c>
      <c r="CL32" s="6">
        <v>22.084046435843884</v>
      </c>
      <c r="CM32" s="6">
        <f t="shared" si="45"/>
        <v>22.430558280177952</v>
      </c>
      <c r="CN32" s="26">
        <f t="shared" si="46"/>
        <v>0.34651184433406712</v>
      </c>
      <c r="CO32" s="26">
        <f t="shared" si="47"/>
        <v>0.34651184433406712</v>
      </c>
      <c r="CP32" s="40">
        <f t="shared" si="79"/>
        <v>1.5448204186709082</v>
      </c>
      <c r="CQ32" s="116">
        <f t="shared" si="48"/>
        <v>1.5448204186709082</v>
      </c>
    </row>
    <row r="33" spans="1:100" s="273" customFormat="1" ht="13.5" thickBot="1">
      <c r="A33" s="405"/>
      <c r="B33" s="65">
        <v>128</v>
      </c>
      <c r="C33" s="111">
        <v>3601.15362</v>
      </c>
      <c r="D33" s="72" t="s">
        <v>41</v>
      </c>
      <c r="E33" s="142">
        <v>387422.139011894</v>
      </c>
      <c r="F33" s="6">
        <v>27.054525207108043</v>
      </c>
      <c r="G33" s="6">
        <v>62.624652639870874</v>
      </c>
      <c r="H33" s="6">
        <v>60.712818493271307</v>
      </c>
      <c r="I33" s="6">
        <v>60.712818410155649</v>
      </c>
      <c r="J33" s="6">
        <f t="shared" si="0"/>
        <v>35.570127432762831</v>
      </c>
      <c r="K33" s="26">
        <f t="shared" si="1"/>
        <v>1.911834146599567</v>
      </c>
      <c r="L33" s="26">
        <f t="shared" si="2"/>
        <v>1.9118342297152253</v>
      </c>
      <c r="M33" s="40">
        <f t="shared" si="80"/>
        <v>5.3748307486765432</v>
      </c>
      <c r="N33" s="11">
        <f t="shared" si="4"/>
        <v>5.3748309823435676</v>
      </c>
      <c r="O33" s="119">
        <v>13.863366634708854</v>
      </c>
      <c r="P33" s="6">
        <v>21.543080071022967</v>
      </c>
      <c r="Q33" s="6">
        <v>20.789288792351183</v>
      </c>
      <c r="R33" s="6">
        <v>20.789288792351183</v>
      </c>
      <c r="S33" s="6">
        <f t="shared" si="5"/>
        <v>7.6797134363141133</v>
      </c>
      <c r="T33" s="26">
        <f t="shared" si="6"/>
        <v>0.75379127867178397</v>
      </c>
      <c r="U33" s="26">
        <f t="shared" si="7"/>
        <v>0.75379127867178397</v>
      </c>
      <c r="V33" s="40">
        <f t="shared" si="70"/>
        <v>9.8153568479186237</v>
      </c>
      <c r="W33" s="116">
        <f t="shared" si="9"/>
        <v>9.8153568479186237</v>
      </c>
      <c r="X33" s="6">
        <v>3.459837779716922</v>
      </c>
      <c r="Y33" s="6">
        <v>11.139549916862608</v>
      </c>
      <c r="Z33" s="6">
        <v>10.385758638190826</v>
      </c>
      <c r="AA33" s="6">
        <v>10.385758638190826</v>
      </c>
      <c r="AB33" s="6">
        <f t="shared" si="10"/>
        <v>7.6797121371456853</v>
      </c>
      <c r="AC33" s="26">
        <f t="shared" si="11"/>
        <v>0.75379127867178219</v>
      </c>
      <c r="AD33" s="26">
        <f t="shared" si="12"/>
        <v>0.75379127867178219</v>
      </c>
      <c r="AE33" s="40">
        <f t="shared" si="71"/>
        <v>9.8153585083716877</v>
      </c>
      <c r="AF33" s="116">
        <f t="shared" si="14"/>
        <v>9.8153585083716877</v>
      </c>
      <c r="AG33" s="6">
        <v>8.8006730438892173</v>
      </c>
      <c r="AH33" s="6">
        <v>8.8006730438892173</v>
      </c>
      <c r="AI33" s="6">
        <v>8.8006730438892173</v>
      </c>
      <c r="AJ33" s="6">
        <v>8.8006730438892173</v>
      </c>
      <c r="AK33" s="6">
        <f t="shared" si="15"/>
        <v>0</v>
      </c>
      <c r="AL33" s="26">
        <f t="shared" si="16"/>
        <v>0</v>
      </c>
      <c r="AM33" s="26">
        <f t="shared" si="17"/>
        <v>0</v>
      </c>
      <c r="AN33" s="40" t="e">
        <f t="shared" si="72"/>
        <v>#DIV/0!</v>
      </c>
      <c r="AO33" s="116" t="e">
        <f t="shared" si="19"/>
        <v>#DIV/0!</v>
      </c>
      <c r="AP33" s="6">
        <v>1.6028558111027131</v>
      </c>
      <c r="AQ33" s="6">
        <v>1.6028571102711433</v>
      </c>
      <c r="AR33" s="6">
        <v>1.6028571102711433</v>
      </c>
      <c r="AS33" s="6">
        <v>1.6028571102711433</v>
      </c>
      <c r="AT33" s="6">
        <f t="shared" si="20"/>
        <v>1.2991684301688622E-6</v>
      </c>
      <c r="AU33" s="26">
        <f t="shared" si="21"/>
        <v>0</v>
      </c>
      <c r="AV33" s="26">
        <f t="shared" si="22"/>
        <v>0</v>
      </c>
      <c r="AW33" s="40">
        <f t="shared" si="73"/>
        <v>0</v>
      </c>
      <c r="AX33" s="116">
        <f t="shared" si="24"/>
        <v>0</v>
      </c>
      <c r="AY33" s="6">
        <v>120.81930473498423</v>
      </c>
      <c r="AZ33" s="6">
        <v>139.68914826392577</v>
      </c>
      <c r="BA33" s="6">
        <v>138.04711023806721</v>
      </c>
      <c r="BB33" s="6">
        <v>138.04711023806721</v>
      </c>
      <c r="BC33" s="6">
        <f t="shared" si="26"/>
        <v>18.869843528941544</v>
      </c>
      <c r="BD33" s="26">
        <f t="shared" si="27"/>
        <v>1.6420380258585681</v>
      </c>
      <c r="BE33" s="26">
        <f t="shared" si="28"/>
        <v>1.6420380258585681</v>
      </c>
      <c r="BF33" s="40">
        <f t="shared" si="74"/>
        <v>8.7019164909348561</v>
      </c>
      <c r="BG33" s="116">
        <f t="shared" si="30"/>
        <v>8.7019164909348561</v>
      </c>
      <c r="BH33" s="6">
        <v>9.1797343926403041</v>
      </c>
      <c r="BI33" s="6">
        <v>28.049568718595783</v>
      </c>
      <c r="BJ33" s="6">
        <v>26.407530692737215</v>
      </c>
      <c r="BK33" s="6">
        <v>26.407530692737215</v>
      </c>
      <c r="BL33" s="6">
        <f t="shared" si="31"/>
        <v>18.86983432595548</v>
      </c>
      <c r="BM33" s="26">
        <f t="shared" si="32"/>
        <v>1.6420380258585681</v>
      </c>
      <c r="BN33" s="26">
        <f t="shared" si="33"/>
        <v>1.6420380258585681</v>
      </c>
      <c r="BO33" s="40">
        <f t="shared" si="75"/>
        <v>8.7019207349369392</v>
      </c>
      <c r="BP33" s="11">
        <f t="shared" si="35"/>
        <v>8.7019207349369392</v>
      </c>
      <c r="BQ33" s="321">
        <v>45.409608860626527</v>
      </c>
      <c r="BR33" s="6">
        <v>45.409611593820429</v>
      </c>
      <c r="BS33" s="6">
        <v>45.409611593820429</v>
      </c>
      <c r="BT33" s="6">
        <v>45.409611593820429</v>
      </c>
      <c r="BU33" s="26">
        <f t="shared" ref="BU33:BU38" si="81">BR33-BQ33</f>
        <v>2.7331939023156337E-6</v>
      </c>
      <c r="BV33" s="26">
        <f t="shared" si="37"/>
        <v>0</v>
      </c>
      <c r="BW33" s="122">
        <f t="shared" si="58"/>
        <v>0</v>
      </c>
      <c r="BX33" s="11">
        <f t="shared" si="39"/>
        <v>0</v>
      </c>
      <c r="BY33" s="332">
        <f t="shared" si="77"/>
        <v>0</v>
      </c>
      <c r="BZ33" s="6">
        <v>66.229961481717396</v>
      </c>
      <c r="CA33" s="6">
        <v>66.229967951509565</v>
      </c>
      <c r="CB33" s="6">
        <v>66.229967951509565</v>
      </c>
      <c r="CC33" s="6">
        <v>66.229967951509565</v>
      </c>
      <c r="CD33" s="6">
        <f t="shared" si="40"/>
        <v>6.4697921686729387E-6</v>
      </c>
      <c r="CE33" s="26">
        <f t="shared" si="41"/>
        <v>0</v>
      </c>
      <c r="CF33" s="26">
        <f t="shared" si="42"/>
        <v>0</v>
      </c>
      <c r="CG33" s="40">
        <f t="shared" si="78"/>
        <v>0</v>
      </c>
      <c r="CH33" s="116">
        <f t="shared" si="44"/>
        <v>0</v>
      </c>
      <c r="CI33" s="119">
        <v>0</v>
      </c>
      <c r="CJ33" s="6">
        <v>13.598376127719607</v>
      </c>
      <c r="CK33" s="6">
        <v>13.598376127719607</v>
      </c>
      <c r="CL33" s="6">
        <v>13.598376127719607</v>
      </c>
      <c r="CM33" s="6">
        <f t="shared" si="45"/>
        <v>13.598376127719607</v>
      </c>
      <c r="CN33" s="26">
        <f t="shared" si="46"/>
        <v>0</v>
      </c>
      <c r="CO33" s="26">
        <f t="shared" si="47"/>
        <v>0</v>
      </c>
      <c r="CP33" s="40">
        <f t="shared" si="79"/>
        <v>0</v>
      </c>
      <c r="CQ33" s="116">
        <f t="shared" si="48"/>
        <v>0</v>
      </c>
    </row>
    <row r="34" spans="1:100" s="273" customFormat="1" ht="13.5" thickBot="1">
      <c r="A34" s="405"/>
      <c r="B34" s="65">
        <v>129</v>
      </c>
      <c r="C34" s="111">
        <v>1836.1935500000002</v>
      </c>
      <c r="D34" s="72" t="s">
        <v>42</v>
      </c>
      <c r="E34" s="143">
        <v>391686.29351144802</v>
      </c>
      <c r="F34" s="6">
        <v>27.135264698324477</v>
      </c>
      <c r="G34" s="6">
        <v>36.61949885063639</v>
      </c>
      <c r="H34" s="6">
        <v>36.601317142040088</v>
      </c>
      <c r="I34" s="6">
        <v>36.601316734087916</v>
      </c>
      <c r="J34" s="6">
        <f t="shared" si="0"/>
        <v>9.4842341523119131</v>
      </c>
      <c r="K34" s="26">
        <f t="shared" si="1"/>
        <v>1.818170859630186E-2</v>
      </c>
      <c r="L34" s="26">
        <f t="shared" si="2"/>
        <v>1.8182116548473459E-2</v>
      </c>
      <c r="M34" s="40">
        <f t="shared" si="80"/>
        <v>0.19170455204197817</v>
      </c>
      <c r="N34" s="11">
        <f t="shared" si="4"/>
        <v>0.19170885341376054</v>
      </c>
      <c r="O34" s="119">
        <v>16.290407611797992</v>
      </c>
      <c r="P34" s="6">
        <v>19.031029707452308</v>
      </c>
      <c r="Q34" s="6">
        <v>19.01911714509853</v>
      </c>
      <c r="R34" s="6">
        <v>19.01911714509853</v>
      </c>
      <c r="S34" s="6">
        <f t="shared" si="5"/>
        <v>2.7406220956543166</v>
      </c>
      <c r="T34" s="26">
        <f t="shared" si="6"/>
        <v>1.1912562353778355E-2</v>
      </c>
      <c r="U34" s="26">
        <f t="shared" si="7"/>
        <v>1.1912562353778355E-2</v>
      </c>
      <c r="V34" s="40">
        <f t="shared" si="70"/>
        <v>0.43466636179674606</v>
      </c>
      <c r="W34" s="116">
        <f t="shared" si="9"/>
        <v>0.43466636179674606</v>
      </c>
      <c r="X34" s="6">
        <v>3.9896767771584001</v>
      </c>
      <c r="Y34" s="6">
        <v>6.6326010446266093</v>
      </c>
      <c r="Z34" s="6">
        <v>6.6208974330686958</v>
      </c>
      <c r="AA34" s="6">
        <v>6.6208974330686958</v>
      </c>
      <c r="AB34" s="6">
        <f t="shared" si="10"/>
        <v>2.6429242674682092</v>
      </c>
      <c r="AC34" s="26">
        <f t="shared" si="11"/>
        <v>1.170361155791344E-2</v>
      </c>
      <c r="AD34" s="26">
        <f t="shared" si="12"/>
        <v>1.170361155791344E-2</v>
      </c>
      <c r="AE34" s="40">
        <f t="shared" si="71"/>
        <v>0.44282810907498765</v>
      </c>
      <c r="AF34" s="116">
        <f t="shared" si="14"/>
        <v>0.44282810907498765</v>
      </c>
      <c r="AG34" s="6">
        <v>10.409261787863869</v>
      </c>
      <c r="AH34" s="6">
        <v>10.488844457485348</v>
      </c>
      <c r="AI34" s="6">
        <v>10.488677296848653</v>
      </c>
      <c r="AJ34" s="6">
        <v>10.488677296848653</v>
      </c>
      <c r="AK34" s="6">
        <f t="shared" si="15"/>
        <v>7.958266962147853E-2</v>
      </c>
      <c r="AL34" s="26">
        <f t="shared" si="16"/>
        <v>1.6716063669441894E-4</v>
      </c>
      <c r="AM34" s="26">
        <f t="shared" si="17"/>
        <v>1.6716063669441894E-4</v>
      </c>
      <c r="AN34" s="40">
        <f t="shared" si="72"/>
        <v>0.21004653084583635</v>
      </c>
      <c r="AO34" s="116">
        <f t="shared" si="19"/>
        <v>0.21004653084583635</v>
      </c>
      <c r="AP34" s="6">
        <v>1.8914690467757216</v>
      </c>
      <c r="AQ34" s="6">
        <v>1.9095842053403522</v>
      </c>
      <c r="AR34" s="6">
        <v>1.9095424151811824</v>
      </c>
      <c r="AS34" s="6">
        <v>1.9095424151811824</v>
      </c>
      <c r="AT34" s="6">
        <f t="shared" si="20"/>
        <v>1.811515856463064E-2</v>
      </c>
      <c r="AU34" s="26">
        <f t="shared" si="21"/>
        <v>4.1790159169829977E-5</v>
      </c>
      <c r="AV34" s="26">
        <f t="shared" si="22"/>
        <v>4.1790159169829977E-5</v>
      </c>
      <c r="AW34" s="40">
        <f t="shared" si="73"/>
        <v>0.23069165539309239</v>
      </c>
      <c r="AX34" s="116">
        <f t="shared" si="24"/>
        <v>0.23069165539309239</v>
      </c>
      <c r="AY34" s="6">
        <v>139.6332700068474</v>
      </c>
      <c r="AZ34" s="6">
        <v>151.46572097551484</v>
      </c>
      <c r="BA34" s="6">
        <v>151.45080024726326</v>
      </c>
      <c r="BB34" s="6">
        <v>151.45080024726326</v>
      </c>
      <c r="BC34" s="6">
        <f t="shared" si="26"/>
        <v>11.832450968667445</v>
      </c>
      <c r="BD34" s="26">
        <f t="shared" si="27"/>
        <v>1.492072825158175E-2</v>
      </c>
      <c r="BE34" s="26">
        <f t="shared" si="28"/>
        <v>1.492072825158175E-2</v>
      </c>
      <c r="BF34" s="40">
        <f t="shared" si="74"/>
        <v>0.1261000640618932</v>
      </c>
      <c r="BG34" s="116">
        <f t="shared" si="30"/>
        <v>0.1261000640618932</v>
      </c>
      <c r="BH34" s="6">
        <v>7.5750238326473918</v>
      </c>
      <c r="BI34" s="6">
        <v>18.789621593379174</v>
      </c>
      <c r="BJ34" s="6">
        <v>18.77470086512761</v>
      </c>
      <c r="BK34" s="6">
        <v>18.77470086512761</v>
      </c>
      <c r="BL34" s="6">
        <f t="shared" si="31"/>
        <v>11.214597760731781</v>
      </c>
      <c r="BM34" s="26">
        <f t="shared" si="32"/>
        <v>1.4920728251563986E-2</v>
      </c>
      <c r="BN34" s="26">
        <f t="shared" si="33"/>
        <v>1.4920728251563986E-2</v>
      </c>
      <c r="BO34" s="40">
        <f t="shared" si="75"/>
        <v>0.13304737780082779</v>
      </c>
      <c r="BP34" s="11">
        <f t="shared" si="35"/>
        <v>0.13304737780082779</v>
      </c>
      <c r="BQ34" s="321">
        <v>53.715130886100873</v>
      </c>
      <c r="BR34" s="6">
        <v>53.965657516290868</v>
      </c>
      <c r="BS34" s="6">
        <v>53.965657516290868</v>
      </c>
      <c r="BT34" s="6">
        <v>53.965657516290868</v>
      </c>
      <c r="BU34" s="26">
        <f t="shared" si="81"/>
        <v>0.2505266301899951</v>
      </c>
      <c r="BV34" s="26">
        <f t="shared" si="37"/>
        <v>0</v>
      </c>
      <c r="BW34" s="122">
        <f t="shared" si="58"/>
        <v>0</v>
      </c>
      <c r="BX34" s="11">
        <f t="shared" si="39"/>
        <v>0</v>
      </c>
      <c r="BY34" s="332">
        <f>100*(BW34)/(BU34)</f>
        <v>0</v>
      </c>
      <c r="BZ34" s="6">
        <v>78.343115288099128</v>
      </c>
      <c r="CA34" s="6">
        <v>78.710441865844786</v>
      </c>
      <c r="CB34" s="6">
        <v>78.710441865844786</v>
      </c>
      <c r="CC34" s="6">
        <v>78.710441865844786</v>
      </c>
      <c r="CD34" s="6">
        <f t="shared" si="40"/>
        <v>0.3673265777456578</v>
      </c>
      <c r="CE34" s="26">
        <f t="shared" si="41"/>
        <v>0</v>
      </c>
      <c r="CF34" s="26">
        <f t="shared" si="42"/>
        <v>0</v>
      </c>
      <c r="CG34" s="40">
        <f t="shared" si="78"/>
        <v>0</v>
      </c>
      <c r="CH34" s="116">
        <f t="shared" si="44"/>
        <v>0</v>
      </c>
      <c r="CI34" s="119">
        <v>0</v>
      </c>
      <c r="CJ34" s="6">
        <v>9.7326708836500764</v>
      </c>
      <c r="CK34" s="6">
        <v>9.7036217863802481</v>
      </c>
      <c r="CL34" s="6">
        <v>9.7036217863802481</v>
      </c>
      <c r="CM34" s="6">
        <f t="shared" si="45"/>
        <v>9.7326708836500764</v>
      </c>
      <c r="CN34" s="26">
        <f t="shared" si="46"/>
        <v>2.9049097269828295E-2</v>
      </c>
      <c r="CO34" s="26">
        <f t="shared" si="47"/>
        <v>2.9049097269828295E-2</v>
      </c>
      <c r="CP34" s="40">
        <f t="shared" si="79"/>
        <v>0.29846994331872356</v>
      </c>
      <c r="CQ34" s="116">
        <f t="shared" si="48"/>
        <v>0.29846994331872356</v>
      </c>
    </row>
    <row r="35" spans="1:100" s="273" customFormat="1" ht="13.5" thickBot="1">
      <c r="A35" s="405"/>
      <c r="B35" s="65">
        <v>130</v>
      </c>
      <c r="C35" s="111">
        <v>142552.38651000001</v>
      </c>
      <c r="D35" s="71" t="s">
        <v>43</v>
      </c>
      <c r="E35" s="142">
        <v>4659345.5530793602</v>
      </c>
      <c r="F35" s="6">
        <v>440.34994676372173</v>
      </c>
      <c r="G35" s="6">
        <v>1688.7262599834</v>
      </c>
      <c r="H35" s="6">
        <v>1659.3844592437131</v>
      </c>
      <c r="I35" s="6">
        <v>1653.7817675599349</v>
      </c>
      <c r="J35" s="6">
        <f t="shared" si="0"/>
        <v>1248.3763132196782</v>
      </c>
      <c r="K35" s="26">
        <f t="shared" si="1"/>
        <v>29.34180073968696</v>
      </c>
      <c r="L35" s="26">
        <f t="shared" si="2"/>
        <v>34.944492423465135</v>
      </c>
      <c r="M35" s="40">
        <f t="shared" si="80"/>
        <v>2.3503971061427573</v>
      </c>
      <c r="N35" s="11">
        <f t="shared" si="4"/>
        <v>2.7991954071396989</v>
      </c>
      <c r="O35" s="119">
        <v>414.40777568983611</v>
      </c>
      <c r="P35" s="6">
        <v>969.58381797591665</v>
      </c>
      <c r="Q35" s="6">
        <v>941.21309445850568</v>
      </c>
      <c r="R35" s="6">
        <v>938.87150819971873</v>
      </c>
      <c r="S35" s="6">
        <f t="shared" si="5"/>
        <v>555.17604228608047</v>
      </c>
      <c r="T35" s="26">
        <f t="shared" si="6"/>
        <v>28.370723517410966</v>
      </c>
      <c r="U35" s="26">
        <f t="shared" si="7"/>
        <v>30.712309776197912</v>
      </c>
      <c r="V35" s="40">
        <f t="shared" si="70"/>
        <v>5.1102211472575796</v>
      </c>
      <c r="W35" s="116">
        <f t="shared" si="9"/>
        <v>5.5319947974937929</v>
      </c>
      <c r="X35" s="6">
        <v>145.40014762936914</v>
      </c>
      <c r="Y35" s="6">
        <v>673.79848899899571</v>
      </c>
      <c r="Z35" s="6">
        <v>646.95449416099132</v>
      </c>
      <c r="AA35" s="6">
        <v>644.61290790220437</v>
      </c>
      <c r="AB35" s="6">
        <f t="shared" si="10"/>
        <v>528.39834136962656</v>
      </c>
      <c r="AC35" s="26">
        <f t="shared" si="11"/>
        <v>26.843994838004392</v>
      </c>
      <c r="AD35" s="26">
        <f t="shared" si="12"/>
        <v>29.185581096791338</v>
      </c>
      <c r="AE35" s="40">
        <f t="shared" si="71"/>
        <v>5.0802572105778836</v>
      </c>
      <c r="AF35" s="116">
        <f t="shared" si="14"/>
        <v>5.5234051305197731</v>
      </c>
      <c r="AG35" s="6">
        <v>224.97118997262783</v>
      </c>
      <c r="AH35" s="6">
        <v>245.42436010813566</v>
      </c>
      <c r="AI35" s="6">
        <v>244.20297716461047</v>
      </c>
      <c r="AJ35" s="6">
        <v>244.20297716461047</v>
      </c>
      <c r="AK35" s="6">
        <f t="shared" si="15"/>
        <v>20.453170135507833</v>
      </c>
      <c r="AL35" s="26">
        <f t="shared" si="16"/>
        <v>1.2213829435251853</v>
      </c>
      <c r="AM35" s="26">
        <f t="shared" si="17"/>
        <v>1.2213829435251853</v>
      </c>
      <c r="AN35" s="40">
        <f t="shared" si="72"/>
        <v>5.9716070195142859</v>
      </c>
      <c r="AO35" s="116">
        <f t="shared" si="19"/>
        <v>5.9716070195142859</v>
      </c>
      <c r="AP35" s="6">
        <v>44.03643808783913</v>
      </c>
      <c r="AQ35" s="6">
        <v>50.360968868785207</v>
      </c>
      <c r="AR35" s="6">
        <v>50.055623132903911</v>
      </c>
      <c r="AS35" s="6">
        <v>50.055623132903911</v>
      </c>
      <c r="AT35" s="6">
        <f t="shared" si="20"/>
        <v>6.3245307809460769</v>
      </c>
      <c r="AU35" s="26">
        <f t="shared" si="21"/>
        <v>0.30534573588129632</v>
      </c>
      <c r="AV35" s="26">
        <f t="shared" si="22"/>
        <v>0.30534573588129632</v>
      </c>
      <c r="AW35" s="40">
        <f t="shared" si="73"/>
        <v>4.827958728593936</v>
      </c>
      <c r="AX35" s="116">
        <f t="shared" si="24"/>
        <v>4.827958728593936</v>
      </c>
      <c r="AY35" s="6">
        <v>2767.6357293045739</v>
      </c>
      <c r="AZ35" s="6">
        <v>3657.3143379479043</v>
      </c>
      <c r="BA35" s="6">
        <v>3643.6531676363566</v>
      </c>
      <c r="BB35" s="6">
        <v>3639.8485619914827</v>
      </c>
      <c r="BC35" s="6">
        <f t="shared" si="26"/>
        <v>889.67860864333034</v>
      </c>
      <c r="BD35" s="26">
        <f t="shared" si="27"/>
        <v>13.661170311547721</v>
      </c>
      <c r="BE35" s="26">
        <f t="shared" si="28"/>
        <v>17.465775956421567</v>
      </c>
      <c r="BF35" s="40">
        <f t="shared" si="74"/>
        <v>1.5355174530249323</v>
      </c>
      <c r="BG35" s="116">
        <f t="shared" si="30"/>
        <v>1.9631556594414588</v>
      </c>
      <c r="BH35" s="6">
        <v>233.31811653146519</v>
      </c>
      <c r="BI35" s="6">
        <v>1003.7375717164651</v>
      </c>
      <c r="BJ35" s="6">
        <v>990.07640140491731</v>
      </c>
      <c r="BK35" s="6">
        <v>986.27179576004346</v>
      </c>
      <c r="BL35" s="6">
        <f t="shared" si="31"/>
        <v>770.41945518499995</v>
      </c>
      <c r="BM35" s="26">
        <f t="shared" si="32"/>
        <v>13.661170311547835</v>
      </c>
      <c r="BN35" s="26">
        <f t="shared" si="33"/>
        <v>17.46577595642168</v>
      </c>
      <c r="BO35" s="40">
        <f t="shared" si="75"/>
        <v>1.7732120106270413</v>
      </c>
      <c r="BP35" s="11">
        <f t="shared" si="35"/>
        <v>2.2670476243655662</v>
      </c>
      <c r="BQ35" s="321">
        <v>1057.4092401680609</v>
      </c>
      <c r="BR35" s="6">
        <v>1105.7116085916914</v>
      </c>
      <c r="BS35" s="6">
        <v>1105.7116085916914</v>
      </c>
      <c r="BT35" s="6">
        <v>1105.7116085916914</v>
      </c>
      <c r="BU35" s="26">
        <f t="shared" si="81"/>
        <v>48.302368423630469</v>
      </c>
      <c r="BV35" s="26">
        <f t="shared" si="37"/>
        <v>0</v>
      </c>
      <c r="BW35" s="122">
        <f t="shared" si="58"/>
        <v>0</v>
      </c>
      <c r="BX35" s="11">
        <f t="shared" si="39"/>
        <v>0</v>
      </c>
      <c r="BY35" s="332">
        <f t="shared" si="77"/>
        <v>0</v>
      </c>
      <c r="BZ35" s="6">
        <v>1476.9083726050478</v>
      </c>
      <c r="CA35" s="6">
        <v>1547.8651576397476</v>
      </c>
      <c r="CB35" s="6">
        <v>1547.8651576397476</v>
      </c>
      <c r="CC35" s="6">
        <v>1547.8651576397476</v>
      </c>
      <c r="CD35" s="6">
        <f t="shared" si="40"/>
        <v>70.956785034699806</v>
      </c>
      <c r="CE35" s="26">
        <f t="shared" si="41"/>
        <v>0</v>
      </c>
      <c r="CF35" s="26">
        <f t="shared" si="42"/>
        <v>0</v>
      </c>
      <c r="CG35" s="40">
        <f t="shared" si="78"/>
        <v>0</v>
      </c>
      <c r="CH35" s="116">
        <f t="shared" si="44"/>
        <v>0</v>
      </c>
      <c r="CI35" s="119">
        <v>0</v>
      </c>
      <c r="CJ35" s="6">
        <v>530.61765073235051</v>
      </c>
      <c r="CK35" s="6">
        <v>505.23086956414841</v>
      </c>
      <c r="CL35" s="6">
        <v>505.23086956414841</v>
      </c>
      <c r="CM35" s="6">
        <f t="shared" si="45"/>
        <v>530.61765073235051</v>
      </c>
      <c r="CN35" s="26">
        <f t="shared" si="46"/>
        <v>25.386781168202106</v>
      </c>
      <c r="CO35" s="26">
        <f t="shared" si="47"/>
        <v>25.386781168202106</v>
      </c>
      <c r="CP35" s="40">
        <f t="shared" si="79"/>
        <v>4.7843830926399926</v>
      </c>
      <c r="CQ35" s="116">
        <f t="shared" si="48"/>
        <v>4.7843830926399926</v>
      </c>
    </row>
    <row r="36" spans="1:100" s="273" customFormat="1" ht="13.5" thickBot="1">
      <c r="A36" s="405"/>
      <c r="B36" s="65">
        <v>132</v>
      </c>
      <c r="C36" s="111">
        <v>2240.98999</v>
      </c>
      <c r="D36" s="72" t="s">
        <v>44</v>
      </c>
      <c r="E36" s="142">
        <v>117034.045209284</v>
      </c>
      <c r="F36" s="6">
        <v>16.076970551471693</v>
      </c>
      <c r="G36" s="6">
        <v>46.966228811343903</v>
      </c>
      <c r="H36" s="6">
        <v>46.554266209737818</v>
      </c>
      <c r="I36" s="6">
        <v>46.5474080968987</v>
      </c>
      <c r="J36" s="6">
        <f t="shared" si="0"/>
        <v>30.889258259872211</v>
      </c>
      <c r="K36" s="26">
        <f t="shared" si="1"/>
        <v>0.41196260160608489</v>
      </c>
      <c r="L36" s="26">
        <f t="shared" si="2"/>
        <v>0.41882071444520363</v>
      </c>
      <c r="M36" s="40">
        <f t="shared" si="80"/>
        <v>1.3336759275351702</v>
      </c>
      <c r="N36" s="11">
        <f t="shared" si="4"/>
        <v>1.355878185619263</v>
      </c>
      <c r="O36" s="119">
        <v>13.157034479042906</v>
      </c>
      <c r="P36" s="6">
        <v>27.027611314337605</v>
      </c>
      <c r="Q36" s="6">
        <v>26.832931650606859</v>
      </c>
      <c r="R36" s="6">
        <v>26.828500475830989</v>
      </c>
      <c r="S36" s="6">
        <f t="shared" si="5"/>
        <v>13.870576835294699</v>
      </c>
      <c r="T36" s="26">
        <f t="shared" si="6"/>
        <v>0.19467966373074574</v>
      </c>
      <c r="U36" s="26">
        <f t="shared" si="7"/>
        <v>0.19911083850661626</v>
      </c>
      <c r="V36" s="40">
        <f t="shared" si="70"/>
        <v>1.4035441066543757</v>
      </c>
      <c r="W36" s="116">
        <f t="shared" si="9"/>
        <v>1.4354906855781524</v>
      </c>
      <c r="X36" s="6">
        <v>7.9590982552510425</v>
      </c>
      <c r="Y36" s="6">
        <v>21.808272502712651</v>
      </c>
      <c r="Z36" s="6">
        <v>21.61376734776022</v>
      </c>
      <c r="AA36" s="6">
        <v>21.609336172984349</v>
      </c>
      <c r="AB36" s="6">
        <f t="shared" si="10"/>
        <v>13.849174247461608</v>
      </c>
      <c r="AC36" s="26">
        <f t="shared" si="11"/>
        <v>0.19450515495243081</v>
      </c>
      <c r="AD36" s="26">
        <f t="shared" si="12"/>
        <v>0.19893632972830133</v>
      </c>
      <c r="AE36" s="40">
        <f t="shared" si="71"/>
        <v>1.4044530849056314</v>
      </c>
      <c r="AF36" s="116">
        <f t="shared" si="14"/>
        <v>1.4364490342430636</v>
      </c>
      <c r="AG36" s="6">
        <v>4.3971500344283472</v>
      </c>
      <c r="AH36" s="6">
        <v>4.4137038243963476</v>
      </c>
      <c r="AI36" s="6">
        <v>4.413564217373696</v>
      </c>
      <c r="AJ36" s="6">
        <v>4.413564217373696</v>
      </c>
      <c r="AK36" s="6">
        <f t="shared" si="15"/>
        <v>1.6553789968000387E-2</v>
      </c>
      <c r="AL36" s="26">
        <f t="shared" si="16"/>
        <v>1.3960702265158886E-4</v>
      </c>
      <c r="AM36" s="26">
        <f t="shared" si="17"/>
        <v>1.3960702265158886E-4</v>
      </c>
      <c r="AN36" s="40">
        <f t="shared" si="72"/>
        <v>0.84335383571652667</v>
      </c>
      <c r="AO36" s="116">
        <f t="shared" si="19"/>
        <v>0.84335383571652667</v>
      </c>
      <c r="AP36" s="6">
        <v>0.80078618936351742</v>
      </c>
      <c r="AQ36" s="6">
        <v>0.80563498722860871</v>
      </c>
      <c r="AR36" s="6">
        <v>0.80560008547294348</v>
      </c>
      <c r="AS36" s="6">
        <v>0.80560008547294348</v>
      </c>
      <c r="AT36" s="6">
        <f t="shared" si="20"/>
        <v>4.8487978650912922E-3</v>
      </c>
      <c r="AU36" s="26">
        <f t="shared" si="21"/>
        <v>3.4901755665228684E-5</v>
      </c>
      <c r="AV36" s="26">
        <f t="shared" si="22"/>
        <v>3.4901755665228684E-5</v>
      </c>
      <c r="AW36" s="40">
        <f t="shared" si="73"/>
        <v>0.71980224039658047</v>
      </c>
      <c r="AX36" s="116">
        <f t="shared" si="24"/>
        <v>0.71980224039658047</v>
      </c>
      <c r="AY36" s="6">
        <v>66.966232197406356</v>
      </c>
      <c r="AZ36" s="6">
        <v>91.011014162494661</v>
      </c>
      <c r="BA36" s="6">
        <v>90.714566742448909</v>
      </c>
      <c r="BB36" s="6">
        <v>90.707053422430306</v>
      </c>
      <c r="BC36" s="6">
        <f t="shared" si="26"/>
        <v>24.044781965088305</v>
      </c>
      <c r="BD36" s="26">
        <f t="shared" si="27"/>
        <v>0.29644742004575164</v>
      </c>
      <c r="BE36" s="26">
        <f t="shared" si="28"/>
        <v>0.3039607400643547</v>
      </c>
      <c r="BF36" s="40">
        <f t="shared" si="74"/>
        <v>1.2328971020663733</v>
      </c>
      <c r="BG36" s="116">
        <f t="shared" si="30"/>
        <v>1.264144297526544</v>
      </c>
      <c r="BH36" s="6">
        <v>11.179150402519653</v>
      </c>
      <c r="BI36" s="6">
        <v>35.145990576390915</v>
      </c>
      <c r="BJ36" s="6">
        <v>34.84954315634517</v>
      </c>
      <c r="BK36" s="6">
        <v>34.84202983632656</v>
      </c>
      <c r="BL36" s="6">
        <f t="shared" si="31"/>
        <v>23.966840173871262</v>
      </c>
      <c r="BM36" s="26">
        <f t="shared" si="32"/>
        <v>0.29644742004574454</v>
      </c>
      <c r="BN36" s="26">
        <f t="shared" si="33"/>
        <v>0.3039607400643547</v>
      </c>
      <c r="BO36" s="40">
        <f t="shared" si="75"/>
        <v>1.2369065671365915</v>
      </c>
      <c r="BP36" s="11">
        <f t="shared" si="35"/>
        <v>1.2682553805976218</v>
      </c>
      <c r="BQ36" s="321">
        <v>22.691996166820172</v>
      </c>
      <c r="BR36" s="6">
        <v>22.723889237511479</v>
      </c>
      <c r="BS36" s="6">
        <v>22.723889237511479</v>
      </c>
      <c r="BT36" s="6">
        <v>22.723889237511479</v>
      </c>
      <c r="BU36" s="26">
        <f t="shared" si="81"/>
        <v>3.1893070691307202E-2</v>
      </c>
      <c r="BV36" s="26">
        <f t="shared" si="37"/>
        <v>0</v>
      </c>
      <c r="BW36" s="122">
        <f t="shared" si="58"/>
        <v>0</v>
      </c>
      <c r="BX36" s="11">
        <f t="shared" si="39"/>
        <v>0</v>
      </c>
      <c r="BY36" s="332">
        <f t="shared" si="77"/>
        <v>0</v>
      </c>
      <c r="BZ36" s="6">
        <v>33.095085628066521</v>
      </c>
      <c r="CA36" s="6">
        <v>33.14113434859226</v>
      </c>
      <c r="CB36" s="6">
        <v>33.14113434859226</v>
      </c>
      <c r="CC36" s="6">
        <v>33.14113434859226</v>
      </c>
      <c r="CD36" s="6">
        <f t="shared" si="40"/>
        <v>4.6048720525739384E-2</v>
      </c>
      <c r="CE36" s="26">
        <f t="shared" si="41"/>
        <v>0</v>
      </c>
      <c r="CF36" s="26">
        <f t="shared" si="42"/>
        <v>0</v>
      </c>
      <c r="CG36" s="40">
        <f t="shared" si="78"/>
        <v>0</v>
      </c>
      <c r="CH36" s="116">
        <f t="shared" si="44"/>
        <v>0</v>
      </c>
      <c r="CI36" s="119">
        <v>0</v>
      </c>
      <c r="CJ36" s="6">
        <v>9.6111575795963908</v>
      </c>
      <c r="CK36" s="6">
        <v>9.6520988129938097</v>
      </c>
      <c r="CL36" s="6">
        <v>9.6520988129938097</v>
      </c>
      <c r="CM36" s="6">
        <f t="shared" si="45"/>
        <v>9.6111575795963908</v>
      </c>
      <c r="CN36" s="26">
        <f t="shared" si="46"/>
        <v>-4.0941233397418841E-2</v>
      </c>
      <c r="CO36" s="26">
        <f t="shared" si="47"/>
        <v>-4.0941233397418841E-2</v>
      </c>
      <c r="CP36" s="40">
        <f t="shared" si="79"/>
        <v>-0.42597609141622378</v>
      </c>
      <c r="CQ36" s="116">
        <f t="shared" si="48"/>
        <v>-0.42597609141622378</v>
      </c>
    </row>
    <row r="37" spans="1:100" s="273" customFormat="1" ht="13.5" thickBot="1">
      <c r="A37" s="405"/>
      <c r="B37" s="65">
        <v>133</v>
      </c>
      <c r="C37" s="111">
        <v>2496.3146900000002</v>
      </c>
      <c r="D37" s="72" t="s">
        <v>45</v>
      </c>
      <c r="E37" s="144">
        <v>40306.7389164579</v>
      </c>
      <c r="F37" s="6">
        <v>2.922846131532904</v>
      </c>
      <c r="G37" s="6">
        <v>8.7518124192902622</v>
      </c>
      <c r="H37" s="6">
        <v>8.7256678493113924</v>
      </c>
      <c r="I37" s="6">
        <v>8.4684696942226942</v>
      </c>
      <c r="J37" s="6">
        <f t="shared" si="0"/>
        <v>5.8289662877573587</v>
      </c>
      <c r="K37" s="26">
        <f t="shared" si="1"/>
        <v>2.6144569978869825E-2</v>
      </c>
      <c r="L37" s="26">
        <f t="shared" si="2"/>
        <v>0.28334272506756797</v>
      </c>
      <c r="M37" s="40">
        <f t="shared" si="80"/>
        <v>0.44852841289855372</v>
      </c>
      <c r="N37" s="11">
        <f t="shared" si="4"/>
        <v>4.8609429370465866</v>
      </c>
      <c r="O37" s="119">
        <v>2.2319742679424754</v>
      </c>
      <c r="P37" s="6">
        <v>4.0853232678927665</v>
      </c>
      <c r="Q37" s="6">
        <v>4.0786328046562446</v>
      </c>
      <c r="R37" s="6">
        <v>3.9952633370653623</v>
      </c>
      <c r="S37" s="6">
        <f t="shared" si="5"/>
        <v>1.853348999950291</v>
      </c>
      <c r="T37" s="26">
        <f t="shared" si="6"/>
        <v>6.690463236521893E-3</v>
      </c>
      <c r="U37" s="26">
        <f t="shared" si="7"/>
        <v>9.0059930827404155E-2</v>
      </c>
      <c r="V37" s="40">
        <f t="shared" si="70"/>
        <v>0.36099316624668853</v>
      </c>
      <c r="W37" s="116">
        <f t="shared" si="9"/>
        <v>4.8593077088999248</v>
      </c>
      <c r="X37" s="6">
        <v>0.86804521474097829</v>
      </c>
      <c r="Y37" s="6">
        <v>2.7101582622487741</v>
      </c>
      <c r="Z37" s="6">
        <v>2.7036181363595349</v>
      </c>
      <c r="AA37" s="6">
        <v>2.6202486687686521</v>
      </c>
      <c r="AB37" s="6">
        <f t="shared" si="10"/>
        <v>1.8421130475077958</v>
      </c>
      <c r="AC37" s="26">
        <f t="shared" si="11"/>
        <v>6.5401258892392455E-3</v>
      </c>
      <c r="AD37" s="26">
        <f t="shared" si="12"/>
        <v>8.9909593480121952E-2</v>
      </c>
      <c r="AE37" s="40">
        <f t="shared" si="71"/>
        <v>0.35503390511713789</v>
      </c>
      <c r="AF37" s="116">
        <f t="shared" si="14"/>
        <v>4.8807858780307267</v>
      </c>
      <c r="AG37" s="6">
        <v>1.1550138465921174</v>
      </c>
      <c r="AH37" s="6">
        <v>1.1641238215403606</v>
      </c>
      <c r="AI37" s="6">
        <v>1.1640035516625349</v>
      </c>
      <c r="AJ37" s="6">
        <v>1.1640035516625349</v>
      </c>
      <c r="AK37" s="6">
        <f t="shared" si="15"/>
        <v>9.1099749482432824E-3</v>
      </c>
      <c r="AL37" s="26">
        <f t="shared" si="16"/>
        <v>1.2026987782576271E-4</v>
      </c>
      <c r="AM37" s="26">
        <f t="shared" si="17"/>
        <v>1.2026987782576271E-4</v>
      </c>
      <c r="AN37" s="40">
        <f t="shared" si="72"/>
        <v>1.3201998744129904</v>
      </c>
      <c r="AO37" s="116">
        <f t="shared" si="19"/>
        <v>1.3201998744129904</v>
      </c>
      <c r="AP37" s="6">
        <v>0.20891520660937957</v>
      </c>
      <c r="AQ37" s="6">
        <v>0.21104118410363215</v>
      </c>
      <c r="AR37" s="6">
        <v>0.21101111663417524</v>
      </c>
      <c r="AS37" s="6">
        <v>0.21101111663417524</v>
      </c>
      <c r="AT37" s="6">
        <f t="shared" si="20"/>
        <v>2.1259774942525844E-3</v>
      </c>
      <c r="AU37" s="26">
        <f t="shared" si="21"/>
        <v>3.0067469456912521E-5</v>
      </c>
      <c r="AV37" s="26">
        <f t="shared" si="22"/>
        <v>3.0067469456912521E-5</v>
      </c>
      <c r="AW37" s="40">
        <f t="shared" si="73"/>
        <v>1.4142891699558249</v>
      </c>
      <c r="AX37" s="116">
        <f t="shared" si="24"/>
        <v>1.4142891699558249</v>
      </c>
      <c r="AY37" s="6">
        <v>16.350508867032612</v>
      </c>
      <c r="AZ37" s="6">
        <v>22.202173192955435</v>
      </c>
      <c r="BA37" s="6">
        <v>22.183597567595175</v>
      </c>
      <c r="BB37" s="6">
        <v>21.996497211915042</v>
      </c>
      <c r="BC37" s="6">
        <f t="shared" si="26"/>
        <v>5.8516643259228225</v>
      </c>
      <c r="BD37" s="26">
        <f t="shared" si="27"/>
        <v>1.8575625360259806E-2</v>
      </c>
      <c r="BE37" s="26">
        <f t="shared" si="28"/>
        <v>0.2056759810403932</v>
      </c>
      <c r="BF37" s="40">
        <f t="shared" si="74"/>
        <v>0.31744174521374963</v>
      </c>
      <c r="BG37" s="116">
        <f t="shared" si="30"/>
        <v>3.5148287663947224</v>
      </c>
      <c r="BH37" s="6">
        <v>1.6936389339647435</v>
      </c>
      <c r="BI37" s="6">
        <v>7.507432294699826</v>
      </c>
      <c r="BJ37" s="6">
        <v>7.4888566693395653</v>
      </c>
      <c r="BK37" s="6">
        <v>7.3017563136594346</v>
      </c>
      <c r="BL37" s="6">
        <f t="shared" si="31"/>
        <v>5.8137933607350822</v>
      </c>
      <c r="BM37" s="26">
        <f t="shared" si="32"/>
        <v>1.8575625360260695E-2</v>
      </c>
      <c r="BN37" s="26">
        <f t="shared" si="33"/>
        <v>0.20567598104039142</v>
      </c>
      <c r="BO37" s="40">
        <f t="shared" si="75"/>
        <v>0.3195095561138423</v>
      </c>
      <c r="BP37" s="11">
        <f t="shared" si="35"/>
        <v>3.5377243097333997</v>
      </c>
      <c r="BQ37" s="321">
        <v>5.9614135348604345</v>
      </c>
      <c r="BR37" s="6">
        <v>5.9766676440204787</v>
      </c>
      <c r="BS37" s="6">
        <v>5.9766676440204787</v>
      </c>
      <c r="BT37" s="6">
        <v>5.9766676440204787</v>
      </c>
      <c r="BU37" s="26">
        <f t="shared" si="81"/>
        <v>1.5254109160044216E-2</v>
      </c>
      <c r="BV37" s="26">
        <f t="shared" si="37"/>
        <v>0</v>
      </c>
      <c r="BW37" s="122">
        <f t="shared" si="58"/>
        <v>0</v>
      </c>
      <c r="BX37" s="11">
        <f t="shared" si="39"/>
        <v>0</v>
      </c>
      <c r="BY37" s="332">
        <f t="shared" si="77"/>
        <v>0</v>
      </c>
      <c r="BZ37" s="6">
        <v>8.6954563982074351</v>
      </c>
      <c r="CA37" s="6">
        <v>8.7180732542351311</v>
      </c>
      <c r="CB37" s="6">
        <v>8.7180732542351311</v>
      </c>
      <c r="CC37" s="6">
        <v>8.7180732542351311</v>
      </c>
      <c r="CD37" s="6">
        <f t="shared" si="40"/>
        <v>2.2616856027696031E-2</v>
      </c>
      <c r="CE37" s="26">
        <f t="shared" si="41"/>
        <v>0</v>
      </c>
      <c r="CF37" s="26">
        <f t="shared" si="42"/>
        <v>0</v>
      </c>
      <c r="CG37" s="40">
        <f t="shared" si="78"/>
        <v>0</v>
      </c>
      <c r="CH37" s="116">
        <f t="shared" si="44"/>
        <v>0</v>
      </c>
      <c r="CI37" s="119">
        <v>0</v>
      </c>
      <c r="CJ37" s="6">
        <v>2.4060108296596092</v>
      </c>
      <c r="CK37" s="6">
        <v>2.4317780505144291</v>
      </c>
      <c r="CL37" s="6">
        <v>2.4317780505144291</v>
      </c>
      <c r="CM37" s="6">
        <f t="shared" si="45"/>
        <v>2.4060108296596092</v>
      </c>
      <c r="CN37" s="26">
        <f t="shared" si="46"/>
        <v>-2.5767220854819861E-2</v>
      </c>
      <c r="CO37" s="26">
        <f t="shared" si="47"/>
        <v>-2.5767220854819861E-2</v>
      </c>
      <c r="CP37" s="40">
        <f t="shared" si="79"/>
        <v>-1.0709519897907227</v>
      </c>
      <c r="CQ37" s="116">
        <f t="shared" si="48"/>
        <v>-1.0709519897907227</v>
      </c>
    </row>
    <row r="38" spans="1:100" s="102" customFormat="1" ht="13.5" thickBot="1">
      <c r="A38" s="406"/>
      <c r="B38" s="67"/>
      <c r="C38" s="113">
        <f>SUM(C32:C37)</f>
        <v>155740.47808</v>
      </c>
      <c r="D38" s="73" t="s">
        <v>6</v>
      </c>
      <c r="E38" s="138">
        <f>SUM(E32:E37)</f>
        <v>5867410.6186847091</v>
      </c>
      <c r="F38" s="41">
        <f>SUM(F32:F37)</f>
        <v>541.60558494427471</v>
      </c>
      <c r="G38" s="41">
        <f>SUM(G32:G37)</f>
        <v>1918.6132592486035</v>
      </c>
      <c r="H38" s="41">
        <f>SUM(H32:H37)</f>
        <v>1886.400375471394</v>
      </c>
      <c r="I38" s="41">
        <f>SUM(I32:I37)</f>
        <v>1880.5336268936715</v>
      </c>
      <c r="J38" s="41">
        <f t="shared" si="0"/>
        <v>1377.0076743043287</v>
      </c>
      <c r="K38" s="42">
        <f t="shared" si="1"/>
        <v>32.212883777209527</v>
      </c>
      <c r="L38" s="42">
        <f t="shared" si="2"/>
        <v>38.079632354932073</v>
      </c>
      <c r="M38" s="43">
        <f t="shared" ref="M38:M44" si="82">100*K38/J38</f>
        <v>2.3393394516471115</v>
      </c>
      <c r="N38" s="63">
        <f t="shared" si="4"/>
        <v>2.7653899876897996</v>
      </c>
      <c r="O38" s="117">
        <f>SUM(O32:O37)</f>
        <v>480.87232338171339</v>
      </c>
      <c r="P38" s="41">
        <f>SUM(P32:P37)</f>
        <v>1080.7353701646816</v>
      </c>
      <c r="Q38" s="41">
        <f>SUM(Q32:Q37)</f>
        <v>1051.2308548041838</v>
      </c>
      <c r="R38" s="41">
        <f>SUM(R32:R37)</f>
        <v>1048.8014679030298</v>
      </c>
      <c r="S38" s="41">
        <f t="shared" si="5"/>
        <v>599.86304678296824</v>
      </c>
      <c r="T38" s="42">
        <f t="shared" si="6"/>
        <v>29.504515360497862</v>
      </c>
      <c r="U38" s="42">
        <f t="shared" si="7"/>
        <v>31.933902261651838</v>
      </c>
      <c r="V38" s="43">
        <f t="shared" si="70"/>
        <v>4.9185419103125154</v>
      </c>
      <c r="W38" s="118">
        <f t="shared" si="9"/>
        <v>5.3235321683693568</v>
      </c>
      <c r="X38" s="41">
        <f>SUM(X32:X37)</f>
        <v>173.85799104868136</v>
      </c>
      <c r="Y38" s="41">
        <f>SUM(Y32:Y37)</f>
        <v>746.59022996435181</v>
      </c>
      <c r="Z38" s="41">
        <f>SUM(Z32:Z37)</f>
        <v>718.61414552159613</v>
      </c>
      <c r="AA38" s="41">
        <f>SUM(AA32:AA37)</f>
        <v>716.18475862044249</v>
      </c>
      <c r="AB38" s="41">
        <f t="shared" si="10"/>
        <v>572.73223891567045</v>
      </c>
      <c r="AC38" s="42">
        <f t="shared" si="11"/>
        <v>27.976084442755678</v>
      </c>
      <c r="AD38" s="42">
        <f t="shared" si="12"/>
        <v>30.405471343909312</v>
      </c>
      <c r="AE38" s="43">
        <f t="shared" si="71"/>
        <v>4.8846708010922528</v>
      </c>
      <c r="AF38" s="118">
        <f t="shared" si="14"/>
        <v>5.3088457882997293</v>
      </c>
      <c r="AG38" s="41">
        <f>SUM(AG32:AG37)</f>
        <v>257.12720005517218</v>
      </c>
      <c r="AH38" s="41">
        <f>SUM(AH32:AH37)</f>
        <v>277.86296276997143</v>
      </c>
      <c r="AI38" s="41">
        <f>SUM(AI32:AI37)</f>
        <v>276.64021803577782</v>
      </c>
      <c r="AJ38" s="41">
        <f>SUM(AJ32:AJ37)</f>
        <v>276.64021803577782</v>
      </c>
      <c r="AK38" s="41">
        <f t="shared" si="15"/>
        <v>20.73576271479925</v>
      </c>
      <c r="AL38" s="42">
        <f t="shared" si="16"/>
        <v>1.2227447341936113</v>
      </c>
      <c r="AM38" s="42">
        <f t="shared" si="17"/>
        <v>1.2227447341936113</v>
      </c>
      <c r="AN38" s="43">
        <f t="shared" si="72"/>
        <v>5.8967916975676538</v>
      </c>
      <c r="AO38" s="118">
        <f t="shared" si="19"/>
        <v>5.8967916975676538</v>
      </c>
      <c r="AP38" s="41">
        <f>SUM(AP32:AP37)</f>
        <v>49.887132277859834</v>
      </c>
      <c r="AQ38" s="41">
        <f>SUM(AQ32:AQ37)</f>
        <v>56.282177430358082</v>
      </c>
      <c r="AR38" s="41">
        <f>SUM(AR32:AR37)</f>
        <v>55.976491246809701</v>
      </c>
      <c r="AS38" s="41">
        <f>SUM(AS32:AS37)</f>
        <v>55.976491246809701</v>
      </c>
      <c r="AT38" s="41">
        <f t="shared" si="20"/>
        <v>6.3950451524982483</v>
      </c>
      <c r="AU38" s="42">
        <f t="shared" si="21"/>
        <v>0.30568618354838151</v>
      </c>
      <c r="AV38" s="42">
        <f t="shared" si="22"/>
        <v>0.30568618354838151</v>
      </c>
      <c r="AW38" s="43">
        <f t="shared" si="73"/>
        <v>4.7800473062956259</v>
      </c>
      <c r="AX38" s="118">
        <f t="shared" si="24"/>
        <v>4.7800473062956259</v>
      </c>
      <c r="AY38" s="41">
        <f>SUM(AY32:AY37)</f>
        <v>3230.2366076004892</v>
      </c>
      <c r="AZ38" s="41">
        <f>SUM(AZ32:AZ37)</f>
        <v>4217.6577520798119</v>
      </c>
      <c r="BA38" s="41">
        <f>SUM(BA32:BA37)</f>
        <v>4201.7448075784259</v>
      </c>
      <c r="BB38" s="41">
        <f>SUM(BB32:BB37)</f>
        <v>4197.7455882578533</v>
      </c>
      <c r="BC38" s="41">
        <f t="shared" si="26"/>
        <v>987.42114447932272</v>
      </c>
      <c r="BD38" s="42">
        <f t="shared" si="27"/>
        <v>15.912944501385937</v>
      </c>
      <c r="BE38" s="42">
        <f t="shared" si="28"/>
        <v>19.912163821958529</v>
      </c>
      <c r="BF38" s="43">
        <f t="shared" si="74"/>
        <v>1.6115661073651604</v>
      </c>
      <c r="BG38" s="118">
        <f t="shared" si="30"/>
        <v>2.0165826844287822</v>
      </c>
      <c r="BH38" s="41">
        <f>SUM(BH32:BH37)</f>
        <v>287.98302918291506</v>
      </c>
      <c r="BI38" s="41">
        <f>SUM(BI32:BI37)</f>
        <v>1155.2157164488142</v>
      </c>
      <c r="BJ38" s="41">
        <f>SUM(BJ32:BJ37)</f>
        <v>1139.3027719474283</v>
      </c>
      <c r="BK38" s="41">
        <f>SUM(BK32:BK37)</f>
        <v>1135.3035526268557</v>
      </c>
      <c r="BL38" s="41">
        <f t="shared" si="31"/>
        <v>867.23268726589913</v>
      </c>
      <c r="BM38" s="42">
        <f t="shared" si="32"/>
        <v>15.912944501385937</v>
      </c>
      <c r="BN38" s="42">
        <f t="shared" si="33"/>
        <v>19.912163821958529</v>
      </c>
      <c r="BO38" s="43">
        <f t="shared" si="75"/>
        <v>1.834910599547884</v>
      </c>
      <c r="BP38" s="63">
        <f t="shared" si="35"/>
        <v>2.2960578071307558</v>
      </c>
      <c r="BQ38" s="333">
        <f>SUM(BQ32:BQ37)</f>
        <v>1223.3383800417539</v>
      </c>
      <c r="BR38" s="41">
        <f>SUM(BR32:BR37)</f>
        <v>1272.017996243175</v>
      </c>
      <c r="BS38" s="41">
        <f>SUM(BS32:BS37)</f>
        <v>1272.017996243175</v>
      </c>
      <c r="BT38" s="41">
        <f>SUM(BT32:BT37)</f>
        <v>1272.017996243175</v>
      </c>
      <c r="BU38" s="334">
        <f t="shared" si="81"/>
        <v>48.67961620142114</v>
      </c>
      <c r="BV38" s="42">
        <f t="shared" si="37"/>
        <v>0</v>
      </c>
      <c r="BW38" s="322">
        <f>BR38-BT38</f>
        <v>0</v>
      </c>
      <c r="BX38" s="63">
        <f t="shared" si="39"/>
        <v>0</v>
      </c>
      <c r="BY38" s="339">
        <f>100*(BW38)/(BU38)</f>
        <v>0</v>
      </c>
      <c r="BZ38" s="41">
        <f>SUM(BZ32:BZ37)</f>
        <v>1718.91519837582</v>
      </c>
      <c r="CA38" s="41">
        <f>SUM(CA32:CA37)</f>
        <v>1790.4240393878224</v>
      </c>
      <c r="CB38" s="41">
        <f>SUM(CB32:CB37)</f>
        <v>1790.4240393878224</v>
      </c>
      <c r="CC38" s="41">
        <f>SUM(CC32:CC37)</f>
        <v>1790.4240393878224</v>
      </c>
      <c r="CD38" s="41">
        <f t="shared" si="40"/>
        <v>71.508841012002449</v>
      </c>
      <c r="CE38" s="42">
        <f t="shared" si="41"/>
        <v>0</v>
      </c>
      <c r="CF38" s="42">
        <f t="shared" si="42"/>
        <v>0</v>
      </c>
      <c r="CG38" s="43">
        <f t="shared" si="78"/>
        <v>0</v>
      </c>
      <c r="CH38" s="118">
        <f t="shared" si="44"/>
        <v>0</v>
      </c>
      <c r="CI38" s="117">
        <f>SUM(CI32:CI37)</f>
        <v>0</v>
      </c>
      <c r="CJ38" s="41">
        <f>SUM(CJ32:CJ37)</f>
        <v>588.39642443315415</v>
      </c>
      <c r="CK38" s="41">
        <f>SUM(CK32:CK37)</f>
        <v>562.70079077760045</v>
      </c>
      <c r="CL38" s="41">
        <f>SUM(CL32:CL37)</f>
        <v>562.70079077760045</v>
      </c>
      <c r="CM38" s="41">
        <f t="shared" si="45"/>
        <v>588.39642443315415</v>
      </c>
      <c r="CN38" s="42">
        <f t="shared" si="46"/>
        <v>25.695633655553706</v>
      </c>
      <c r="CO38" s="42">
        <f t="shared" si="47"/>
        <v>25.695633655553706</v>
      </c>
      <c r="CP38" s="43">
        <f t="shared" si="79"/>
        <v>4.3670614892516069</v>
      </c>
      <c r="CQ38" s="118">
        <f t="shared" si="48"/>
        <v>4.3670614892516069</v>
      </c>
    </row>
    <row r="39" spans="1:100" ht="13.5" thickBot="1">
      <c r="A39" s="398" t="s">
        <v>35</v>
      </c>
      <c r="B39" s="65">
        <v>134</v>
      </c>
      <c r="C39" s="111">
        <v>4084.6235999999999</v>
      </c>
      <c r="D39" s="147" t="s">
        <v>46</v>
      </c>
      <c r="E39" s="314">
        <v>491201.27</v>
      </c>
      <c r="F39" s="51">
        <v>19.786000047498653</v>
      </c>
      <c r="G39" s="51">
        <v>53.54871684321391</v>
      </c>
      <c r="H39" s="51">
        <v>50.308461419141743</v>
      </c>
      <c r="I39" s="51">
        <v>50.232264196279132</v>
      </c>
      <c r="J39" s="6">
        <f t="shared" si="0"/>
        <v>33.762716795715257</v>
      </c>
      <c r="K39" s="26">
        <f t="shared" si="1"/>
        <v>3.240255424072167</v>
      </c>
      <c r="L39" s="26">
        <f t="shared" si="2"/>
        <v>3.3164526469347777</v>
      </c>
      <c r="M39" s="38">
        <f t="shared" si="82"/>
        <v>9.5971406675524982</v>
      </c>
      <c r="N39" s="11">
        <f t="shared" si="4"/>
        <v>9.8228251802167197</v>
      </c>
      <c r="O39" s="121">
        <v>30.399034031516941</v>
      </c>
      <c r="P39" s="51">
        <v>50.001993788559666</v>
      </c>
      <c r="Q39" s="51">
        <v>47.434182751021709</v>
      </c>
      <c r="R39" s="51">
        <v>47.394071381277925</v>
      </c>
      <c r="S39" s="6">
        <f t="shared" si="5"/>
        <v>19.602959757042726</v>
      </c>
      <c r="T39" s="26">
        <f t="shared" si="6"/>
        <v>2.5678110375379575</v>
      </c>
      <c r="U39" s="26">
        <f t="shared" si="7"/>
        <v>2.6079224072817411</v>
      </c>
      <c r="V39" s="40">
        <f t="shared" si="70"/>
        <v>13.099098653280782</v>
      </c>
      <c r="W39" s="116">
        <f t="shared" si="9"/>
        <v>13.303717599811918</v>
      </c>
      <c r="X39" s="51">
        <v>24.962305941191087</v>
      </c>
      <c r="Y39" s="51">
        <v>38.559229782849741</v>
      </c>
      <c r="Z39" s="51">
        <v>35.991418745311783</v>
      </c>
      <c r="AA39" s="51">
        <v>35.951307375568</v>
      </c>
      <c r="AB39" s="6">
        <f t="shared" si="10"/>
        <v>13.596923841658654</v>
      </c>
      <c r="AC39" s="26">
        <f t="shared" si="11"/>
        <v>2.5678110375379575</v>
      </c>
      <c r="AD39" s="26">
        <f t="shared" si="12"/>
        <v>2.6079224072817411</v>
      </c>
      <c r="AE39" s="40">
        <f t="shared" si="71"/>
        <v>18.885235127011761</v>
      </c>
      <c r="AF39" s="116">
        <f t="shared" si="14"/>
        <v>19.180238395478185</v>
      </c>
      <c r="AG39" s="51">
        <v>3.37452088365053</v>
      </c>
      <c r="AH39" s="51">
        <v>7.3412884117207833</v>
      </c>
      <c r="AI39" s="51">
        <v>7.3412884117207833</v>
      </c>
      <c r="AJ39" s="51">
        <v>7.3412884117207833</v>
      </c>
      <c r="AK39" s="6">
        <f t="shared" si="15"/>
        <v>3.9667675280702532</v>
      </c>
      <c r="AL39" s="26">
        <f t="shared" si="16"/>
        <v>0</v>
      </c>
      <c r="AM39" s="26">
        <f t="shared" si="17"/>
        <v>0</v>
      </c>
      <c r="AN39" s="40">
        <f t="shared" si="72"/>
        <v>0</v>
      </c>
      <c r="AO39" s="116">
        <f t="shared" si="19"/>
        <v>0</v>
      </c>
      <c r="AP39" s="51">
        <v>2.0622072066753221</v>
      </c>
      <c r="AQ39" s="51">
        <v>4.1014755939891439</v>
      </c>
      <c r="AR39" s="51">
        <v>4.1014755939891439</v>
      </c>
      <c r="AS39" s="51">
        <v>4.1014755939891439</v>
      </c>
      <c r="AT39" s="6">
        <f t="shared" si="20"/>
        <v>2.0392683873138218</v>
      </c>
      <c r="AU39" s="26">
        <f t="shared" si="21"/>
        <v>0</v>
      </c>
      <c r="AV39" s="26">
        <f t="shared" si="22"/>
        <v>0</v>
      </c>
      <c r="AW39" s="40">
        <f t="shared" si="73"/>
        <v>0</v>
      </c>
      <c r="AX39" s="116">
        <f t="shared" si="24"/>
        <v>0</v>
      </c>
      <c r="AY39" s="51">
        <v>126.70472341072022</v>
      </c>
      <c r="AZ39" s="51">
        <v>226.11933037207601</v>
      </c>
      <c r="BA39" s="51">
        <v>219.27736354687181</v>
      </c>
      <c r="BB39" s="51">
        <v>219.22328631123878</v>
      </c>
      <c r="BC39" s="6">
        <f t="shared" si="26"/>
        <v>99.414606961355787</v>
      </c>
      <c r="BD39" s="26">
        <f t="shared" si="27"/>
        <v>6.8419668252041959</v>
      </c>
      <c r="BE39" s="26">
        <f t="shared" si="28"/>
        <v>6.8960440608372267</v>
      </c>
      <c r="BF39" s="40">
        <f t="shared" si="74"/>
        <v>6.8822550672697318</v>
      </c>
      <c r="BG39" s="116">
        <f t="shared" si="30"/>
        <v>6.9366507313335157</v>
      </c>
      <c r="BH39" s="51">
        <v>62.870036694997829</v>
      </c>
      <c r="BI39" s="51">
        <v>94.830944758755663</v>
      </c>
      <c r="BJ39" s="51">
        <v>90.679082674496087</v>
      </c>
      <c r="BK39" s="51">
        <v>90.625005438863042</v>
      </c>
      <c r="BL39" s="6">
        <f t="shared" si="31"/>
        <v>31.960908063757834</v>
      </c>
      <c r="BM39" s="26">
        <f t="shared" si="32"/>
        <v>4.1518620842595766</v>
      </c>
      <c r="BN39" s="26">
        <f t="shared" si="33"/>
        <v>4.2059393198926216</v>
      </c>
      <c r="BO39" s="40">
        <f t="shared" si="75"/>
        <v>12.990438431777829</v>
      </c>
      <c r="BP39" s="116">
        <f t="shared" si="35"/>
        <v>13.159636489371085</v>
      </c>
      <c r="BQ39" s="51">
        <v>11.904559783989347</v>
      </c>
      <c r="BR39" s="51">
        <v>30.934795747501219</v>
      </c>
      <c r="BS39" s="51">
        <v>28.244691006556611</v>
      </c>
      <c r="BT39" s="6">
        <v>28.244691006556611</v>
      </c>
      <c r="BU39" s="26">
        <f t="shared" ref="BU39:BU44" si="83">BR39-BQ39</f>
        <v>19.030235963511871</v>
      </c>
      <c r="BV39" s="26">
        <f t="shared" si="37"/>
        <v>2.6901047409446086</v>
      </c>
      <c r="BW39" s="122">
        <f t="shared" si="58"/>
        <v>2.6901047409446086</v>
      </c>
      <c r="BX39" s="11">
        <f t="shared" si="39"/>
        <v>9.5242845472097333</v>
      </c>
      <c r="BY39" s="116">
        <f t="shared" si="77"/>
        <v>14.135950526848708</v>
      </c>
      <c r="BZ39" s="51">
        <v>51.930126931733049</v>
      </c>
      <c r="CA39" s="51">
        <v>100.35358986581913</v>
      </c>
      <c r="CB39" s="51">
        <v>100.35358986581913</v>
      </c>
      <c r="CC39" s="51">
        <v>100.35358986581913</v>
      </c>
      <c r="CD39" s="6">
        <f t="shared" si="40"/>
        <v>48.423462934086082</v>
      </c>
      <c r="CE39" s="26">
        <f t="shared" si="41"/>
        <v>0</v>
      </c>
      <c r="CF39" s="26">
        <f t="shared" si="42"/>
        <v>0</v>
      </c>
      <c r="CG39" s="40">
        <f t="shared" si="78"/>
        <v>0</v>
      </c>
      <c r="CH39" s="116">
        <f t="shared" si="44"/>
        <v>0</v>
      </c>
      <c r="CI39" s="121">
        <v>0</v>
      </c>
      <c r="CJ39" s="51">
        <v>23.774980085437441</v>
      </c>
      <c r="CK39" s="51">
        <v>17.745974474135853</v>
      </c>
      <c r="CL39" s="51">
        <v>17.745974474135853</v>
      </c>
      <c r="CM39" s="6">
        <f t="shared" si="45"/>
        <v>23.774980085437441</v>
      </c>
      <c r="CN39" s="26">
        <f t="shared" si="46"/>
        <v>6.0290056113015886</v>
      </c>
      <c r="CO39" s="26">
        <f t="shared" si="47"/>
        <v>6.0290056113015886</v>
      </c>
      <c r="CP39" s="40">
        <f t="shared" si="79"/>
        <v>25.358614769122148</v>
      </c>
      <c r="CQ39" s="116">
        <f t="shared" si="48"/>
        <v>25.358614769122148</v>
      </c>
      <c r="CR39" s="85"/>
      <c r="CS39" s="85"/>
      <c r="CT39" s="85"/>
      <c r="CU39" s="85"/>
    </row>
    <row r="40" spans="1:100" ht="13.5" thickBot="1">
      <c r="A40" s="399"/>
      <c r="B40" s="65">
        <v>135</v>
      </c>
      <c r="C40" s="111">
        <v>2900.5921999999996</v>
      </c>
      <c r="D40" s="147" t="s">
        <v>49</v>
      </c>
      <c r="E40" s="141">
        <v>74320.81</v>
      </c>
      <c r="F40" s="51">
        <v>2.3385609735665436</v>
      </c>
      <c r="G40" s="51">
        <v>10.686628936652609</v>
      </c>
      <c r="H40" s="51">
        <v>9.9960415632565223</v>
      </c>
      <c r="I40" s="51">
        <v>9.928558362422697</v>
      </c>
      <c r="J40" s="6">
        <f t="shared" si="0"/>
        <v>8.3480679630860646</v>
      </c>
      <c r="K40" s="26">
        <f t="shared" si="1"/>
        <v>0.69058737339608633</v>
      </c>
      <c r="L40" s="26">
        <f t="shared" si="2"/>
        <v>0.75807057422991164</v>
      </c>
      <c r="M40" s="40">
        <f t="shared" si="82"/>
        <v>8.2724215525048752</v>
      </c>
      <c r="N40" s="11">
        <f t="shared" si="4"/>
        <v>9.0807906402054801</v>
      </c>
      <c r="O40" s="121">
        <v>4.0408003989772894</v>
      </c>
      <c r="P40" s="51">
        <v>13.505895740332917</v>
      </c>
      <c r="Q40" s="51">
        <v>12.428410494623485</v>
      </c>
      <c r="R40" s="51">
        <v>12.401476415862138</v>
      </c>
      <c r="S40" s="6">
        <f t="shared" si="5"/>
        <v>9.465095341355628</v>
      </c>
      <c r="T40" s="26">
        <f t="shared" si="6"/>
        <v>1.0774852457094326</v>
      </c>
      <c r="U40" s="26">
        <f t="shared" si="7"/>
        <v>1.1044193244707792</v>
      </c>
      <c r="V40" s="40">
        <f t="shared" si="70"/>
        <v>11.383775935162539</v>
      </c>
      <c r="W40" s="116">
        <f t="shared" si="9"/>
        <v>11.668338084723402</v>
      </c>
      <c r="X40" s="51">
        <v>3.0160702419813217</v>
      </c>
      <c r="Y40" s="51">
        <v>9.302304408523522</v>
      </c>
      <c r="Z40" s="51">
        <v>8.2248191628140859</v>
      </c>
      <c r="AA40" s="51">
        <v>8.1978850840527393</v>
      </c>
      <c r="AB40" s="6">
        <f t="shared" si="10"/>
        <v>6.2862341665422008</v>
      </c>
      <c r="AC40" s="26">
        <f t="shared" si="11"/>
        <v>1.0774852457094362</v>
      </c>
      <c r="AD40" s="26">
        <f t="shared" si="12"/>
        <v>1.1044193244707827</v>
      </c>
      <c r="AE40" s="40">
        <f t="shared" si="71"/>
        <v>17.140393074191135</v>
      </c>
      <c r="AF40" s="116">
        <f t="shared" si="14"/>
        <v>17.568854344448933</v>
      </c>
      <c r="AG40" s="51">
        <v>0.63603940779059998</v>
      </c>
      <c r="AH40" s="51">
        <v>3.0602339001747221</v>
      </c>
      <c r="AI40" s="51">
        <v>3.0602339001747261</v>
      </c>
      <c r="AJ40" s="51">
        <v>3.0602339001747261</v>
      </c>
      <c r="AK40" s="6">
        <f t="shared" si="15"/>
        <v>2.4241944923841219</v>
      </c>
      <c r="AL40" s="26">
        <f t="shared" si="16"/>
        <v>-3.9968028886505635E-15</v>
      </c>
      <c r="AM40" s="26">
        <f t="shared" si="17"/>
        <v>-3.9968028886505635E-15</v>
      </c>
      <c r="AN40" s="40">
        <f t="shared" si="72"/>
        <v>-1.6487137897586052E-13</v>
      </c>
      <c r="AO40" s="116">
        <f t="shared" si="19"/>
        <v>-1.6487137897586052E-13</v>
      </c>
      <c r="AP40" s="51">
        <v>0.38869074920536784</v>
      </c>
      <c r="AQ40" s="51">
        <v>1.143357431634674</v>
      </c>
      <c r="AR40" s="51">
        <v>1.143357431634674</v>
      </c>
      <c r="AS40" s="51">
        <v>1.143357431634674</v>
      </c>
      <c r="AT40" s="6">
        <f t="shared" si="20"/>
        <v>0.75466668242930612</v>
      </c>
      <c r="AU40" s="26">
        <f t="shared" si="21"/>
        <v>0</v>
      </c>
      <c r="AV40" s="26">
        <f t="shared" si="22"/>
        <v>0</v>
      </c>
      <c r="AW40" s="40">
        <f t="shared" si="73"/>
        <v>0</v>
      </c>
      <c r="AX40" s="116">
        <f t="shared" si="24"/>
        <v>0</v>
      </c>
      <c r="AY40" s="51">
        <v>20.106994714239576</v>
      </c>
      <c r="AZ40" s="51">
        <v>80.694288721056836</v>
      </c>
      <c r="BA40" s="51">
        <v>67.63737872019891</v>
      </c>
      <c r="BB40" s="51">
        <v>67.583706863685791</v>
      </c>
      <c r="BC40" s="6">
        <f t="shared" si="26"/>
        <v>60.58729400681726</v>
      </c>
      <c r="BD40" s="26">
        <f t="shared" si="27"/>
        <v>13.056910000857926</v>
      </c>
      <c r="BE40" s="26">
        <f t="shared" si="28"/>
        <v>13.110581857371045</v>
      </c>
      <c r="BF40" s="40">
        <f t="shared" si="74"/>
        <v>21.550574612869763</v>
      </c>
      <c r="BG40" s="116">
        <f t="shared" si="30"/>
        <v>21.639160606670842</v>
      </c>
      <c r="BH40" s="51">
        <v>8.0752492502007396</v>
      </c>
      <c r="BI40" s="51">
        <v>29.18825325321313</v>
      </c>
      <c r="BJ40" s="51">
        <v>25.053712917225262</v>
      </c>
      <c r="BK40" s="51">
        <v>25.000041060712132</v>
      </c>
      <c r="BL40" s="6">
        <f t="shared" si="31"/>
        <v>21.113004003012392</v>
      </c>
      <c r="BM40" s="26">
        <f t="shared" si="32"/>
        <v>4.1345403359878681</v>
      </c>
      <c r="BN40" s="26">
        <f t="shared" si="33"/>
        <v>4.1882121925009983</v>
      </c>
      <c r="BO40" s="40">
        <f t="shared" si="75"/>
        <v>19.582908881170837</v>
      </c>
      <c r="BP40" s="116">
        <f t="shared" si="35"/>
        <v>19.837121197454547</v>
      </c>
      <c r="BQ40" s="51">
        <v>2.2438056885946218</v>
      </c>
      <c r="BR40" s="51">
        <v>22.345300571666481</v>
      </c>
      <c r="BS40" s="51">
        <v>13.422930906796436</v>
      </c>
      <c r="BT40" s="6">
        <v>13.422930906796436</v>
      </c>
      <c r="BU40" s="26">
        <f t="shared" si="83"/>
        <v>20.101494883071858</v>
      </c>
      <c r="BV40" s="26">
        <f t="shared" si="37"/>
        <v>8.922369664870045</v>
      </c>
      <c r="BW40" s="122">
        <f t="shared" si="58"/>
        <v>8.922369664870045</v>
      </c>
      <c r="BX40" s="11">
        <f t="shared" si="39"/>
        <v>66.471098799684498</v>
      </c>
      <c r="BY40" s="116">
        <f t="shared" si="77"/>
        <v>44.386597697188535</v>
      </c>
      <c r="BZ40" s="51">
        <v>9.787939775444217</v>
      </c>
      <c r="CA40" s="51">
        <v>29.160734896177217</v>
      </c>
      <c r="CB40" s="51">
        <v>29.160734896177217</v>
      </c>
      <c r="CC40" s="51">
        <v>29.160734896177217</v>
      </c>
      <c r="CD40" s="6">
        <f t="shared" si="40"/>
        <v>19.372795120733002</v>
      </c>
      <c r="CE40" s="26">
        <f t="shared" si="41"/>
        <v>0</v>
      </c>
      <c r="CF40" s="26">
        <f t="shared" si="42"/>
        <v>0</v>
      </c>
      <c r="CG40" s="40">
        <f t="shared" si="78"/>
        <v>0</v>
      </c>
      <c r="CH40" s="116">
        <f t="shared" si="44"/>
        <v>0</v>
      </c>
      <c r="CI40" s="121">
        <v>0</v>
      </c>
      <c r="CJ40" s="51">
        <v>266.9847056475034</v>
      </c>
      <c r="CK40" s="51">
        <v>213.97962097243234</v>
      </c>
      <c r="CL40" s="51">
        <v>213.97962097243234</v>
      </c>
      <c r="CM40" s="6">
        <f t="shared" si="45"/>
        <v>266.9847056475034</v>
      </c>
      <c r="CN40" s="26">
        <f t="shared" si="46"/>
        <v>53.00508467507106</v>
      </c>
      <c r="CO40" s="26">
        <f t="shared" si="47"/>
        <v>53.00508467507106</v>
      </c>
      <c r="CP40" s="40">
        <f t="shared" si="79"/>
        <v>19.853228875609457</v>
      </c>
      <c r="CQ40" s="116">
        <f t="shared" si="48"/>
        <v>19.853228875609457</v>
      </c>
      <c r="CR40" s="85"/>
      <c r="CS40" s="85"/>
      <c r="CT40" s="85"/>
      <c r="CU40" s="85"/>
    </row>
    <row r="41" spans="1:100" ht="13.5" thickBot="1">
      <c r="A41" s="399"/>
      <c r="B41" s="65">
        <v>136</v>
      </c>
      <c r="C41" s="111">
        <v>33207.483390000001</v>
      </c>
      <c r="D41" s="147" t="s">
        <v>47</v>
      </c>
      <c r="E41" s="141">
        <v>193140.92</v>
      </c>
      <c r="F41" s="51">
        <v>3.1851255946136514</v>
      </c>
      <c r="G41" s="51">
        <v>19.398878289821003</v>
      </c>
      <c r="H41" s="51">
        <v>18.671623974691261</v>
      </c>
      <c r="I41" s="51">
        <v>18.662345784265085</v>
      </c>
      <c r="J41" s="6">
        <f t="shared" si="0"/>
        <v>16.213752695207351</v>
      </c>
      <c r="K41" s="26">
        <f t="shared" si="1"/>
        <v>0.72725431512974126</v>
      </c>
      <c r="L41" s="26">
        <f t="shared" si="2"/>
        <v>0.73653250555591754</v>
      </c>
      <c r="M41" s="40">
        <f t="shared" si="82"/>
        <v>4.4854163548745349</v>
      </c>
      <c r="N41" s="11">
        <f t="shared" si="4"/>
        <v>4.5426405558389353</v>
      </c>
      <c r="O41" s="121">
        <v>21.128169219203173</v>
      </c>
      <c r="P41" s="51">
        <v>55.022608023579906</v>
      </c>
      <c r="Q41" s="51">
        <v>53.684337845337168</v>
      </c>
      <c r="R41" s="51">
        <v>53.644916454232522</v>
      </c>
      <c r="S41" s="6">
        <f t="shared" si="5"/>
        <v>33.894438804376733</v>
      </c>
      <c r="T41" s="26">
        <f t="shared" si="6"/>
        <v>1.3382701782427375</v>
      </c>
      <c r="U41" s="26">
        <f t="shared" si="7"/>
        <v>1.3776915693473839</v>
      </c>
      <c r="V41" s="40">
        <f t="shared" si="70"/>
        <v>3.9483473556432771</v>
      </c>
      <c r="W41" s="116">
        <f t="shared" si="9"/>
        <v>4.0646537247564192</v>
      </c>
      <c r="X41" s="51">
        <v>7.6893618397816521</v>
      </c>
      <c r="Y41" s="51">
        <v>35.949366317939514</v>
      </c>
      <c r="Z41" s="51">
        <v>34.611096139696777</v>
      </c>
      <c r="AA41" s="51">
        <v>34.57167474859213</v>
      </c>
      <c r="AB41" s="6">
        <f t="shared" si="10"/>
        <v>28.26000447815786</v>
      </c>
      <c r="AC41" s="26">
        <f t="shared" si="11"/>
        <v>1.3382701782427375</v>
      </c>
      <c r="AD41" s="26">
        <f t="shared" si="12"/>
        <v>1.3776915693473839</v>
      </c>
      <c r="AE41" s="40">
        <f t="shared" si="71"/>
        <v>4.7355625130105192</v>
      </c>
      <c r="AF41" s="116">
        <f t="shared" si="14"/>
        <v>4.8750578592873222</v>
      </c>
      <c r="AG41" s="51">
        <v>10.053323158853564</v>
      </c>
      <c r="AH41" s="51">
        <v>13.996589135097697</v>
      </c>
      <c r="AI41" s="51">
        <v>13.996589135097697</v>
      </c>
      <c r="AJ41" s="51">
        <v>13.996589135097697</v>
      </c>
      <c r="AK41" s="6">
        <f t="shared" si="15"/>
        <v>3.9432659762441329</v>
      </c>
      <c r="AL41" s="26">
        <f t="shared" si="16"/>
        <v>0</v>
      </c>
      <c r="AM41" s="26">
        <f t="shared" si="17"/>
        <v>0</v>
      </c>
      <c r="AN41" s="40">
        <f t="shared" si="72"/>
        <v>0</v>
      </c>
      <c r="AO41" s="116">
        <f t="shared" si="19"/>
        <v>0</v>
      </c>
      <c r="AP41" s="51">
        <v>3.3854842205679567</v>
      </c>
      <c r="AQ41" s="51">
        <v>5.0766525705426959</v>
      </c>
      <c r="AR41" s="51">
        <v>5.0766525705426959</v>
      </c>
      <c r="AS41" s="51">
        <v>5.0766525705426959</v>
      </c>
      <c r="AT41" s="6">
        <f t="shared" si="20"/>
        <v>1.6911683499747392</v>
      </c>
      <c r="AU41" s="26">
        <f t="shared" si="21"/>
        <v>0</v>
      </c>
      <c r="AV41" s="26">
        <f t="shared" si="22"/>
        <v>0</v>
      </c>
      <c r="AW41" s="40">
        <f t="shared" si="73"/>
        <v>0</v>
      </c>
      <c r="AX41" s="116">
        <f t="shared" si="24"/>
        <v>0</v>
      </c>
      <c r="AY41" s="51">
        <v>81.951751305402169</v>
      </c>
      <c r="AZ41" s="51">
        <v>293.36709441461562</v>
      </c>
      <c r="BA41" s="51">
        <v>262.04037216538825</v>
      </c>
      <c r="BB41" s="51">
        <v>261.96104613128131</v>
      </c>
      <c r="BC41" s="6">
        <f t="shared" si="26"/>
        <v>211.41534310921344</v>
      </c>
      <c r="BD41" s="26">
        <f t="shared" si="27"/>
        <v>31.326722249227373</v>
      </c>
      <c r="BE41" s="26">
        <f t="shared" si="28"/>
        <v>31.406048283334314</v>
      </c>
      <c r="BF41" s="40">
        <f t="shared" si="74"/>
        <v>14.817620040492775</v>
      </c>
      <c r="BG41" s="116">
        <f t="shared" si="30"/>
        <v>14.855141458257597</v>
      </c>
      <c r="BH41" s="51">
        <v>18.840079164694306</v>
      </c>
      <c r="BI41" s="51">
        <v>93.293827459680429</v>
      </c>
      <c r="BJ41" s="51">
        <v>89.345971033291733</v>
      </c>
      <c r="BK41" s="51">
        <v>89.266644999184791</v>
      </c>
      <c r="BL41" s="6">
        <f t="shared" si="31"/>
        <v>74.453748294986127</v>
      </c>
      <c r="BM41" s="26">
        <f t="shared" si="32"/>
        <v>3.9478564263886966</v>
      </c>
      <c r="BN41" s="26">
        <f t="shared" si="33"/>
        <v>4.0271824604956379</v>
      </c>
      <c r="BO41" s="40">
        <f t="shared" si="75"/>
        <v>5.3024280399520913</v>
      </c>
      <c r="BP41" s="116">
        <f t="shared" si="35"/>
        <v>5.408972083634958</v>
      </c>
      <c r="BQ41" s="51">
        <v>30.778904464804477</v>
      </c>
      <c r="BR41" s="51">
        <v>120.78007203993087</v>
      </c>
      <c r="BS41" s="51">
        <v>93.401206217092181</v>
      </c>
      <c r="BT41" s="6">
        <v>93.401206217092181</v>
      </c>
      <c r="BU41" s="26">
        <f t="shared" si="83"/>
        <v>90.001167575126402</v>
      </c>
      <c r="BV41" s="26">
        <f t="shared" si="37"/>
        <v>27.378865822838691</v>
      </c>
      <c r="BW41" s="122">
        <f t="shared" si="58"/>
        <v>27.378865822838691</v>
      </c>
      <c r="BX41" s="11">
        <f t="shared" si="39"/>
        <v>29.313182272188286</v>
      </c>
      <c r="BY41" s="116">
        <f t="shared" si="77"/>
        <v>30.420567377622973</v>
      </c>
      <c r="BZ41" s="51">
        <v>32.332767675903391</v>
      </c>
      <c r="CA41" s="51">
        <v>79.293194915004349</v>
      </c>
      <c r="CB41" s="51">
        <v>79.293194915004349</v>
      </c>
      <c r="CC41" s="51">
        <v>79.293194915004349</v>
      </c>
      <c r="CD41" s="6">
        <f t="shared" si="40"/>
        <v>46.960427239100959</v>
      </c>
      <c r="CE41" s="26">
        <f t="shared" si="41"/>
        <v>0</v>
      </c>
      <c r="CF41" s="26">
        <f t="shared" si="42"/>
        <v>0</v>
      </c>
      <c r="CG41" s="40">
        <f t="shared" si="78"/>
        <v>0</v>
      </c>
      <c r="CH41" s="116">
        <f t="shared" si="44"/>
        <v>0</v>
      </c>
      <c r="CI41" s="121">
        <v>0</v>
      </c>
      <c r="CJ41" s="51">
        <v>278.31797055888359</v>
      </c>
      <c r="CK41" s="51">
        <v>235.17489451800125</v>
      </c>
      <c r="CL41" s="51">
        <v>235.17489451800125</v>
      </c>
      <c r="CM41" s="6">
        <f t="shared" si="45"/>
        <v>278.31797055888359</v>
      </c>
      <c r="CN41" s="26">
        <f t="shared" si="46"/>
        <v>43.143076040882335</v>
      </c>
      <c r="CO41" s="26">
        <f t="shared" si="47"/>
        <v>43.143076040882335</v>
      </c>
      <c r="CP41" s="40">
        <f t="shared" si="79"/>
        <v>15.501361968919134</v>
      </c>
      <c r="CQ41" s="116">
        <f t="shared" si="48"/>
        <v>15.501361968919134</v>
      </c>
      <c r="CR41" s="3"/>
      <c r="CS41" s="85"/>
      <c r="CT41" s="85"/>
      <c r="CU41" s="85"/>
    </row>
    <row r="42" spans="1:100">
      <c r="A42" s="399"/>
      <c r="B42" s="65">
        <v>137</v>
      </c>
      <c r="C42" s="111">
        <v>3362.1494199999997</v>
      </c>
      <c r="D42" s="147" t="s">
        <v>48</v>
      </c>
      <c r="E42" s="148">
        <v>258813.01</v>
      </c>
      <c r="F42" s="51">
        <v>6.8247173833207402</v>
      </c>
      <c r="G42" s="51">
        <v>23.70617718555787</v>
      </c>
      <c r="H42" s="51">
        <v>22.684591964296086</v>
      </c>
      <c r="I42" s="51">
        <v>22.65042603034296</v>
      </c>
      <c r="J42" s="6">
        <f t="shared" si="0"/>
        <v>16.881459802237131</v>
      </c>
      <c r="K42" s="26">
        <f t="shared" si="1"/>
        <v>1.021585221261784</v>
      </c>
      <c r="L42" s="26">
        <f t="shared" si="2"/>
        <v>1.0557511552149101</v>
      </c>
      <c r="M42" s="40">
        <f t="shared" si="82"/>
        <v>6.0515218069375933</v>
      </c>
      <c r="N42" s="11">
        <f t="shared" si="4"/>
        <v>6.2539091262415702</v>
      </c>
      <c r="O42" s="121">
        <v>15.034174698890622</v>
      </c>
      <c r="P42" s="51">
        <v>37.280598007463134</v>
      </c>
      <c r="Q42" s="51">
        <v>35.62394146569865</v>
      </c>
      <c r="R42" s="51">
        <v>35.619187484448609</v>
      </c>
      <c r="S42" s="6">
        <f t="shared" si="5"/>
        <v>22.24642330857251</v>
      </c>
      <c r="T42" s="26">
        <f t="shared" si="6"/>
        <v>1.6566565417644838</v>
      </c>
      <c r="U42" s="26">
        <f t="shared" si="7"/>
        <v>1.6614105230145242</v>
      </c>
      <c r="V42" s="40">
        <f t="shared" si="70"/>
        <v>7.4468444602782613</v>
      </c>
      <c r="W42" s="116">
        <f t="shared" si="9"/>
        <v>7.4682141033175018</v>
      </c>
      <c r="X42" s="51">
        <v>8.137634246112956</v>
      </c>
      <c r="Y42" s="51">
        <v>23.10075404978431</v>
      </c>
      <c r="Z42" s="51">
        <v>21.444097508019826</v>
      </c>
      <c r="AA42" s="51">
        <v>21.439343526769786</v>
      </c>
      <c r="AB42" s="6">
        <f t="shared" si="10"/>
        <v>14.963119803671354</v>
      </c>
      <c r="AC42" s="26">
        <f t="shared" si="11"/>
        <v>1.6566565417644838</v>
      </c>
      <c r="AD42" s="26">
        <f t="shared" si="12"/>
        <v>1.6614105230145242</v>
      </c>
      <c r="AE42" s="40">
        <f t="shared" si="71"/>
        <v>11.071598460088559</v>
      </c>
      <c r="AF42" s="116">
        <f t="shared" si="14"/>
        <v>11.103369783932894</v>
      </c>
      <c r="AG42" s="51">
        <v>4.7787727055466087</v>
      </c>
      <c r="AH42" s="51">
        <v>10.11808895088126</v>
      </c>
      <c r="AI42" s="51">
        <v>10.11808895088126</v>
      </c>
      <c r="AJ42" s="51">
        <v>10.11808895088126</v>
      </c>
      <c r="AK42" s="6">
        <f t="shared" si="15"/>
        <v>5.3393162453346514</v>
      </c>
      <c r="AL42" s="26">
        <f t="shared" si="16"/>
        <v>0</v>
      </c>
      <c r="AM42" s="26">
        <f t="shared" si="17"/>
        <v>0</v>
      </c>
      <c r="AN42" s="40">
        <f t="shared" si="72"/>
        <v>0</v>
      </c>
      <c r="AO42" s="116">
        <f t="shared" si="19"/>
        <v>0</v>
      </c>
      <c r="AP42" s="51">
        <v>2.1177677472310568</v>
      </c>
      <c r="AQ42" s="51">
        <v>4.0617550067975614</v>
      </c>
      <c r="AR42" s="51">
        <v>4.0617550067975614</v>
      </c>
      <c r="AS42" s="51">
        <v>4.0617550067975614</v>
      </c>
      <c r="AT42" s="6">
        <f t="shared" si="20"/>
        <v>1.9439872595665046</v>
      </c>
      <c r="AU42" s="26">
        <f t="shared" si="21"/>
        <v>0</v>
      </c>
      <c r="AV42" s="26">
        <f t="shared" si="22"/>
        <v>0</v>
      </c>
      <c r="AW42" s="40">
        <f t="shared" si="73"/>
        <v>0</v>
      </c>
      <c r="AX42" s="116">
        <f t="shared" si="24"/>
        <v>0</v>
      </c>
      <c r="AY42" s="51">
        <v>81.907035648658095</v>
      </c>
      <c r="AZ42" s="51">
        <v>292.8302103448874</v>
      </c>
      <c r="BA42" s="51">
        <v>265.77683295190042</v>
      </c>
      <c r="BB42" s="51">
        <v>265.76353566161998</v>
      </c>
      <c r="BC42" s="6">
        <f t="shared" si="26"/>
        <v>210.9231746962293</v>
      </c>
      <c r="BD42" s="26">
        <f t="shared" si="27"/>
        <v>27.053377392986988</v>
      </c>
      <c r="BE42" s="26">
        <f t="shared" si="28"/>
        <v>27.066674683267422</v>
      </c>
      <c r="BF42" s="40">
        <f t="shared" si="74"/>
        <v>12.826175896484182</v>
      </c>
      <c r="BG42" s="116">
        <f t="shared" si="30"/>
        <v>12.83248022520462</v>
      </c>
      <c r="BH42" s="51">
        <v>26.757362963324695</v>
      </c>
      <c r="BI42" s="51">
        <v>79.501767248613476</v>
      </c>
      <c r="BJ42" s="51">
        <v>73.127321965175653</v>
      </c>
      <c r="BK42" s="51">
        <v>73.114024674895219</v>
      </c>
      <c r="BL42" s="6">
        <f t="shared" si="31"/>
        <v>52.74440428528878</v>
      </c>
      <c r="BM42" s="26">
        <f t="shared" si="32"/>
        <v>6.3744452834378222</v>
      </c>
      <c r="BN42" s="26">
        <f t="shared" si="33"/>
        <v>6.3877425737182563</v>
      </c>
      <c r="BO42" s="40">
        <f t="shared" si="75"/>
        <v>12.085538494205254</v>
      </c>
      <c r="BP42" s="116">
        <f t="shared" si="35"/>
        <v>12.110749301798247</v>
      </c>
      <c r="BQ42" s="51">
        <v>16.857056243851783</v>
      </c>
      <c r="BR42" s="51">
        <v>120.12984754297173</v>
      </c>
      <c r="BS42" s="51">
        <v>99.450915433422594</v>
      </c>
      <c r="BT42" s="6">
        <v>99.450915433422594</v>
      </c>
      <c r="BU42" s="26">
        <f t="shared" si="83"/>
        <v>103.27279129911994</v>
      </c>
      <c r="BV42" s="26">
        <f t="shared" si="37"/>
        <v>20.678932109549137</v>
      </c>
      <c r="BW42" s="122">
        <f t="shared" si="58"/>
        <v>20.678932109549137</v>
      </c>
      <c r="BX42" s="11">
        <f t="shared" si="39"/>
        <v>20.793103833611916</v>
      </c>
      <c r="BY42" s="116">
        <f t="shared" si="77"/>
        <v>20.023601424362155</v>
      </c>
      <c r="BZ42" s="51">
        <v>38.292616441481613</v>
      </c>
      <c r="CA42" s="51">
        <v>93.198595553302169</v>
      </c>
      <c r="CB42" s="51">
        <v>93.198595553302169</v>
      </c>
      <c r="CC42" s="51">
        <v>93.198595553302169</v>
      </c>
      <c r="CD42" s="6">
        <f t="shared" si="40"/>
        <v>54.905979111820557</v>
      </c>
      <c r="CE42" s="26">
        <f t="shared" si="41"/>
        <v>0</v>
      </c>
      <c r="CF42" s="26">
        <f t="shared" si="42"/>
        <v>0</v>
      </c>
      <c r="CG42" s="40">
        <f t="shared" si="78"/>
        <v>0</v>
      </c>
      <c r="CH42" s="116">
        <f t="shared" si="44"/>
        <v>0</v>
      </c>
      <c r="CI42" s="121">
        <v>0</v>
      </c>
      <c r="CJ42" s="51">
        <v>534.51959998879886</v>
      </c>
      <c r="CK42" s="51">
        <v>471.39896584542163</v>
      </c>
      <c r="CL42" s="51">
        <v>471.39896584542163</v>
      </c>
      <c r="CM42" s="6">
        <f t="shared" si="45"/>
        <v>534.51959998879886</v>
      </c>
      <c r="CN42" s="26">
        <f t="shared" si="46"/>
        <v>63.120634143377231</v>
      </c>
      <c r="CO42" s="26">
        <f t="shared" si="47"/>
        <v>63.120634143377231</v>
      </c>
      <c r="CP42" s="40">
        <f t="shared" si="79"/>
        <v>11.808853060710955</v>
      </c>
      <c r="CQ42" s="116">
        <f t="shared" si="48"/>
        <v>11.808853060710955</v>
      </c>
      <c r="CR42" s="3"/>
      <c r="CS42" s="85"/>
      <c r="CT42" s="85"/>
      <c r="CU42" s="85"/>
    </row>
    <row r="43" spans="1:100">
      <c r="A43" s="399"/>
      <c r="B43" s="65">
        <v>138</v>
      </c>
      <c r="C43" s="111">
        <v>9465.816060000001</v>
      </c>
      <c r="D43" s="147" t="s">
        <v>50</v>
      </c>
      <c r="E43" s="150">
        <v>1400239.15</v>
      </c>
      <c r="F43" s="51">
        <v>60.755164922458697</v>
      </c>
      <c r="G43" s="51">
        <v>331.11967193457173</v>
      </c>
      <c r="H43" s="51">
        <v>327.65312643553216</v>
      </c>
      <c r="I43" s="51">
        <v>326.62896037653002</v>
      </c>
      <c r="J43" s="6">
        <f t="shared" si="0"/>
        <v>270.36450701211305</v>
      </c>
      <c r="K43" s="26">
        <f t="shared" si="1"/>
        <v>3.4665454990395688</v>
      </c>
      <c r="L43" s="26">
        <f t="shared" si="2"/>
        <v>4.4907115580417098</v>
      </c>
      <c r="M43" s="40">
        <f t="shared" si="82"/>
        <v>1.2821747711448894</v>
      </c>
      <c r="N43" s="11">
        <f t="shared" si="4"/>
        <v>1.660984131264136</v>
      </c>
      <c r="O43" s="121">
        <v>97.668923344677822</v>
      </c>
      <c r="P43" s="51">
        <v>275.04811826829302</v>
      </c>
      <c r="Q43" s="51">
        <v>269.80681789207085</v>
      </c>
      <c r="R43" s="51">
        <v>269.27140003748218</v>
      </c>
      <c r="S43" s="6">
        <f t="shared" si="5"/>
        <v>177.37919492361522</v>
      </c>
      <c r="T43" s="26">
        <f t="shared" si="6"/>
        <v>5.2413003762221706</v>
      </c>
      <c r="U43" s="26">
        <f t="shared" si="7"/>
        <v>5.7767182308108431</v>
      </c>
      <c r="V43" s="40">
        <f t="shared" si="70"/>
        <v>2.9548563339005067</v>
      </c>
      <c r="W43" s="116">
        <f t="shared" si="9"/>
        <v>3.2567056318518475</v>
      </c>
      <c r="X43" s="51">
        <v>73.217636245650866</v>
      </c>
      <c r="Y43" s="51">
        <v>214.84602287664956</v>
      </c>
      <c r="Z43" s="51">
        <v>209.60472250042739</v>
      </c>
      <c r="AA43" s="51">
        <v>209.06930464583871</v>
      </c>
      <c r="AB43" s="6">
        <f t="shared" si="10"/>
        <v>141.6283866309987</v>
      </c>
      <c r="AC43" s="26">
        <f t="shared" si="11"/>
        <v>5.2413003762221706</v>
      </c>
      <c r="AD43" s="26">
        <f t="shared" si="12"/>
        <v>5.7767182308108431</v>
      </c>
      <c r="AE43" s="40">
        <f t="shared" si="71"/>
        <v>3.7007414268425967</v>
      </c>
      <c r="AF43" s="116">
        <f t="shared" si="14"/>
        <v>4.0787855939230706</v>
      </c>
      <c r="AG43" s="51">
        <v>15.830431239190565</v>
      </c>
      <c r="AH43" s="51">
        <v>40.18729812276122</v>
      </c>
      <c r="AI43" s="51">
        <v>40.18729812276122</v>
      </c>
      <c r="AJ43" s="51">
        <v>40.18729812276122</v>
      </c>
      <c r="AK43" s="6">
        <f t="shared" si="15"/>
        <v>24.356866883570653</v>
      </c>
      <c r="AL43" s="26">
        <f t="shared" si="16"/>
        <v>0</v>
      </c>
      <c r="AM43" s="26">
        <f t="shared" si="17"/>
        <v>0</v>
      </c>
      <c r="AN43" s="40">
        <f t="shared" si="72"/>
        <v>0</v>
      </c>
      <c r="AO43" s="116">
        <f t="shared" si="19"/>
        <v>0</v>
      </c>
      <c r="AP43" s="51">
        <v>8.6208558598363911</v>
      </c>
      <c r="AQ43" s="51">
        <v>20.014797268882258</v>
      </c>
      <c r="AR43" s="51">
        <v>20.014797268882258</v>
      </c>
      <c r="AS43" s="51">
        <v>20.014797268882258</v>
      </c>
      <c r="AT43" s="6">
        <f t="shared" si="20"/>
        <v>11.393941409045867</v>
      </c>
      <c r="AU43" s="26">
        <f t="shared" si="21"/>
        <v>0</v>
      </c>
      <c r="AV43" s="26">
        <f t="shared" si="22"/>
        <v>0</v>
      </c>
      <c r="AW43" s="40">
        <f t="shared" si="73"/>
        <v>0</v>
      </c>
      <c r="AX43" s="116">
        <f t="shared" si="24"/>
        <v>0</v>
      </c>
      <c r="AY43" s="51">
        <v>467.95951252223091</v>
      </c>
      <c r="AZ43" s="51">
        <v>1405.9132492091483</v>
      </c>
      <c r="BA43" s="51">
        <v>1358.9667600882792</v>
      </c>
      <c r="BB43" s="51">
        <v>1357.4968010387011</v>
      </c>
      <c r="BC43" s="6">
        <f t="shared" si="26"/>
        <v>937.95373668691741</v>
      </c>
      <c r="BD43" s="26">
        <f t="shared" si="27"/>
        <v>46.946489120869046</v>
      </c>
      <c r="BE43" s="26">
        <f t="shared" si="28"/>
        <v>48.416448170447211</v>
      </c>
      <c r="BF43" s="40">
        <f t="shared" si="74"/>
        <v>5.0052030590224588</v>
      </c>
      <c r="BG43" s="116">
        <f t="shared" si="30"/>
        <v>5.1619228408285869</v>
      </c>
      <c r="BH43" s="51">
        <v>210.06013861578612</v>
      </c>
      <c r="BI43" s="51">
        <v>663.2958231365435</v>
      </c>
      <c r="BJ43" s="51">
        <v>644.41406391159569</v>
      </c>
      <c r="BK43" s="51">
        <v>642.94410486201741</v>
      </c>
      <c r="BL43" s="6">
        <f t="shared" si="31"/>
        <v>453.23568452075739</v>
      </c>
      <c r="BM43" s="26">
        <f t="shared" si="32"/>
        <v>18.881759224947814</v>
      </c>
      <c r="BN43" s="26">
        <f t="shared" si="33"/>
        <v>20.351718274526093</v>
      </c>
      <c r="BO43" s="40">
        <f t="shared" si="75"/>
        <v>4.1659913086748714</v>
      </c>
      <c r="BP43" s="116">
        <f t="shared" si="35"/>
        <v>4.4903168416771075</v>
      </c>
      <c r="BQ43" s="51">
        <v>59.557176044736082</v>
      </c>
      <c r="BR43" s="51">
        <v>264.11546691881347</v>
      </c>
      <c r="BS43" s="51">
        <v>236.05073702289218</v>
      </c>
      <c r="BT43" s="6">
        <v>236.05073702289218</v>
      </c>
      <c r="BU43" s="26">
        <f t="shared" si="83"/>
        <v>204.55829087407739</v>
      </c>
      <c r="BV43" s="26">
        <f t="shared" si="37"/>
        <v>28.064729895921289</v>
      </c>
      <c r="BW43" s="122">
        <f t="shared" si="58"/>
        <v>28.064729895921289</v>
      </c>
      <c r="BX43" s="11">
        <f t="shared" si="39"/>
        <v>11.889278656731996</v>
      </c>
      <c r="BY43" s="116">
        <f t="shared" si="77"/>
        <v>13.719673632391396</v>
      </c>
      <c r="BZ43" s="51">
        <v>198.34219786170868</v>
      </c>
      <c r="CA43" s="51">
        <v>478.50195915379135</v>
      </c>
      <c r="CB43" s="51">
        <v>478.50195915379135</v>
      </c>
      <c r="CC43" s="51">
        <v>478.50195915379135</v>
      </c>
      <c r="CD43" s="6">
        <f t="shared" si="40"/>
        <v>280.15976129208264</v>
      </c>
      <c r="CE43" s="26">
        <f t="shared" si="41"/>
        <v>0</v>
      </c>
      <c r="CF43" s="26">
        <f t="shared" si="42"/>
        <v>0</v>
      </c>
      <c r="CG43" s="40">
        <f t="shared" si="78"/>
        <v>0</v>
      </c>
      <c r="CH43" s="116">
        <f t="shared" si="44"/>
        <v>0</v>
      </c>
      <c r="CI43" s="121">
        <v>0</v>
      </c>
      <c r="CJ43" s="51">
        <v>448.04472652828196</v>
      </c>
      <c r="CK43" s="51">
        <v>346.34004953235183</v>
      </c>
      <c r="CL43" s="51">
        <v>346.34004953235183</v>
      </c>
      <c r="CM43" s="6">
        <f t="shared" si="45"/>
        <v>448.04472652828196</v>
      </c>
      <c r="CN43" s="26">
        <f t="shared" si="46"/>
        <v>101.70467699593013</v>
      </c>
      <c r="CO43" s="26">
        <f t="shared" si="47"/>
        <v>101.70467699593013</v>
      </c>
      <c r="CP43" s="40">
        <f t="shared" si="79"/>
        <v>22.699670585121869</v>
      </c>
      <c r="CQ43" s="116">
        <f t="shared" si="48"/>
        <v>22.699670585121869</v>
      </c>
      <c r="CR43" s="3"/>
      <c r="CS43" s="85"/>
      <c r="CT43" s="85"/>
      <c r="CU43" s="85"/>
    </row>
    <row r="44" spans="1:100" s="75" customFormat="1" ht="25.5" customHeight="1" thickBot="1">
      <c r="A44" s="400"/>
      <c r="B44" s="66"/>
      <c r="C44" s="113">
        <f>SUM(C39:C43)</f>
        <v>53020.664669999998</v>
      </c>
      <c r="D44" s="149" t="s">
        <v>6</v>
      </c>
      <c r="E44" s="146">
        <f>SUM(E39:E43)</f>
        <v>2417715.16</v>
      </c>
      <c r="F44" s="7">
        <f>SUM(F39:F43)</f>
        <v>92.889568921458277</v>
      </c>
      <c r="G44" s="7">
        <f>SUM(G39:G43)</f>
        <v>438.46007318981708</v>
      </c>
      <c r="H44" s="7">
        <f>SUM(H39:H43)</f>
        <v>429.3138453569178</v>
      </c>
      <c r="I44" s="7">
        <f>SUM(I39:I43)</f>
        <v>428.1025547498399</v>
      </c>
      <c r="J44" s="7">
        <f t="shared" si="0"/>
        <v>345.57050426835883</v>
      </c>
      <c r="K44" s="27">
        <f t="shared" si="1"/>
        <v>9.1462278328992852</v>
      </c>
      <c r="L44" s="27">
        <f t="shared" si="2"/>
        <v>10.357518439977184</v>
      </c>
      <c r="M44" s="43">
        <f t="shared" si="82"/>
        <v>2.6467038476746332</v>
      </c>
      <c r="N44" s="63">
        <f t="shared" si="4"/>
        <v>2.997222943522365</v>
      </c>
      <c r="O44" s="19">
        <f>SUM(O39:O43)</f>
        <v>168.27110169326585</v>
      </c>
      <c r="P44" s="7">
        <f>SUM(P39:P43)</f>
        <v>430.85921382822869</v>
      </c>
      <c r="Q44" s="7">
        <f>SUM(Q39:Q43)</f>
        <v>418.97769044875184</v>
      </c>
      <c r="R44" s="7">
        <f>SUM(R39:R43)</f>
        <v>418.33105177330339</v>
      </c>
      <c r="S44" s="7">
        <f t="shared" si="5"/>
        <v>262.58811213496284</v>
      </c>
      <c r="T44" s="27">
        <f t="shared" si="6"/>
        <v>11.881523379476846</v>
      </c>
      <c r="U44" s="27">
        <f t="shared" si="7"/>
        <v>12.528162054925303</v>
      </c>
      <c r="V44" s="43">
        <f t="shared" si="70"/>
        <v>4.5247758106315494</v>
      </c>
      <c r="W44" s="118">
        <f t="shared" si="9"/>
        <v>4.7710316941104258</v>
      </c>
      <c r="X44" s="7">
        <f>SUM(X39:X43)</f>
        <v>117.02300851471789</v>
      </c>
      <c r="Y44" s="7">
        <f>SUM(Y39:Y43)</f>
        <v>321.75767743574664</v>
      </c>
      <c r="Z44" s="7">
        <f>SUM(Z39:Z43)</f>
        <v>309.87615405626985</v>
      </c>
      <c r="AA44" s="7">
        <f>SUM(AA39:AA43)</f>
        <v>309.22951538082134</v>
      </c>
      <c r="AB44" s="7">
        <f t="shared" si="10"/>
        <v>204.73466892102874</v>
      </c>
      <c r="AC44" s="27">
        <f t="shared" si="11"/>
        <v>11.881523379476789</v>
      </c>
      <c r="AD44" s="27">
        <f t="shared" si="12"/>
        <v>12.528162054925303</v>
      </c>
      <c r="AE44" s="43">
        <f t="shared" si="71"/>
        <v>5.803376361264827</v>
      </c>
      <c r="AF44" s="118">
        <f t="shared" si="14"/>
        <v>6.1192186555163879</v>
      </c>
      <c r="AG44" s="7">
        <f>SUM(AG39:AG43)</f>
        <v>34.673087395031864</v>
      </c>
      <c r="AH44" s="7">
        <f>SUM(AH39:AH43)</f>
        <v>74.703498520635691</v>
      </c>
      <c r="AI44" s="7">
        <f>SUM(AI39:AI43)</f>
        <v>74.703498520635691</v>
      </c>
      <c r="AJ44" s="7">
        <f>SUM(AJ39:AJ43)</f>
        <v>74.703498520635691</v>
      </c>
      <c r="AK44" s="7">
        <f t="shared" si="15"/>
        <v>40.030411125603827</v>
      </c>
      <c r="AL44" s="27">
        <f t="shared" si="16"/>
        <v>0</v>
      </c>
      <c r="AM44" s="27">
        <f t="shared" si="17"/>
        <v>0</v>
      </c>
      <c r="AN44" s="43">
        <f t="shared" si="72"/>
        <v>0</v>
      </c>
      <c r="AO44" s="118">
        <f t="shared" si="19"/>
        <v>0</v>
      </c>
      <c r="AP44" s="7">
        <f>SUM(AP39:AP43)</f>
        <v>16.575005783516094</v>
      </c>
      <c r="AQ44" s="7">
        <f>SUM(AQ39:AQ43)</f>
        <v>34.398037871846334</v>
      </c>
      <c r="AR44" s="7">
        <f>SUM(AR39:AR43)</f>
        <v>34.398037871846334</v>
      </c>
      <c r="AS44" s="7">
        <f>SUM(AS39:AS43)</f>
        <v>34.398037871846334</v>
      </c>
      <c r="AT44" s="7">
        <f t="shared" si="20"/>
        <v>17.82303208833024</v>
      </c>
      <c r="AU44" s="27">
        <f t="shared" si="21"/>
        <v>0</v>
      </c>
      <c r="AV44" s="27">
        <f t="shared" si="22"/>
        <v>0</v>
      </c>
      <c r="AW44" s="43">
        <f t="shared" si="73"/>
        <v>0</v>
      </c>
      <c r="AX44" s="118">
        <f t="shared" si="24"/>
        <v>0</v>
      </c>
      <c r="AY44" s="7">
        <f>SUM(AY39:AY43)</f>
        <v>778.63001760125098</v>
      </c>
      <c r="AZ44" s="7">
        <f>SUM(AZ39:AZ43)</f>
        <v>2298.9241730617841</v>
      </c>
      <c r="BA44" s="7">
        <f>SUM(BA39:BA43)</f>
        <v>2173.6987074726385</v>
      </c>
      <c r="BB44" s="7">
        <f>SUM(BB39:BB43)</f>
        <v>2172.0283760065267</v>
      </c>
      <c r="BC44" s="7">
        <f t="shared" si="26"/>
        <v>1520.2941554605331</v>
      </c>
      <c r="BD44" s="27">
        <f t="shared" si="27"/>
        <v>125.22546558914564</v>
      </c>
      <c r="BE44" s="27">
        <f t="shared" si="28"/>
        <v>126.89579705525739</v>
      </c>
      <c r="BF44" s="43">
        <f t="shared" si="74"/>
        <v>8.2369234361235755</v>
      </c>
      <c r="BG44" s="118">
        <f t="shared" si="30"/>
        <v>8.346792401949191</v>
      </c>
      <c r="BH44" s="7">
        <f>SUM(BH39:BH43)</f>
        <v>326.60286668900369</v>
      </c>
      <c r="BI44" s="7">
        <f>SUM(BI39:BI43)</f>
        <v>960.11061585680613</v>
      </c>
      <c r="BJ44" s="7">
        <f>SUM(BJ39:BJ43)</f>
        <v>922.62015250178445</v>
      </c>
      <c r="BK44" s="7">
        <f>SUM(BK39:BK43)</f>
        <v>920.94982103567258</v>
      </c>
      <c r="BL44" s="7">
        <f t="shared" si="31"/>
        <v>633.50774916780244</v>
      </c>
      <c r="BM44" s="27">
        <f t="shared" si="32"/>
        <v>37.490463355021689</v>
      </c>
      <c r="BN44" s="27">
        <f t="shared" si="33"/>
        <v>39.16079482113355</v>
      </c>
      <c r="BO44" s="43">
        <f t="shared" si="75"/>
        <v>5.9179170900861831</v>
      </c>
      <c r="BP44" s="118">
        <f t="shared" si="35"/>
        <v>6.1815810260531956</v>
      </c>
      <c r="BQ44" s="7">
        <f>SUM(BQ39:BQ43)</f>
        <v>121.34150222597631</v>
      </c>
      <c r="BR44" s="7">
        <f>SUM(BR39:BR43)</f>
        <v>558.30548282088375</v>
      </c>
      <c r="BS44" s="7">
        <f>SUM(BS39:BS43)</f>
        <v>470.57048058676003</v>
      </c>
      <c r="BT44" s="7">
        <f>BR44-BQ44</f>
        <v>436.96398059490741</v>
      </c>
      <c r="BU44" s="27">
        <f t="shared" si="83"/>
        <v>436.96398059490741</v>
      </c>
      <c r="BV44" s="27">
        <f t="shared" si="37"/>
        <v>87.735002234123726</v>
      </c>
      <c r="BW44" s="43">
        <f>100*BU44/BT44</f>
        <v>100</v>
      </c>
      <c r="BX44" s="63">
        <f t="shared" si="39"/>
        <v>20.07831449051621</v>
      </c>
      <c r="BY44" s="13">
        <f t="shared" si="77"/>
        <v>22.885181488839049</v>
      </c>
      <c r="BZ44" s="7">
        <f>SUM(BZ39:BZ43)</f>
        <v>330.68564868627095</v>
      </c>
      <c r="CA44" s="7">
        <f>SUM(CA39:CA43)</f>
        <v>780.50807438409424</v>
      </c>
      <c r="CB44" s="7">
        <f>SUM(CB39:CB43)</f>
        <v>780.50807438409424</v>
      </c>
      <c r="CC44" s="7">
        <f>SUM(CC39:CC43)</f>
        <v>780.50807438409424</v>
      </c>
      <c r="CD44" s="7">
        <f t="shared" si="40"/>
        <v>449.82242569782329</v>
      </c>
      <c r="CE44" s="27">
        <f t="shared" si="41"/>
        <v>0</v>
      </c>
      <c r="CF44" s="27">
        <f t="shared" si="42"/>
        <v>0</v>
      </c>
      <c r="CG44" s="43">
        <f t="shared" si="78"/>
        <v>0</v>
      </c>
      <c r="CH44" s="118">
        <f t="shared" si="44"/>
        <v>0</v>
      </c>
      <c r="CI44" s="19">
        <f>SUM(CI39:CI43)</f>
        <v>0</v>
      </c>
      <c r="CJ44" s="7">
        <f>SUM(CJ39:CJ43)</f>
        <v>1551.6419828089051</v>
      </c>
      <c r="CK44" s="7">
        <f>SUM(CK39:CK43)</f>
        <v>1284.639505342343</v>
      </c>
      <c r="CL44" s="7">
        <f>SUM(CL39:CL43)</f>
        <v>1284.639505342343</v>
      </c>
      <c r="CM44" s="7">
        <f t="shared" si="45"/>
        <v>1551.6419828089051</v>
      </c>
      <c r="CN44" s="27">
        <f t="shared" si="46"/>
        <v>267.00247746656214</v>
      </c>
      <c r="CO44" s="27">
        <f t="shared" si="47"/>
        <v>267.00247746656214</v>
      </c>
      <c r="CP44" s="43">
        <f t="shared" si="79"/>
        <v>17.207737379160953</v>
      </c>
      <c r="CQ44" s="118">
        <f t="shared" si="48"/>
        <v>17.207737379160953</v>
      </c>
    </row>
    <row r="45" spans="1:100">
      <c r="A45" s="39"/>
      <c r="B45" s="79"/>
      <c r="C45" s="19"/>
      <c r="D45" s="80"/>
      <c r="E45" s="145"/>
      <c r="F45" s="45"/>
      <c r="G45" s="45"/>
      <c r="H45" s="45"/>
      <c r="I45" s="45"/>
      <c r="J45" s="45"/>
      <c r="K45" s="45"/>
      <c r="L45" s="45"/>
      <c r="M45" s="47"/>
      <c r="N45" s="46"/>
      <c r="O45" s="78"/>
      <c r="P45" s="45"/>
      <c r="Q45" s="45"/>
      <c r="R45" s="45"/>
      <c r="S45" s="45"/>
      <c r="T45" s="45"/>
      <c r="U45" s="45"/>
      <c r="V45" s="47"/>
      <c r="W45" s="12"/>
      <c r="X45" s="45"/>
      <c r="Y45" s="45"/>
      <c r="Z45" s="45"/>
      <c r="AA45" s="45"/>
      <c r="AB45" s="45"/>
      <c r="AC45" s="45"/>
      <c r="AD45" s="45"/>
      <c r="AE45" s="47"/>
      <c r="AF45" s="12"/>
      <c r="AG45" s="45"/>
      <c r="AH45" s="45"/>
      <c r="AI45" s="45"/>
      <c r="AJ45" s="45"/>
      <c r="AK45" s="45"/>
      <c r="AL45" s="45"/>
      <c r="AM45" s="45"/>
      <c r="AN45" s="47"/>
      <c r="AO45" s="12"/>
      <c r="AP45" s="45"/>
      <c r="AQ45" s="45"/>
      <c r="AR45" s="45"/>
      <c r="AS45" s="45"/>
      <c r="AT45" s="45"/>
      <c r="AU45" s="45"/>
      <c r="AV45" s="45"/>
      <c r="AW45" s="47"/>
      <c r="AX45" s="12"/>
      <c r="AY45" s="45"/>
      <c r="AZ45" s="45"/>
      <c r="BA45" s="45"/>
      <c r="BB45" s="45"/>
      <c r="BC45" s="45"/>
      <c r="BD45" s="45"/>
      <c r="BE45" s="45"/>
      <c r="BF45" s="47"/>
      <c r="BG45" s="12"/>
      <c r="BH45" s="45"/>
      <c r="BI45" s="45"/>
      <c r="BJ45" s="45"/>
      <c r="BK45" s="45"/>
      <c r="BL45" s="45"/>
      <c r="BM45" s="45"/>
      <c r="BN45" s="45"/>
      <c r="BO45" s="47"/>
      <c r="BP45" s="12"/>
      <c r="BQ45" s="45"/>
      <c r="BR45" s="45"/>
      <c r="BS45" s="45"/>
      <c r="BT45" s="45"/>
      <c r="BU45" s="45"/>
      <c r="BV45" s="45"/>
      <c r="BW45" s="47"/>
      <c r="BX45" s="46"/>
      <c r="BY45" s="12"/>
      <c r="BZ45" s="45"/>
      <c r="CA45" s="45"/>
      <c r="CB45" s="45"/>
      <c r="CC45" s="45"/>
      <c r="CD45" s="45"/>
      <c r="CE45" s="45"/>
      <c r="CF45" s="45"/>
      <c r="CG45" s="47"/>
      <c r="CH45" s="12"/>
      <c r="CI45" s="78"/>
      <c r="CJ45" s="45"/>
      <c r="CK45" s="45"/>
      <c r="CL45" s="45"/>
      <c r="CM45" s="45"/>
      <c r="CN45" s="45"/>
      <c r="CO45" s="45"/>
      <c r="CP45" s="47"/>
      <c r="CQ45" s="12"/>
      <c r="CR45" s="33"/>
    </row>
    <row r="46" spans="1:100" s="75" customFormat="1" ht="13.5" thickBot="1">
      <c r="A46" s="2" t="s">
        <v>30</v>
      </c>
      <c r="B46" s="68">
        <v>35</v>
      </c>
      <c r="C46" s="9">
        <f>C11+C20+C26+C31+C38+C44</f>
        <v>423122.21103000001</v>
      </c>
      <c r="D46" s="74" t="s">
        <v>31</v>
      </c>
      <c r="E46" s="146">
        <f t="shared" ref="E46:L46" si="84">E11+E20+E26+E31+E38+E44</f>
        <v>63864333.391950727</v>
      </c>
      <c r="F46" s="10">
        <f t="shared" si="84"/>
        <v>2777.3761506926166</v>
      </c>
      <c r="G46" s="10">
        <f t="shared" si="84"/>
        <v>8483.4917992471801</v>
      </c>
      <c r="H46" s="10">
        <f>H11+H20+H26+H31+H38+H44</f>
        <v>8165.9698133919019</v>
      </c>
      <c r="I46" s="10">
        <f>I11+I20+I26+I31+I38+I44</f>
        <v>8129.731909315301</v>
      </c>
      <c r="J46" s="10">
        <f t="shared" si="84"/>
        <v>5706.1156485545634</v>
      </c>
      <c r="K46" s="10">
        <f t="shared" si="84"/>
        <v>317.52198585527913</v>
      </c>
      <c r="L46" s="10">
        <f t="shared" si="84"/>
        <v>353.7598899318798</v>
      </c>
      <c r="M46" s="36">
        <f>100*K46/J46</f>
        <v>5.5645907901588316</v>
      </c>
      <c r="N46" s="311">
        <f>100*L46/J46</f>
        <v>6.1996621120269788</v>
      </c>
      <c r="O46" s="9">
        <f t="shared" ref="O46:U46" si="85">O11+O20+O26+O31+O38+O44</f>
        <v>2653.3130963667177</v>
      </c>
      <c r="P46" s="10">
        <f t="shared" si="85"/>
        <v>6280.69343218003</v>
      </c>
      <c r="Q46" s="10">
        <f t="shared" si="85"/>
        <v>6058.8099362762214</v>
      </c>
      <c r="R46" s="10">
        <f t="shared" si="85"/>
        <v>6044.0046331647945</v>
      </c>
      <c r="S46" s="10">
        <f t="shared" si="85"/>
        <v>3627.3803358133127</v>
      </c>
      <c r="T46" s="10">
        <f t="shared" si="85"/>
        <v>221.88349590380824</v>
      </c>
      <c r="U46" s="10">
        <f t="shared" si="85"/>
        <v>236.68879901523582</v>
      </c>
      <c r="V46" s="36">
        <f>100*T46/S46</f>
        <v>6.1169073921788977</v>
      </c>
      <c r="W46" s="13">
        <f>100*U46/S46</f>
        <v>6.5250615348601615</v>
      </c>
      <c r="X46" s="10">
        <f t="shared" ref="X46:AD46" si="86">X11+X20+X26+X31+X38+X44</f>
        <v>1566.9332591727336</v>
      </c>
      <c r="Y46" s="10">
        <f t="shared" si="86"/>
        <v>4418.170479600416</v>
      </c>
      <c r="Z46" s="10">
        <f t="shared" si="86"/>
        <v>4231.1464319880042</v>
      </c>
      <c r="AA46" s="10">
        <f t="shared" si="86"/>
        <v>4216.3411288765783</v>
      </c>
      <c r="AB46" s="10">
        <f t="shared" si="86"/>
        <v>2851.2372204276826</v>
      </c>
      <c r="AC46" s="10">
        <f t="shared" si="86"/>
        <v>187.02404761241166</v>
      </c>
      <c r="AD46" s="10">
        <f t="shared" si="86"/>
        <v>201.82935072383853</v>
      </c>
      <c r="AE46" s="36">
        <f>100*AC46/AB46</f>
        <v>6.5593997676685163</v>
      </c>
      <c r="AF46" s="13">
        <f>100*AD46/AB46</f>
        <v>7.0786586706231462</v>
      </c>
      <c r="AG46" s="10">
        <f t="shared" ref="AG46:AM46" si="87">AG11+AG20+AG26+AG31+AG38+AG44</f>
        <v>685.39405734814056</v>
      </c>
      <c r="AH46" s="10">
        <f t="shared" si="87"/>
        <v>1236.5083496108925</v>
      </c>
      <c r="AI46" s="10">
        <f t="shared" si="87"/>
        <v>1208.6262812320344</v>
      </c>
      <c r="AJ46" s="10">
        <f t="shared" si="87"/>
        <v>1208.6262812320344</v>
      </c>
      <c r="AK46" s="10">
        <f t="shared" si="87"/>
        <v>551.11429226275209</v>
      </c>
      <c r="AL46" s="10">
        <f t="shared" si="87"/>
        <v>27.88206837885815</v>
      </c>
      <c r="AM46" s="10">
        <f t="shared" si="87"/>
        <v>27.88206837885815</v>
      </c>
      <c r="AN46" s="36">
        <f>100*AL46/AK46</f>
        <v>5.0592170753512145</v>
      </c>
      <c r="AO46" s="13">
        <f>100*AM46/AK46</f>
        <v>5.0592170753512145</v>
      </c>
      <c r="AP46" s="10">
        <f t="shared" ref="AP46:AV46" si="88">AP11+AP20+AP26+AP31+AP38+AP44</f>
        <v>400.98577984584358</v>
      </c>
      <c r="AQ46" s="10">
        <f t="shared" si="88"/>
        <v>626.01460296872108</v>
      </c>
      <c r="AR46" s="10">
        <f t="shared" si="88"/>
        <v>619.03722305618294</v>
      </c>
      <c r="AS46" s="10">
        <f t="shared" si="88"/>
        <v>619.03722305618294</v>
      </c>
      <c r="AT46" s="10">
        <f t="shared" si="88"/>
        <v>225.02882312287747</v>
      </c>
      <c r="AU46" s="10">
        <f t="shared" si="88"/>
        <v>6.9773799125380975</v>
      </c>
      <c r="AV46" s="10">
        <f t="shared" si="88"/>
        <v>6.9773799125380975</v>
      </c>
      <c r="AW46" s="36">
        <f>100*AU46/AT46</f>
        <v>3.100660535707501</v>
      </c>
      <c r="AX46" s="13">
        <f>100*AV46/AT46</f>
        <v>3.100660535707501</v>
      </c>
      <c r="AY46" s="10">
        <f t="shared" ref="AY46:BE46" si="89">AY11+AY20+AY26+AY31+AY38+AY44</f>
        <v>19919.805179309456</v>
      </c>
      <c r="AZ46" s="10">
        <f t="shared" si="89"/>
        <v>36854.442185273641</v>
      </c>
      <c r="BA46" s="10">
        <f t="shared" si="89"/>
        <v>35760.418333537411</v>
      </c>
      <c r="BB46" s="10">
        <f t="shared" si="89"/>
        <v>35721.723035621319</v>
      </c>
      <c r="BC46" s="10">
        <f t="shared" si="89"/>
        <v>16934.637005964185</v>
      </c>
      <c r="BD46" s="10">
        <f t="shared" si="89"/>
        <v>1094.0238517362327</v>
      </c>
      <c r="BE46" s="10">
        <f t="shared" si="89"/>
        <v>1132.7191496523205</v>
      </c>
      <c r="BF46" s="36">
        <f>100*BD46/BC46</f>
        <v>6.4602734109442679</v>
      </c>
      <c r="BG46" s="13">
        <f>100*BE46/BC46</f>
        <v>6.6887713580951855</v>
      </c>
      <c r="BH46" s="10">
        <f t="shared" ref="BH46:BN46" si="90">BH11+BH20+BH26+BH31+BH38+BH44</f>
        <v>5294.2029252959373</v>
      </c>
      <c r="BI46" s="10">
        <f t="shared" si="90"/>
        <v>12056.97068973052</v>
      </c>
      <c r="BJ46" s="10">
        <f t="shared" si="90"/>
        <v>11702.712917244298</v>
      </c>
      <c r="BK46" s="10">
        <f t="shared" si="90"/>
        <v>11664.017619328213</v>
      </c>
      <c r="BL46" s="10">
        <f t="shared" si="90"/>
        <v>6762.7677644345822</v>
      </c>
      <c r="BM46" s="10">
        <f t="shared" si="90"/>
        <v>354.25777248622433</v>
      </c>
      <c r="BN46" s="10">
        <f t="shared" si="90"/>
        <v>392.95307040231057</v>
      </c>
      <c r="BO46" s="36">
        <f>100*BM46/BL46</f>
        <v>5.2383548397043462</v>
      </c>
      <c r="BP46" s="13">
        <f>100*BN46/BL46</f>
        <v>5.8105362196355763</v>
      </c>
      <c r="BQ46" s="10">
        <f t="shared" ref="BQ46:BW46" si="91">BQ11+BQ20+BQ26+BQ31+BQ38+BQ44</f>
        <v>5273.8455117442709</v>
      </c>
      <c r="BR46" s="10">
        <f t="shared" si="91"/>
        <v>10291.02136067209</v>
      </c>
      <c r="BS46" s="10">
        <f t="shared" si="91"/>
        <v>9658.7972287723314</v>
      </c>
      <c r="BT46" s="10">
        <f t="shared" si="91"/>
        <v>9625.1907287804788</v>
      </c>
      <c r="BU46" s="10">
        <f t="shared" si="91"/>
        <v>5017.1758489278172</v>
      </c>
      <c r="BV46" s="10">
        <f t="shared" si="91"/>
        <v>632.22413189975782</v>
      </c>
      <c r="BW46" s="10">
        <f t="shared" si="91"/>
        <v>644.4891296656341</v>
      </c>
      <c r="BX46" s="311">
        <f>100*BV46/BT46</f>
        <v>6.5684322494444869</v>
      </c>
      <c r="BY46" s="13">
        <f>100*BW46/BU46</f>
        <v>12.845655585370064</v>
      </c>
      <c r="BZ46" s="10">
        <f t="shared" ref="BZ46:CF46" si="92">BZ11+BZ20+BZ26+BZ31+BZ38+BZ44</f>
        <v>9351.7567422692464</v>
      </c>
      <c r="CA46" s="10">
        <f t="shared" si="92"/>
        <v>14506.450134871029</v>
      </c>
      <c r="CB46" s="10">
        <f t="shared" si="92"/>
        <v>14398.908187520779</v>
      </c>
      <c r="CC46" s="10">
        <f t="shared" si="92"/>
        <v>14398.908187520779</v>
      </c>
      <c r="CD46" s="10">
        <f t="shared" si="92"/>
        <v>5154.6933926017828</v>
      </c>
      <c r="CE46" s="10">
        <f t="shared" si="92"/>
        <v>107.54194735025021</v>
      </c>
      <c r="CF46" s="10">
        <f t="shared" si="92"/>
        <v>107.54194735025021</v>
      </c>
      <c r="CG46" s="36">
        <f>100*CE46/CD46</f>
        <v>2.0862918346336294</v>
      </c>
      <c r="CH46" s="13">
        <f>100*CF46/CD46</f>
        <v>2.0862918346336294</v>
      </c>
      <c r="CI46" s="9">
        <f t="shared" ref="CI46:CO46" si="93">CI11+CI20+CI26+CI31+CI38+CI44</f>
        <v>0</v>
      </c>
      <c r="CJ46" s="10">
        <f t="shared" si="93"/>
        <v>15351.055077187009</v>
      </c>
      <c r="CK46" s="10">
        <f t="shared" si="93"/>
        <v>13114.230215863165</v>
      </c>
      <c r="CL46" s="10">
        <f t="shared" si="93"/>
        <v>13114.230215863165</v>
      </c>
      <c r="CM46" s="10">
        <f t="shared" si="93"/>
        <v>15351.055077187009</v>
      </c>
      <c r="CN46" s="10">
        <f t="shared" si="93"/>
        <v>2236.824861323842</v>
      </c>
      <c r="CO46" s="10">
        <f t="shared" si="93"/>
        <v>2236.824861323842</v>
      </c>
      <c r="CP46" s="36">
        <f>100*CN46/CM46</f>
        <v>14.571147390696007</v>
      </c>
      <c r="CQ46" s="13">
        <f>100*CO46/CM46</f>
        <v>14.571147390696007</v>
      </c>
    </row>
    <row r="47" spans="1:100">
      <c r="F47" s="76"/>
      <c r="G47" s="76"/>
      <c r="H47" s="76"/>
      <c r="I47" s="76"/>
      <c r="J47" s="76"/>
      <c r="K47" s="76"/>
      <c r="L47" s="76"/>
      <c r="M47" s="76"/>
      <c r="N47" s="77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  <c r="AF47" s="76"/>
      <c r="AG47" s="76"/>
      <c r="AH47" s="76"/>
      <c r="AI47" s="76"/>
      <c r="AJ47" s="76"/>
      <c r="AK47" s="76"/>
      <c r="AL47" s="76"/>
      <c r="AM47" s="76"/>
      <c r="AN47" s="76"/>
      <c r="AO47" s="76"/>
      <c r="AP47" s="76"/>
      <c r="AQ47" s="76"/>
      <c r="AR47" s="76"/>
      <c r="AS47" s="76"/>
      <c r="AT47" s="76"/>
      <c r="AU47" s="76"/>
      <c r="AV47" s="76"/>
      <c r="AW47" s="76"/>
      <c r="AX47" s="76"/>
      <c r="AY47" s="76"/>
      <c r="AZ47" s="76"/>
      <c r="BA47" s="76"/>
      <c r="BB47" s="76"/>
      <c r="BC47" s="76"/>
      <c r="BD47" s="76"/>
      <c r="BE47" s="76"/>
      <c r="BF47" s="76"/>
      <c r="BG47" s="76"/>
      <c r="BH47" s="76"/>
      <c r="BI47" s="76"/>
      <c r="BJ47" s="76"/>
      <c r="BK47" s="76"/>
      <c r="BL47" s="76"/>
      <c r="BM47" s="76"/>
      <c r="BN47" s="76"/>
      <c r="BO47" s="76"/>
      <c r="BP47" s="76"/>
      <c r="BQ47" s="76"/>
      <c r="BR47" s="76"/>
      <c r="BS47" s="76"/>
      <c r="BT47" s="76"/>
      <c r="BU47" s="76"/>
      <c r="BV47" s="76"/>
      <c r="BW47" s="76"/>
      <c r="BX47" s="76"/>
      <c r="BY47" s="76"/>
      <c r="BZ47" s="76"/>
      <c r="CA47" s="76"/>
      <c r="CB47" s="76"/>
      <c r="CC47" s="76"/>
      <c r="CD47" s="76"/>
      <c r="CE47" s="76"/>
      <c r="CF47" s="76"/>
      <c r="CG47" s="76"/>
      <c r="CH47" s="76"/>
      <c r="CI47" s="76"/>
      <c r="CJ47" s="76"/>
      <c r="CK47" s="76"/>
      <c r="CL47" s="76"/>
      <c r="CM47" s="76"/>
      <c r="CN47" s="76"/>
      <c r="CO47" s="76"/>
      <c r="CP47" s="76"/>
      <c r="CQ47" s="76"/>
      <c r="CR47" s="33"/>
    </row>
    <row r="48" spans="1:100">
      <c r="C48" s="33"/>
      <c r="D48" s="33"/>
      <c r="E48" s="273"/>
      <c r="F48" s="52"/>
      <c r="G48" s="52"/>
      <c r="H48" s="52"/>
      <c r="I48" s="52"/>
      <c r="J48" s="52"/>
      <c r="K48" s="52"/>
      <c r="L48" s="292"/>
      <c r="M48" s="52"/>
      <c r="N48" s="52"/>
      <c r="O48" s="50"/>
      <c r="P48" s="50"/>
      <c r="Q48" s="50"/>
      <c r="R48" s="50"/>
      <c r="S48" s="50"/>
      <c r="T48" s="50"/>
      <c r="U48" s="50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0"/>
      <c r="AZ48" s="293"/>
      <c r="BA48" s="293"/>
      <c r="BB48" s="293"/>
      <c r="BC48" s="293"/>
      <c r="BD48" s="50"/>
      <c r="BE48" s="294"/>
      <c r="BF48" s="294"/>
      <c r="BG48" s="55"/>
      <c r="BH48" s="55"/>
      <c r="BI48" s="55"/>
      <c r="BJ48" s="55"/>
      <c r="BK48" s="55"/>
      <c r="BL48" s="55"/>
      <c r="BM48" s="55"/>
      <c r="BN48" s="55"/>
      <c r="BO48" s="55"/>
      <c r="BP48" s="55"/>
      <c r="BQ48" s="55"/>
      <c r="BR48" s="55"/>
      <c r="BS48" s="55"/>
      <c r="BT48" s="55"/>
      <c r="BU48" s="55"/>
      <c r="BV48" s="55"/>
      <c r="BW48" s="55"/>
      <c r="BX48" s="55"/>
      <c r="BY48" s="55"/>
      <c r="BZ48" s="55"/>
      <c r="CA48" s="55"/>
      <c r="CB48" s="55"/>
      <c r="CC48" s="55"/>
      <c r="CD48" s="55"/>
      <c r="CE48" s="55"/>
      <c r="CF48" s="55"/>
      <c r="CG48" s="55"/>
      <c r="CH48" s="55"/>
      <c r="CI48" s="55"/>
      <c r="CJ48" s="55"/>
      <c r="CK48" s="55"/>
      <c r="CL48" s="55"/>
      <c r="CM48" s="55"/>
      <c r="CN48" s="55"/>
      <c r="CO48" s="55"/>
      <c r="CP48" s="55"/>
      <c r="CQ48" s="55"/>
      <c r="CR48" s="25"/>
      <c r="CS48" s="273"/>
      <c r="CT48" s="273"/>
      <c r="CU48" s="273"/>
      <c r="CV48" s="273"/>
    </row>
    <row r="49" spans="3:100" ht="15">
      <c r="C49" s="33"/>
      <c r="D49" s="33"/>
      <c r="E49" s="273"/>
      <c r="F49" s="52"/>
      <c r="G49" s="273"/>
      <c r="H49" s="273"/>
      <c r="I49" s="52"/>
      <c r="J49" s="295"/>
      <c r="K49" s="296"/>
      <c r="L49" s="52"/>
      <c r="M49" s="295"/>
      <c r="N49" s="297"/>
      <c r="O49" s="50"/>
      <c r="P49" s="50"/>
      <c r="Q49" s="50"/>
      <c r="R49" s="50"/>
      <c r="S49" s="50"/>
      <c r="T49" s="294"/>
      <c r="U49" s="294"/>
      <c r="V49" s="55"/>
      <c r="W49" s="55"/>
      <c r="X49" s="55"/>
      <c r="Y49" s="55"/>
      <c r="Z49" s="55"/>
      <c r="AA49" s="55"/>
      <c r="AB49" s="52"/>
      <c r="AC49" s="52"/>
      <c r="AD49" s="52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293"/>
      <c r="AZ49" s="298"/>
      <c r="BA49" s="50"/>
      <c r="BB49" s="50"/>
      <c r="BC49" s="50"/>
      <c r="BD49" s="299"/>
      <c r="BE49" s="50"/>
      <c r="BF49" s="294"/>
      <c r="BG49" s="55"/>
      <c r="BH49" s="55"/>
      <c r="BI49" s="55"/>
      <c r="BJ49" s="55"/>
      <c r="BK49" s="55"/>
      <c r="BL49" s="55"/>
      <c r="BM49" s="55"/>
      <c r="BN49" s="55"/>
      <c r="BO49" s="55"/>
      <c r="BP49" s="55"/>
      <c r="BQ49" s="55"/>
      <c r="BR49" s="300"/>
      <c r="BS49" s="55"/>
      <c r="BT49" s="52"/>
      <c r="BU49" s="52"/>
      <c r="BV49" s="52"/>
      <c r="BW49" s="52"/>
      <c r="BX49" s="52"/>
      <c r="BY49" s="52"/>
      <c r="BZ49" s="55"/>
      <c r="CA49" s="55"/>
      <c r="CB49" s="55"/>
      <c r="CC49" s="55"/>
      <c r="CD49" s="55"/>
      <c r="CE49" s="55"/>
      <c r="CF49" s="55"/>
      <c r="CG49" s="55"/>
      <c r="CH49" s="55"/>
      <c r="CI49" s="55"/>
      <c r="CJ49" s="55"/>
      <c r="CK49" s="55"/>
      <c r="CL49" s="55"/>
      <c r="CM49" s="55"/>
      <c r="CN49" s="55"/>
      <c r="CO49" s="55"/>
      <c r="CP49" s="55"/>
      <c r="CQ49" s="25"/>
      <c r="CR49" s="25"/>
      <c r="CS49" s="273"/>
      <c r="CT49" s="273"/>
      <c r="CU49" s="273"/>
      <c r="CV49" s="273"/>
    </row>
    <row r="50" spans="3:100" ht="15">
      <c r="C50" s="33"/>
      <c r="D50" s="33"/>
      <c r="E50" s="301"/>
      <c r="F50" s="302"/>
      <c r="G50" s="302"/>
      <c r="H50" s="303"/>
      <c r="I50" s="304"/>
      <c r="J50" s="295"/>
      <c r="K50" s="296"/>
      <c r="L50" s="305"/>
      <c r="M50" s="295"/>
      <c r="N50" s="297"/>
      <c r="O50" s="50"/>
      <c r="P50" s="50"/>
      <c r="Q50" s="50"/>
      <c r="R50" s="50"/>
      <c r="S50" s="50"/>
      <c r="T50" s="50"/>
      <c r="U50" s="298"/>
      <c r="V50" s="55"/>
      <c r="W50" s="55"/>
      <c r="X50" s="55"/>
      <c r="Y50" s="55"/>
      <c r="Z50" s="55"/>
      <c r="AA50" s="55"/>
      <c r="AB50" s="53"/>
      <c r="AC50" s="56"/>
      <c r="AD50" s="54"/>
      <c r="AE50" s="55"/>
      <c r="AF50" s="55"/>
      <c r="AG50" s="55"/>
      <c r="AH50" s="55"/>
      <c r="AI50" s="52"/>
      <c r="AJ50" s="55"/>
      <c r="AK50" s="55"/>
      <c r="AL50" s="52"/>
      <c r="AM50" s="55"/>
      <c r="AN50" s="55"/>
      <c r="AO50" s="55"/>
      <c r="AP50" s="25"/>
      <c r="AQ50" s="52"/>
      <c r="AR50" s="52"/>
      <c r="AS50" s="55"/>
      <c r="AT50" s="55"/>
      <c r="AU50" s="52"/>
      <c r="AV50" s="55"/>
      <c r="AW50" s="55"/>
      <c r="AX50" s="55"/>
      <c r="AY50" s="293"/>
      <c r="AZ50" s="306"/>
      <c r="BA50" s="50"/>
      <c r="BB50" s="50"/>
      <c r="BC50" s="50"/>
      <c r="BD50" s="50"/>
      <c r="BE50" s="299"/>
      <c r="BF50" s="50"/>
      <c r="BG50" s="55"/>
      <c r="BH50" s="55"/>
      <c r="BI50" s="52"/>
      <c r="BJ50" s="52"/>
      <c r="BK50" s="53"/>
      <c r="BL50" s="52"/>
      <c r="BM50" s="53"/>
      <c r="BN50" s="54"/>
      <c r="BO50" s="54"/>
      <c r="BP50" s="55"/>
      <c r="BQ50" s="55"/>
      <c r="BR50" s="55"/>
      <c r="BS50" s="55"/>
      <c r="BT50" s="307"/>
      <c r="BU50" s="25"/>
      <c r="BV50" s="299"/>
      <c r="BW50" s="54"/>
      <c r="BX50" s="52"/>
      <c r="BY50" s="52"/>
      <c r="BZ50" s="55"/>
      <c r="CA50" s="52"/>
      <c r="CB50" s="52"/>
      <c r="CC50" s="25"/>
      <c r="CD50" s="25"/>
      <c r="CE50" s="52"/>
      <c r="CF50" s="55"/>
      <c r="CG50" s="55"/>
      <c r="CH50" s="55"/>
      <c r="CI50" s="55"/>
      <c r="CJ50" s="55"/>
      <c r="CK50" s="55"/>
      <c r="CL50" s="55"/>
      <c r="CM50" s="55"/>
      <c r="CN50" s="55"/>
      <c r="CO50" s="55"/>
      <c r="CP50" s="55"/>
      <c r="CQ50" s="25"/>
      <c r="CR50" s="25"/>
      <c r="CS50" s="273"/>
      <c r="CT50" s="273"/>
      <c r="CU50" s="273"/>
      <c r="CV50" s="273"/>
    </row>
    <row r="51" spans="3:100" ht="15">
      <c r="C51" s="33"/>
      <c r="D51" s="33"/>
      <c r="E51" s="301"/>
      <c r="F51" s="308"/>
      <c r="G51" s="302"/>
      <c r="H51" s="273"/>
      <c r="I51" s="304"/>
      <c r="J51" s="295"/>
      <c r="K51" s="301"/>
      <c r="L51" s="309"/>
      <c r="M51" s="295"/>
      <c r="N51" s="297"/>
      <c r="O51" s="50"/>
      <c r="P51" s="50"/>
      <c r="Q51" s="50"/>
      <c r="R51" s="50"/>
      <c r="S51" s="50"/>
      <c r="T51" s="50"/>
      <c r="U51" s="298"/>
      <c r="V51" s="55"/>
      <c r="W51" s="55"/>
      <c r="X51" s="55"/>
      <c r="Y51" s="55"/>
      <c r="Z51" s="55"/>
      <c r="AA51" s="55"/>
      <c r="AB51" s="53"/>
      <c r="AC51" s="56"/>
      <c r="AD51" s="54"/>
      <c r="AE51" s="55"/>
      <c r="AF51" s="55"/>
      <c r="AG51" s="55"/>
      <c r="AH51" s="55"/>
      <c r="AI51" s="53"/>
      <c r="AJ51" s="55"/>
      <c r="AK51" s="55"/>
      <c r="AL51" s="53"/>
      <c r="AM51" s="55"/>
      <c r="AN51" s="55"/>
      <c r="AO51" s="55"/>
      <c r="AP51" s="25"/>
      <c r="AQ51" s="52"/>
      <c r="AR51" s="52"/>
      <c r="AS51" s="52"/>
      <c r="AT51" s="376"/>
      <c r="AU51" s="376"/>
      <c r="AV51" s="377"/>
      <c r="AW51" s="378"/>
      <c r="AX51" s="52"/>
      <c r="AY51" s="379"/>
      <c r="AZ51" s="292"/>
      <c r="BA51" s="292"/>
      <c r="BB51" s="274"/>
      <c r="BC51" s="274"/>
      <c r="BD51" s="50"/>
      <c r="BE51" s="50"/>
      <c r="BF51" s="50"/>
      <c r="BG51" s="55"/>
      <c r="BH51" s="55"/>
      <c r="BI51" s="52"/>
      <c r="BJ51" s="52"/>
      <c r="BK51" s="53"/>
      <c r="BL51" s="52"/>
      <c r="BM51" s="53"/>
      <c r="BN51" s="54"/>
      <c r="BO51" s="54"/>
      <c r="BP51" s="55"/>
      <c r="BQ51" s="55"/>
      <c r="BR51" s="55"/>
      <c r="BS51" s="55"/>
      <c r="BT51" s="25"/>
      <c r="BU51" s="25"/>
      <c r="BV51" s="55"/>
      <c r="BW51" s="54"/>
      <c r="BX51" s="52"/>
      <c r="BY51" s="52"/>
      <c r="BZ51" s="55"/>
      <c r="CA51" s="52"/>
      <c r="CB51" s="52"/>
      <c r="CC51" s="25"/>
      <c r="CD51" s="25"/>
      <c r="CE51" s="52"/>
      <c r="CF51" s="55"/>
      <c r="CG51" s="55"/>
      <c r="CH51" s="55"/>
      <c r="CI51" s="55"/>
      <c r="CJ51" s="55"/>
      <c r="CK51" s="55"/>
      <c r="CL51" s="55"/>
      <c r="CM51" s="55"/>
      <c r="CN51" s="55"/>
      <c r="CO51" s="55"/>
      <c r="CP51" s="55"/>
      <c r="CQ51" s="55"/>
      <c r="CR51" s="25"/>
      <c r="CS51" s="273"/>
      <c r="CT51" s="273"/>
      <c r="CU51" s="273"/>
      <c r="CV51" s="273"/>
    </row>
    <row r="52" spans="3:100" ht="15.75" thickBot="1">
      <c r="E52" s="301"/>
      <c r="F52" s="302"/>
      <c r="G52" s="302"/>
      <c r="H52" s="273"/>
      <c r="I52" s="304"/>
      <c r="J52" s="295"/>
      <c r="K52" s="301"/>
      <c r="L52" s="309"/>
      <c r="M52" s="295"/>
      <c r="N52" s="297"/>
      <c r="O52" s="50"/>
      <c r="P52" s="50"/>
      <c r="Q52" s="50"/>
      <c r="R52" s="50"/>
      <c r="S52" s="50"/>
      <c r="T52" s="50"/>
      <c r="U52" s="298"/>
      <c r="V52" s="55"/>
      <c r="W52" s="55"/>
      <c r="X52" s="55"/>
      <c r="Y52" s="55"/>
      <c r="Z52" s="55"/>
      <c r="AA52" s="55"/>
      <c r="AB52" s="53"/>
      <c r="AC52" s="56"/>
      <c r="AD52" s="54"/>
      <c r="AE52" s="55"/>
      <c r="AF52" s="55"/>
      <c r="AG52" s="55"/>
      <c r="AH52" s="55"/>
      <c r="AI52" s="53"/>
      <c r="AJ52" s="55"/>
      <c r="AK52" s="55"/>
      <c r="AL52" s="53"/>
      <c r="AM52" s="55"/>
      <c r="AN52" s="55"/>
      <c r="AO52" s="55"/>
      <c r="AP52" s="25"/>
      <c r="AQ52" s="52"/>
      <c r="AR52" s="52"/>
      <c r="AS52" s="52"/>
      <c r="AT52" s="376"/>
      <c r="AU52" s="376"/>
      <c r="AV52" s="377"/>
      <c r="AW52" s="378"/>
      <c r="AX52" s="52"/>
      <c r="AY52" s="379"/>
      <c r="AZ52" s="274"/>
      <c r="BA52" s="274"/>
      <c r="BB52" s="274"/>
      <c r="BC52" s="274"/>
      <c r="BD52" s="50"/>
      <c r="BE52" s="50"/>
      <c r="BF52" s="50"/>
      <c r="BG52" s="55"/>
      <c r="BH52" s="55"/>
      <c r="BI52" s="52"/>
      <c r="BJ52" s="52"/>
      <c r="BK52" s="53"/>
      <c r="BL52" s="52"/>
      <c r="BM52" s="53"/>
      <c r="BN52" s="54"/>
      <c r="BO52" s="54"/>
      <c r="BP52" s="55"/>
      <c r="BQ52" s="55"/>
      <c r="BR52" s="55"/>
      <c r="BS52" s="55"/>
      <c r="BT52" s="25"/>
      <c r="BU52" s="25"/>
      <c r="BV52" s="55"/>
      <c r="BW52" s="54"/>
      <c r="BX52" s="52"/>
      <c r="BY52" s="52"/>
      <c r="BZ52" s="55"/>
      <c r="CA52" s="52"/>
      <c r="CB52" s="52"/>
      <c r="CC52" s="25"/>
      <c r="CD52" s="25"/>
      <c r="CE52" s="52"/>
      <c r="CF52" s="55"/>
      <c r="CG52" s="55"/>
      <c r="CH52" s="55"/>
      <c r="CI52" s="55"/>
      <c r="CJ52" s="55"/>
      <c r="CK52" s="55"/>
      <c r="CL52" s="55"/>
      <c r="CM52" s="55"/>
      <c r="CN52" s="55"/>
      <c r="CO52" s="55"/>
      <c r="CP52" s="55"/>
      <c r="CQ52" s="55"/>
      <c r="CR52" s="25"/>
      <c r="CS52" s="273"/>
      <c r="CT52" s="273"/>
      <c r="CU52" s="273"/>
      <c r="CV52" s="273"/>
    </row>
    <row r="53" spans="3:100" ht="15.75" thickBot="1">
      <c r="E53" s="301"/>
      <c r="F53" s="302"/>
      <c r="G53" s="308"/>
      <c r="H53" s="273"/>
      <c r="I53" s="304"/>
      <c r="J53" s="295"/>
      <c r="K53" s="301"/>
      <c r="L53" s="309"/>
      <c r="M53" s="295"/>
      <c r="N53" s="297"/>
      <c r="O53" s="50"/>
      <c r="P53" s="50"/>
      <c r="Q53" s="50"/>
      <c r="R53" s="50"/>
      <c r="S53" s="50"/>
      <c r="T53" s="50"/>
      <c r="U53" s="298"/>
      <c r="V53" s="55"/>
      <c r="W53" s="55"/>
      <c r="X53" s="55"/>
      <c r="Y53" s="55"/>
      <c r="Z53" s="55"/>
      <c r="AA53" s="55"/>
      <c r="AB53" s="53"/>
      <c r="AC53" s="56"/>
      <c r="AD53" s="54"/>
      <c r="AE53" s="55"/>
      <c r="AF53" s="55"/>
      <c r="AG53" s="55"/>
      <c r="AH53" s="55"/>
      <c r="AI53" s="53"/>
      <c r="AJ53" s="55"/>
      <c r="AK53" s="55"/>
      <c r="AL53" s="53"/>
      <c r="AM53" s="55"/>
      <c r="AN53" s="55"/>
      <c r="AO53" s="55"/>
      <c r="AP53" s="25"/>
      <c r="AQ53" s="52"/>
      <c r="AR53" s="52"/>
      <c r="AS53" s="52"/>
      <c r="AT53" s="376"/>
      <c r="AU53" s="376"/>
      <c r="AV53" s="377"/>
      <c r="AW53" s="378"/>
      <c r="AX53" s="52"/>
      <c r="AY53" s="379"/>
      <c r="AZ53" s="274"/>
      <c r="BA53" s="274"/>
      <c r="BB53" s="274"/>
      <c r="BC53" s="56"/>
      <c r="BD53" s="50"/>
      <c r="BE53" s="50"/>
      <c r="BF53" s="55"/>
      <c r="BG53" s="55"/>
      <c r="BH53" s="55"/>
      <c r="BI53" s="52"/>
      <c r="BJ53" s="52"/>
      <c r="BK53" s="53"/>
      <c r="BL53" s="52"/>
      <c r="BM53" s="53"/>
      <c r="BN53" s="54"/>
      <c r="BO53" s="54"/>
      <c r="BP53" s="55"/>
      <c r="BQ53" s="55"/>
      <c r="BR53" s="55"/>
      <c r="BS53" s="55"/>
      <c r="BT53" s="25"/>
      <c r="BU53" s="25"/>
      <c r="BV53" s="55"/>
      <c r="BW53" s="54"/>
      <c r="BX53" s="52"/>
      <c r="BY53" s="52"/>
      <c r="BZ53" s="55"/>
      <c r="CA53" s="52"/>
      <c r="CB53" s="52"/>
      <c r="CC53" s="25"/>
      <c r="CD53" s="25"/>
      <c r="CE53" s="371">
        <v>2034</v>
      </c>
      <c r="CF53" s="372">
        <v>1919</v>
      </c>
      <c r="CG53" s="375">
        <f>100*(CF53-CE53)/CE53</f>
        <v>-5.6538839724680434</v>
      </c>
      <c r="CH53" s="55"/>
      <c r="CI53" s="55"/>
      <c r="CJ53" s="55"/>
      <c r="CK53" s="55"/>
      <c r="CL53" s="55"/>
      <c r="CM53" s="55"/>
      <c r="CN53" s="55"/>
      <c r="CO53" s="55"/>
      <c r="CP53" s="55"/>
      <c r="CQ53" s="55"/>
      <c r="CR53" s="25"/>
      <c r="CS53" s="273"/>
      <c r="CT53" s="273"/>
      <c r="CU53" s="273"/>
      <c r="CV53" s="273"/>
    </row>
    <row r="54" spans="3:100" ht="15.75" thickBot="1">
      <c r="E54" s="301"/>
      <c r="F54" s="302"/>
      <c r="G54" s="302"/>
      <c r="H54" s="273"/>
      <c r="I54" s="304"/>
      <c r="J54" s="295"/>
      <c r="K54" s="301"/>
      <c r="L54" s="309"/>
      <c r="M54" s="273"/>
      <c r="N54" s="273"/>
      <c r="O54" s="50"/>
      <c r="P54" s="50"/>
      <c r="Q54" s="50"/>
      <c r="R54" s="50"/>
      <c r="S54" s="50"/>
      <c r="T54" s="50"/>
      <c r="U54" s="50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2"/>
      <c r="AT54" s="376"/>
      <c r="AU54" s="376"/>
      <c r="AV54" s="377"/>
      <c r="AW54" s="378"/>
      <c r="AX54" s="52"/>
      <c r="AY54" s="379"/>
      <c r="AZ54" s="380"/>
      <c r="BA54" s="274"/>
      <c r="BB54" s="274"/>
      <c r="BC54" s="274"/>
      <c r="BD54" s="50"/>
      <c r="BE54" s="50"/>
      <c r="BF54" s="55"/>
      <c r="BG54" s="55"/>
      <c r="BH54" s="55"/>
      <c r="BI54" s="55"/>
      <c r="BJ54" s="55"/>
      <c r="BK54" s="55"/>
      <c r="BL54" s="55"/>
      <c r="BM54" s="55"/>
      <c r="BN54" s="55"/>
      <c r="BO54" s="55"/>
      <c r="BP54" s="55"/>
      <c r="BQ54" s="55"/>
      <c r="BR54" s="55"/>
      <c r="BS54" s="55"/>
      <c r="BT54" s="55"/>
      <c r="BU54" s="55"/>
      <c r="BV54" s="55"/>
      <c r="BW54" s="55"/>
      <c r="BX54" s="55"/>
      <c r="BY54" s="55"/>
      <c r="BZ54" s="55"/>
      <c r="CA54" s="55"/>
      <c r="CB54" s="55"/>
      <c r="CC54" s="25"/>
      <c r="CD54" s="25"/>
      <c r="CE54" s="373">
        <v>4271</v>
      </c>
      <c r="CF54" s="374">
        <v>4218</v>
      </c>
      <c r="CG54" s="375">
        <f t="shared" ref="CG54:CG62" si="94">100*(CF54-CE54)/CE54</f>
        <v>-1.2409271833294311</v>
      </c>
      <c r="CH54" s="55"/>
      <c r="CI54" s="55"/>
      <c r="CJ54" s="55"/>
      <c r="CK54" s="55"/>
      <c r="CL54" s="55"/>
      <c r="CM54" s="55"/>
      <c r="CN54" s="55"/>
      <c r="CO54" s="55"/>
      <c r="CP54" s="55"/>
      <c r="CQ54" s="55"/>
      <c r="CR54" s="25"/>
      <c r="CS54" s="273"/>
      <c r="CT54" s="273"/>
      <c r="CU54" s="273"/>
      <c r="CV54" s="273"/>
    </row>
    <row r="55" spans="3:100" ht="15.75" thickBot="1">
      <c r="E55" s="301"/>
      <c r="F55" s="302"/>
      <c r="G55" s="302"/>
      <c r="H55" s="52"/>
      <c r="I55" s="304"/>
      <c r="J55" s="52"/>
      <c r="K55" s="301"/>
      <c r="L55" s="309"/>
      <c r="M55" s="273"/>
      <c r="N55" s="310"/>
      <c r="O55" s="49"/>
      <c r="P55" s="49"/>
      <c r="Q55" s="49"/>
      <c r="R55" s="49"/>
      <c r="S55" s="49"/>
      <c r="T55" s="49"/>
      <c r="U55" s="49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2"/>
      <c r="AT55" s="376"/>
      <c r="AU55" s="376"/>
      <c r="AV55" s="377"/>
      <c r="AW55" s="378"/>
      <c r="AX55" s="52"/>
      <c r="AY55" s="379"/>
      <c r="AZ55" s="379"/>
      <c r="BA55" s="379"/>
      <c r="BB55" s="379"/>
      <c r="BC55" s="381"/>
      <c r="BD55" s="49"/>
      <c r="BE55" s="49"/>
      <c r="BF55" s="55"/>
      <c r="BG55" s="55"/>
      <c r="BH55" s="55"/>
      <c r="BI55" s="55"/>
      <c r="BJ55" s="55"/>
      <c r="BK55" s="55"/>
      <c r="BL55" s="55"/>
      <c r="BM55" s="55"/>
      <c r="BN55" s="55"/>
      <c r="BO55" s="55"/>
      <c r="BP55" s="55"/>
      <c r="BQ55" s="55"/>
      <c r="BR55" s="55"/>
      <c r="BS55" s="55"/>
      <c r="BT55" s="55"/>
      <c r="BU55" s="55"/>
      <c r="BV55" s="55"/>
      <c r="BW55" s="55"/>
      <c r="BX55" s="55"/>
      <c r="BY55" s="55"/>
      <c r="BZ55" s="55"/>
      <c r="CA55" s="55"/>
      <c r="CB55" s="55"/>
      <c r="CC55" s="25"/>
      <c r="CD55" s="25"/>
      <c r="CE55" s="373">
        <v>1272</v>
      </c>
      <c r="CF55" s="374">
        <v>1272</v>
      </c>
      <c r="CG55" s="375">
        <f t="shared" si="94"/>
        <v>0</v>
      </c>
      <c r="CH55" s="55"/>
      <c r="CI55" s="55"/>
      <c r="CJ55" s="55"/>
      <c r="CK55" s="55"/>
      <c r="CL55" s="55"/>
      <c r="CM55" s="55"/>
      <c r="CN55" s="55"/>
      <c r="CO55" s="55"/>
      <c r="CP55" s="55"/>
      <c r="CQ55" s="55"/>
      <c r="CR55" s="25"/>
      <c r="CS55" s="273"/>
      <c r="CT55" s="273"/>
      <c r="CU55" s="273"/>
      <c r="CV55" s="273"/>
    </row>
    <row r="56" spans="3:100" ht="15.75" thickBot="1">
      <c r="E56" s="301"/>
      <c r="F56" s="302"/>
      <c r="G56" s="302"/>
      <c r="H56" s="52"/>
      <c r="I56" s="304"/>
      <c r="J56" s="52"/>
      <c r="K56" s="52"/>
      <c r="L56" s="52"/>
      <c r="M56" s="273"/>
      <c r="N56" s="273"/>
      <c r="O56" s="50"/>
      <c r="P56" s="50"/>
      <c r="Q56" s="50"/>
      <c r="R56" s="50"/>
      <c r="S56" s="50"/>
      <c r="T56" s="50"/>
      <c r="U56" s="50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2"/>
      <c r="AT56" s="376"/>
      <c r="AU56" s="376"/>
      <c r="AV56" s="377"/>
      <c r="AW56" s="378"/>
      <c r="AX56" s="52"/>
      <c r="AY56" s="379"/>
      <c r="AZ56" s="382"/>
      <c r="BA56" s="274"/>
      <c r="BB56" s="274"/>
      <c r="BC56" s="274"/>
      <c r="BD56" s="50"/>
      <c r="BE56" s="50"/>
      <c r="BF56" s="55"/>
      <c r="BG56" s="55"/>
      <c r="BH56" s="55"/>
      <c r="BI56" s="55"/>
      <c r="BJ56" s="55"/>
      <c r="BK56" s="55"/>
      <c r="BL56" s="55"/>
      <c r="BM56" s="55"/>
      <c r="BN56" s="55"/>
      <c r="BO56" s="55"/>
      <c r="BP56" s="55"/>
      <c r="BQ56" s="55"/>
      <c r="BR56" s="55"/>
      <c r="BS56" s="55"/>
      <c r="BT56" s="55"/>
      <c r="BU56" s="55"/>
      <c r="BV56" s="55"/>
      <c r="BW56" s="55"/>
      <c r="BX56" s="55"/>
      <c r="BY56" s="55"/>
      <c r="BZ56" s="55"/>
      <c r="CA56" s="55"/>
      <c r="CB56" s="55"/>
      <c r="CC56" s="55"/>
      <c r="CD56" s="55"/>
      <c r="CE56" s="373">
        <v>1790</v>
      </c>
      <c r="CF56" s="374">
        <v>1790</v>
      </c>
      <c r="CG56" s="375">
        <f t="shared" si="94"/>
        <v>0</v>
      </c>
      <c r="CH56" s="55"/>
      <c r="CI56" s="55"/>
      <c r="CJ56" s="55"/>
      <c r="CK56" s="55"/>
      <c r="CL56" s="55"/>
      <c r="CM56" s="55"/>
      <c r="CN56" s="55"/>
      <c r="CO56" s="55"/>
      <c r="CP56" s="55"/>
      <c r="CQ56" s="55"/>
      <c r="CR56" s="25"/>
      <c r="CS56" s="273"/>
      <c r="CT56" s="273"/>
      <c r="CU56" s="273"/>
      <c r="CV56" s="273"/>
    </row>
    <row r="57" spans="3:100" ht="15.75" thickBot="1">
      <c r="E57" s="301"/>
      <c r="F57" s="302"/>
      <c r="G57" s="302"/>
      <c r="H57" s="52"/>
      <c r="I57" s="304"/>
      <c r="J57" s="52"/>
      <c r="K57" s="52"/>
      <c r="L57" s="52"/>
      <c r="M57" s="52"/>
      <c r="N57" s="55"/>
      <c r="O57" s="50"/>
      <c r="P57" s="50"/>
      <c r="Q57" s="50"/>
      <c r="R57" s="50"/>
      <c r="S57" s="50"/>
      <c r="T57" s="50"/>
      <c r="U57" s="50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2"/>
      <c r="AT57" s="376"/>
      <c r="AU57" s="376"/>
      <c r="AV57" s="377"/>
      <c r="AW57" s="378"/>
      <c r="AX57" s="52"/>
      <c r="AY57" s="379"/>
      <c r="AZ57" s="382"/>
      <c r="BA57" s="274"/>
      <c r="BB57" s="274"/>
      <c r="BC57" s="274"/>
      <c r="BD57" s="50"/>
      <c r="BE57" s="50"/>
      <c r="BF57" s="55"/>
      <c r="BG57" s="55"/>
      <c r="BH57" s="55"/>
      <c r="BI57" s="55"/>
      <c r="BJ57" s="55"/>
      <c r="BK57" s="55"/>
      <c r="BL57" s="55"/>
      <c r="BM57" s="55"/>
      <c r="BN57" s="55"/>
      <c r="BO57" s="55"/>
      <c r="BP57" s="55"/>
      <c r="BQ57" s="55"/>
      <c r="BR57" s="55"/>
      <c r="BS57" s="55"/>
      <c r="BT57" s="55"/>
      <c r="BU57" s="55"/>
      <c r="BV57" s="55"/>
      <c r="BW57" s="55"/>
      <c r="BX57" s="55"/>
      <c r="BY57" s="55"/>
      <c r="BZ57" s="55"/>
      <c r="CA57" s="55"/>
      <c r="CB57" s="55"/>
      <c r="CC57" s="55"/>
      <c r="CD57" s="55"/>
      <c r="CE57" s="373">
        <v>1208</v>
      </c>
      <c r="CF57" s="374">
        <v>1155</v>
      </c>
      <c r="CG57" s="375">
        <f t="shared" si="94"/>
        <v>-4.387417218543046</v>
      </c>
      <c r="CH57" s="55"/>
      <c r="CI57" s="55"/>
      <c r="CJ57" s="55"/>
      <c r="CK57" s="55"/>
      <c r="CL57" s="55"/>
      <c r="CM57" s="55"/>
      <c r="CN57" s="55"/>
      <c r="CO57" s="55"/>
      <c r="CP57" s="55"/>
      <c r="CQ57" s="55"/>
      <c r="CR57" s="25"/>
      <c r="CS57" s="273"/>
      <c r="CT57" s="273"/>
      <c r="CU57" s="273"/>
      <c r="CV57" s="273"/>
    </row>
    <row r="58" spans="3:100" ht="15.75" thickBot="1">
      <c r="E58" s="273"/>
      <c r="F58" s="52"/>
      <c r="G58" s="52"/>
      <c r="H58" s="52"/>
      <c r="I58" s="52"/>
      <c r="J58" s="52"/>
      <c r="K58" s="52"/>
      <c r="L58" s="52"/>
      <c r="M58" s="52"/>
      <c r="N58" s="55"/>
      <c r="O58" s="50"/>
      <c r="P58" s="50"/>
      <c r="Q58" s="50"/>
      <c r="R58" s="50"/>
      <c r="S58" s="50"/>
      <c r="T58" s="50"/>
      <c r="U58" s="50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2"/>
      <c r="AT58" s="376"/>
      <c r="AU58" s="376"/>
      <c r="AV58" s="377"/>
      <c r="AW58" s="378"/>
      <c r="AX58" s="52"/>
      <c r="AY58" s="274"/>
      <c r="AZ58" s="273"/>
      <c r="BA58" s="274"/>
      <c r="BB58" s="274"/>
      <c r="BC58" s="274"/>
      <c r="BD58" s="50"/>
      <c r="BE58" s="50"/>
      <c r="BF58" s="55"/>
      <c r="BG58" s="55"/>
      <c r="BH58" s="55"/>
      <c r="BI58" s="55"/>
      <c r="BJ58" s="55"/>
      <c r="BK58" s="55"/>
      <c r="BL58" s="55"/>
      <c r="BM58" s="55"/>
      <c r="BN58" s="55"/>
      <c r="BO58" s="55"/>
      <c r="BP58" s="55"/>
      <c r="BQ58" s="55"/>
      <c r="BR58" s="55"/>
      <c r="BS58" s="55"/>
      <c r="BT58" s="55"/>
      <c r="BU58" s="55"/>
      <c r="BV58" s="55"/>
      <c r="BW58" s="55"/>
      <c r="BX58" s="55"/>
      <c r="BY58" s="55"/>
      <c r="BZ58" s="55"/>
      <c r="CA58" s="55"/>
      <c r="CB58" s="55"/>
      <c r="CC58" s="55"/>
      <c r="CD58" s="55"/>
      <c r="CE58" s="373">
        <v>1144</v>
      </c>
      <c r="CF58" s="374">
        <v>1081</v>
      </c>
      <c r="CG58" s="375">
        <f t="shared" si="94"/>
        <v>-5.5069930069930066</v>
      </c>
      <c r="CH58" s="55"/>
      <c r="CI58" s="55"/>
      <c r="CJ58" s="55"/>
      <c r="CK58" s="55"/>
      <c r="CL58" s="55"/>
      <c r="CM58" s="55"/>
      <c r="CN58" s="55"/>
      <c r="CO58" s="55"/>
      <c r="CP58" s="55"/>
      <c r="CQ58" s="55"/>
      <c r="CR58" s="25"/>
      <c r="CS58" s="273"/>
      <c r="CT58" s="273"/>
      <c r="CU58" s="273"/>
      <c r="CV58" s="273"/>
    </row>
    <row r="59" spans="3:100" ht="15.75" thickBot="1">
      <c r="E59" s="273"/>
      <c r="F59" s="52"/>
      <c r="G59" s="52"/>
      <c r="H59" s="52"/>
      <c r="I59" s="52"/>
      <c r="J59" s="52"/>
      <c r="K59" s="52"/>
      <c r="L59" s="52"/>
      <c r="M59" s="52"/>
      <c r="N59" s="55"/>
      <c r="O59" s="50"/>
      <c r="P59" s="50"/>
      <c r="Q59" s="50"/>
      <c r="R59" s="50"/>
      <c r="S59" s="50"/>
      <c r="T59" s="50"/>
      <c r="U59" s="50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2"/>
      <c r="AT59" s="376"/>
      <c r="AU59" s="376"/>
      <c r="AV59" s="377"/>
      <c r="AW59" s="378"/>
      <c r="AX59" s="52"/>
      <c r="AY59" s="274"/>
      <c r="AZ59" s="273"/>
      <c r="BA59" s="274"/>
      <c r="BB59" s="274"/>
      <c r="BC59" s="274"/>
      <c r="BD59" s="50"/>
      <c r="BE59" s="50"/>
      <c r="BF59" s="55"/>
      <c r="BG59" s="55"/>
      <c r="BH59" s="55"/>
      <c r="BI59" s="55"/>
      <c r="BJ59" s="55"/>
      <c r="BK59" s="55"/>
      <c r="BL59" s="55"/>
      <c r="BM59" s="55"/>
      <c r="BN59" s="55"/>
      <c r="BO59" s="55"/>
      <c r="BP59" s="55"/>
      <c r="BQ59" s="55"/>
      <c r="BR59" s="55"/>
      <c r="BS59" s="55"/>
      <c r="BT59" s="55"/>
      <c r="BU59" s="55"/>
      <c r="BV59" s="55"/>
      <c r="BW59" s="55"/>
      <c r="BX59" s="55"/>
      <c r="BY59" s="55"/>
      <c r="BZ59" s="55"/>
      <c r="CA59" s="55"/>
      <c r="CB59" s="55"/>
      <c r="CC59" s="55"/>
      <c r="CD59" s="55"/>
      <c r="CE59" s="373">
        <v>293</v>
      </c>
      <c r="CF59" s="374">
        <v>278</v>
      </c>
      <c r="CG59" s="375">
        <f t="shared" si="94"/>
        <v>-5.1194539249146755</v>
      </c>
      <c r="CH59" s="55"/>
      <c r="CI59" s="55"/>
      <c r="CJ59" s="55"/>
      <c r="CK59" s="55"/>
      <c r="CL59" s="55"/>
      <c r="CM59" s="55"/>
      <c r="CN59" s="55"/>
      <c r="CO59" s="55"/>
      <c r="CP59" s="55"/>
      <c r="CQ59" s="55"/>
      <c r="CR59" s="25"/>
      <c r="CS59" s="273"/>
      <c r="CT59" s="273"/>
      <c r="CU59" s="273"/>
      <c r="CV59" s="273"/>
    </row>
    <row r="60" spans="3:100" ht="15.75" thickBot="1">
      <c r="E60" s="273"/>
      <c r="F60" s="274"/>
      <c r="G60" s="274"/>
      <c r="H60" s="52"/>
      <c r="I60" s="274"/>
      <c r="J60" s="52"/>
      <c r="K60" s="52"/>
      <c r="L60" s="52"/>
      <c r="M60" s="52"/>
      <c r="N60" s="55"/>
      <c r="O60" s="50"/>
      <c r="P60" s="50"/>
      <c r="Q60" s="50"/>
      <c r="R60" s="50"/>
      <c r="S60" s="50"/>
      <c r="T60" s="50"/>
      <c r="U60" s="50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2"/>
      <c r="AT60" s="376"/>
      <c r="AU60" s="376"/>
      <c r="AV60" s="377"/>
      <c r="AW60" s="378"/>
      <c r="AX60" s="52"/>
      <c r="AY60" s="379"/>
      <c r="AZ60" s="274"/>
      <c r="BA60" s="274"/>
      <c r="BB60" s="274"/>
      <c r="BC60" s="274"/>
      <c r="BD60" s="50"/>
      <c r="BE60" s="50"/>
      <c r="BF60" s="55"/>
      <c r="BG60" s="55"/>
      <c r="BH60" s="55"/>
      <c r="BI60" s="55"/>
      <c r="BJ60" s="55"/>
      <c r="BK60" s="55"/>
      <c r="BL60" s="55"/>
      <c r="BM60" s="55"/>
      <c r="BN60" s="55"/>
      <c r="BO60" s="55"/>
      <c r="BP60" s="55"/>
      <c r="BQ60" s="55"/>
      <c r="BR60" s="55"/>
      <c r="BS60" s="55"/>
      <c r="BT60" s="55"/>
      <c r="BU60" s="55"/>
      <c r="BV60" s="55"/>
      <c r="BW60" s="55"/>
      <c r="BX60" s="55"/>
      <c r="BY60" s="55"/>
      <c r="BZ60" s="55"/>
      <c r="CA60" s="55"/>
      <c r="CB60" s="55"/>
      <c r="CC60" s="55"/>
      <c r="CD60" s="55"/>
      <c r="CE60" s="373">
        <v>60</v>
      </c>
      <c r="CF60" s="374">
        <v>56</v>
      </c>
      <c r="CG60" s="375">
        <f t="shared" si="94"/>
        <v>-6.666666666666667</v>
      </c>
      <c r="CH60" s="55"/>
      <c r="CI60" s="55"/>
      <c r="CJ60" s="55"/>
      <c r="CK60" s="55"/>
      <c r="CL60" s="55"/>
      <c r="CM60" s="55"/>
      <c r="CN60" s="55"/>
      <c r="CO60" s="55"/>
      <c r="CP60" s="55"/>
      <c r="CQ60" s="55"/>
      <c r="CR60" s="25"/>
      <c r="CS60" s="273"/>
      <c r="CT60" s="273"/>
      <c r="CU60" s="273"/>
      <c r="CV60" s="273"/>
    </row>
    <row r="61" spans="3:100" ht="15.75" thickBot="1">
      <c r="E61" s="25"/>
      <c r="F61" s="55"/>
      <c r="G61" s="55"/>
      <c r="H61" s="55"/>
      <c r="I61" s="55"/>
      <c r="J61" s="55"/>
      <c r="K61" s="55"/>
      <c r="L61" s="55"/>
      <c r="M61" s="55"/>
      <c r="N61" s="55"/>
      <c r="O61" s="50"/>
      <c r="P61" s="50"/>
      <c r="Q61" s="50"/>
      <c r="R61" s="50"/>
      <c r="S61" s="50"/>
      <c r="T61" s="50"/>
      <c r="U61" s="50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2"/>
      <c r="AT61" s="52"/>
      <c r="AU61" s="52"/>
      <c r="AV61" s="52"/>
      <c r="AW61" s="378"/>
      <c r="AX61" s="52"/>
      <c r="AY61" s="274"/>
      <c r="AZ61" s="274"/>
      <c r="BA61" s="274"/>
      <c r="BB61" s="274"/>
      <c r="BC61" s="274"/>
      <c r="BD61" s="50"/>
      <c r="BE61" s="50"/>
      <c r="BF61" s="55"/>
      <c r="BG61" s="55"/>
      <c r="BH61" s="55"/>
      <c r="BI61" s="55"/>
      <c r="BJ61" s="55"/>
      <c r="BK61" s="55"/>
      <c r="BL61" s="55"/>
      <c r="BM61" s="55"/>
      <c r="BN61" s="55"/>
      <c r="BO61" s="55"/>
      <c r="BP61" s="55"/>
      <c r="BQ61" s="55"/>
      <c r="BR61" s="55"/>
      <c r="BS61" s="55"/>
      <c r="BT61" s="55"/>
      <c r="BU61" s="55"/>
      <c r="BV61" s="55"/>
      <c r="BW61" s="55"/>
      <c r="BX61" s="55"/>
      <c r="BY61" s="55"/>
      <c r="BZ61" s="55"/>
      <c r="CA61" s="55"/>
      <c r="CB61" s="55"/>
      <c r="CC61" s="55"/>
      <c r="CD61" s="55"/>
      <c r="CE61" s="373">
        <v>791</v>
      </c>
      <c r="CF61" s="374">
        <v>747</v>
      </c>
      <c r="CG61" s="375">
        <f t="shared" si="94"/>
        <v>-5.5625790139064479</v>
      </c>
      <c r="CH61" s="55"/>
      <c r="CI61" s="55"/>
      <c r="CJ61" s="55"/>
      <c r="CK61" s="55"/>
      <c r="CL61" s="55"/>
      <c r="CM61" s="55"/>
      <c r="CN61" s="55"/>
      <c r="CO61" s="55"/>
      <c r="CP61" s="55"/>
      <c r="CQ61" s="55"/>
      <c r="CR61" s="25"/>
      <c r="CS61" s="273"/>
      <c r="CT61" s="273"/>
      <c r="CU61" s="273"/>
      <c r="CV61" s="273"/>
    </row>
    <row r="62" spans="3:100" ht="15.75" thickBot="1">
      <c r="E62" s="25"/>
      <c r="F62" s="55"/>
      <c r="G62" s="55"/>
      <c r="H62" s="55"/>
      <c r="I62" s="55"/>
      <c r="J62" s="55"/>
      <c r="K62" s="55"/>
      <c r="L62" s="55"/>
      <c r="M62" s="55"/>
      <c r="N62" s="55"/>
      <c r="O62" s="49"/>
      <c r="P62" s="49"/>
      <c r="Q62" s="49"/>
      <c r="R62" s="49"/>
      <c r="S62" s="49"/>
      <c r="T62" s="49"/>
      <c r="U62" s="49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2"/>
      <c r="AT62" s="52"/>
      <c r="AU62" s="52"/>
      <c r="AV62" s="52"/>
      <c r="AW62" s="378"/>
      <c r="AX62" s="52"/>
      <c r="AY62" s="381"/>
      <c r="AZ62" s="379"/>
      <c r="BA62" s="381"/>
      <c r="BB62" s="378"/>
      <c r="BC62" s="381"/>
      <c r="BD62" s="49"/>
      <c r="BE62" s="49"/>
      <c r="BF62" s="55"/>
      <c r="BG62" s="55"/>
      <c r="BH62" s="55"/>
      <c r="BI62" s="55"/>
      <c r="BJ62" s="55"/>
      <c r="BK62" s="55"/>
      <c r="BL62" s="55"/>
      <c r="BM62" s="55"/>
      <c r="BN62" s="55"/>
      <c r="BO62" s="55"/>
      <c r="BP62" s="55"/>
      <c r="BQ62" s="55"/>
      <c r="BR62" s="55"/>
      <c r="BS62" s="55"/>
      <c r="BT62" s="55"/>
      <c r="BU62" s="55"/>
      <c r="BV62" s="55"/>
      <c r="BW62" s="55"/>
      <c r="BX62" s="55"/>
      <c r="BY62" s="55"/>
      <c r="BZ62" s="55"/>
      <c r="CA62" s="55"/>
      <c r="CB62" s="55"/>
      <c r="CC62" s="55"/>
      <c r="CD62" s="55"/>
      <c r="CE62" s="373">
        <v>638</v>
      </c>
      <c r="CF62" s="374">
        <v>588</v>
      </c>
      <c r="CG62" s="375">
        <f t="shared" si="94"/>
        <v>-7.8369905956112849</v>
      </c>
      <c r="CH62" s="55"/>
      <c r="CI62" s="55"/>
      <c r="CJ62" s="55"/>
      <c r="CK62" s="55"/>
      <c r="CL62" s="55"/>
      <c r="CM62" s="55"/>
      <c r="CN62" s="55"/>
      <c r="CO62" s="55"/>
      <c r="CP62" s="55"/>
      <c r="CQ62" s="55"/>
      <c r="CR62" s="25"/>
      <c r="CS62" s="273"/>
      <c r="CT62" s="273"/>
      <c r="CU62" s="273"/>
      <c r="CV62" s="273"/>
    </row>
    <row r="63" spans="3:100">
      <c r="E63" s="25"/>
      <c r="F63" s="55"/>
      <c r="G63" s="55"/>
      <c r="H63" s="55"/>
      <c r="I63" s="55"/>
      <c r="J63" s="55"/>
      <c r="K63" s="55"/>
      <c r="L63" s="55"/>
      <c r="M63" s="55"/>
      <c r="N63" s="55"/>
      <c r="O63" s="50"/>
      <c r="P63" s="50"/>
      <c r="Q63" s="50"/>
      <c r="R63" s="50"/>
      <c r="S63" s="50"/>
      <c r="T63" s="50"/>
      <c r="U63" s="50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2"/>
      <c r="AT63" s="381"/>
      <c r="AU63" s="379"/>
      <c r="AV63" s="383"/>
      <c r="AW63" s="378"/>
      <c r="AX63" s="52"/>
      <c r="AY63" s="274"/>
      <c r="AZ63" s="274"/>
      <c r="BA63" s="274"/>
      <c r="BB63" s="274"/>
      <c r="BC63" s="274"/>
      <c r="BD63" s="50"/>
      <c r="BE63" s="50"/>
      <c r="BF63" s="55"/>
      <c r="BG63" s="55"/>
      <c r="BH63" s="55"/>
      <c r="BI63" s="55"/>
      <c r="BJ63" s="55"/>
      <c r="BK63" s="55"/>
      <c r="BL63" s="55"/>
      <c r="BM63" s="55"/>
      <c r="BN63" s="55"/>
      <c r="BO63" s="55"/>
      <c r="BP63" s="55"/>
      <c r="BQ63" s="55"/>
      <c r="BR63" s="55"/>
      <c r="BS63" s="55"/>
      <c r="BT63" s="55"/>
      <c r="BU63" s="55"/>
      <c r="BV63" s="55"/>
      <c r="BW63" s="55"/>
      <c r="BX63" s="55"/>
      <c r="BY63" s="55"/>
      <c r="BZ63" s="55"/>
      <c r="CA63" s="55"/>
      <c r="CB63" s="55"/>
      <c r="CC63" s="55"/>
      <c r="CD63" s="55"/>
      <c r="CE63" s="55"/>
      <c r="CF63" s="55"/>
      <c r="CG63" s="55"/>
      <c r="CH63" s="55"/>
      <c r="CI63" s="55"/>
      <c r="CJ63" s="55"/>
      <c r="CK63" s="55"/>
      <c r="CL63" s="55"/>
      <c r="CM63" s="55"/>
      <c r="CN63" s="55"/>
      <c r="CO63" s="55"/>
      <c r="CP63" s="55"/>
      <c r="CQ63" s="55"/>
      <c r="CR63" s="25"/>
      <c r="CS63" s="273"/>
      <c r="CT63" s="273"/>
      <c r="CU63" s="273"/>
      <c r="CV63" s="273"/>
    </row>
    <row r="64" spans="3:100">
      <c r="E64" s="25"/>
      <c r="F64" s="55"/>
      <c r="G64" s="55"/>
      <c r="H64" s="55"/>
      <c r="I64" s="55"/>
      <c r="J64" s="55"/>
      <c r="K64" s="55"/>
      <c r="L64" s="55"/>
      <c r="M64" s="55"/>
      <c r="N64" s="55"/>
      <c r="O64" s="50"/>
      <c r="P64" s="50"/>
      <c r="Q64" s="50"/>
      <c r="R64" s="50"/>
      <c r="S64" s="50"/>
      <c r="T64" s="50"/>
      <c r="U64" s="50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2"/>
      <c r="AT64" s="274"/>
      <c r="AU64" s="274"/>
      <c r="AV64" s="292"/>
      <c r="AW64" s="378"/>
      <c r="AX64" s="52"/>
      <c r="AY64" s="274"/>
      <c r="AZ64" s="379"/>
      <c r="BA64" s="274"/>
      <c r="BB64" s="274"/>
      <c r="BC64" s="274"/>
      <c r="BD64" s="50"/>
      <c r="BE64" s="50"/>
      <c r="BF64" s="55"/>
      <c r="BG64" s="55"/>
      <c r="BH64" s="55"/>
      <c r="BI64" s="55"/>
      <c r="BJ64" s="55"/>
      <c r="BK64" s="55"/>
      <c r="BL64" s="55"/>
      <c r="BM64" s="55"/>
      <c r="BN64" s="55"/>
      <c r="BO64" s="55"/>
      <c r="BP64" s="55"/>
      <c r="BQ64" s="55"/>
      <c r="BR64" s="55"/>
      <c r="BS64" s="55"/>
      <c r="BT64" s="55"/>
      <c r="BU64" s="55"/>
      <c r="BV64" s="55"/>
      <c r="BW64" s="55"/>
      <c r="BX64" s="55"/>
      <c r="BY64" s="55"/>
      <c r="BZ64" s="55"/>
      <c r="CA64" s="55"/>
      <c r="CB64" s="55"/>
      <c r="CC64" s="55"/>
      <c r="CD64" s="55"/>
      <c r="CE64" s="55"/>
      <c r="CF64" s="55"/>
      <c r="CG64" s="55"/>
      <c r="CH64" s="55"/>
      <c r="CI64" s="55"/>
      <c r="CJ64" s="55"/>
      <c r="CK64" s="55"/>
      <c r="CL64" s="55"/>
      <c r="CM64" s="55"/>
      <c r="CN64" s="55"/>
      <c r="CO64" s="55"/>
      <c r="CP64" s="55"/>
      <c r="CQ64" s="55"/>
      <c r="CR64" s="25"/>
      <c r="CS64" s="273"/>
      <c r="CT64" s="273"/>
      <c r="CU64" s="273"/>
      <c r="CV64" s="273"/>
    </row>
    <row r="65" spans="5:100">
      <c r="E65" s="25"/>
      <c r="F65" s="55"/>
      <c r="G65" s="55"/>
      <c r="H65" s="55"/>
      <c r="I65" s="55"/>
      <c r="J65" s="55"/>
      <c r="K65" s="55"/>
      <c r="L65" s="55"/>
      <c r="M65" s="55"/>
      <c r="N65" s="55"/>
      <c r="O65" s="50"/>
      <c r="P65" s="50"/>
      <c r="Q65" s="50"/>
      <c r="R65" s="50"/>
      <c r="S65" s="50"/>
      <c r="T65" s="50"/>
      <c r="U65" s="50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52"/>
      <c r="AT65" s="274"/>
      <c r="AU65" s="379"/>
      <c r="AV65" s="292"/>
      <c r="AW65" s="378"/>
      <c r="AX65" s="52"/>
      <c r="AY65" s="274"/>
      <c r="AZ65" s="274"/>
      <c r="BA65" s="274"/>
      <c r="BB65" s="274"/>
      <c r="BC65" s="274"/>
      <c r="BD65" s="50"/>
      <c r="BE65" s="50"/>
      <c r="BF65" s="55"/>
      <c r="BG65" s="55"/>
      <c r="BH65" s="55"/>
      <c r="BI65" s="55"/>
      <c r="BJ65" s="55"/>
      <c r="BK65" s="55"/>
      <c r="BL65" s="55"/>
      <c r="BM65" s="55"/>
      <c r="BN65" s="55"/>
      <c r="BO65" s="55"/>
      <c r="BP65" s="55"/>
      <c r="BQ65" s="55"/>
      <c r="BR65" s="55"/>
      <c r="BS65" s="55"/>
      <c r="BT65" s="55"/>
      <c r="BU65" s="55"/>
      <c r="BV65" s="55"/>
      <c r="BW65" s="55"/>
      <c r="BX65" s="55"/>
      <c r="BY65" s="55"/>
      <c r="BZ65" s="55"/>
      <c r="CA65" s="55"/>
      <c r="CB65" s="55"/>
      <c r="CC65" s="55"/>
      <c r="CD65" s="55"/>
      <c r="CE65" s="55"/>
      <c r="CF65" s="55"/>
      <c r="CG65" s="55"/>
      <c r="CH65" s="55"/>
      <c r="CI65" s="55"/>
      <c r="CJ65" s="55"/>
      <c r="CK65" s="55"/>
      <c r="CL65" s="55"/>
      <c r="CM65" s="55"/>
      <c r="CN65" s="55"/>
      <c r="CO65" s="55"/>
      <c r="CP65" s="55"/>
      <c r="CQ65" s="55"/>
      <c r="CR65" s="25"/>
      <c r="CS65" s="273"/>
      <c r="CT65" s="273"/>
      <c r="CU65" s="273"/>
      <c r="CV65" s="273"/>
    </row>
    <row r="66" spans="5:100">
      <c r="E66" s="25"/>
      <c r="F66" s="55"/>
      <c r="G66" s="55"/>
      <c r="H66" s="55"/>
      <c r="I66" s="55"/>
      <c r="J66" s="55"/>
      <c r="K66" s="55"/>
      <c r="L66" s="55"/>
      <c r="M66" s="55"/>
      <c r="N66" s="55"/>
      <c r="O66" s="50"/>
      <c r="P66" s="50"/>
      <c r="Q66" s="50"/>
      <c r="R66" s="50"/>
      <c r="S66" s="50"/>
      <c r="T66" s="50"/>
      <c r="U66" s="50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2"/>
      <c r="AT66" s="274"/>
      <c r="AU66" s="274"/>
      <c r="AV66" s="292"/>
      <c r="AW66" s="378"/>
      <c r="AX66" s="52"/>
      <c r="AY66" s="274"/>
      <c r="AZ66" s="274"/>
      <c r="BA66" s="274"/>
      <c r="BB66" s="274"/>
      <c r="BC66" s="274"/>
      <c r="BD66" s="50"/>
      <c r="BE66" s="50"/>
      <c r="BF66" s="55"/>
      <c r="BG66" s="55"/>
      <c r="BH66" s="55"/>
      <c r="BI66" s="55"/>
      <c r="BJ66" s="55"/>
      <c r="BK66" s="55"/>
      <c r="BL66" s="55"/>
      <c r="BM66" s="55"/>
      <c r="BN66" s="55"/>
      <c r="BO66" s="55"/>
      <c r="BP66" s="55"/>
      <c r="BQ66" s="55"/>
      <c r="BR66" s="55"/>
      <c r="BS66" s="55"/>
      <c r="BT66" s="55"/>
      <c r="BU66" s="55"/>
      <c r="BV66" s="55"/>
      <c r="BW66" s="55"/>
      <c r="BX66" s="55"/>
      <c r="BY66" s="55"/>
      <c r="BZ66" s="55"/>
      <c r="CA66" s="55"/>
      <c r="CB66" s="55"/>
      <c r="CC66" s="55"/>
      <c r="CD66" s="55"/>
      <c r="CE66" s="55"/>
      <c r="CF66" s="55"/>
      <c r="CG66" s="55"/>
      <c r="CH66" s="55"/>
      <c r="CI66" s="55"/>
      <c r="CJ66" s="55"/>
      <c r="CK66" s="55"/>
      <c r="CL66" s="55"/>
      <c r="CM66" s="55"/>
      <c r="CN66" s="55"/>
      <c r="CO66" s="55"/>
      <c r="CP66" s="55"/>
      <c r="CQ66" s="55"/>
      <c r="CR66" s="25"/>
      <c r="CS66" s="273"/>
      <c r="CT66" s="273"/>
      <c r="CU66" s="273"/>
      <c r="CV66" s="273"/>
    </row>
    <row r="67" spans="5:100">
      <c r="F67" s="4"/>
      <c r="G67" s="4"/>
      <c r="H67" s="4"/>
      <c r="I67" s="4"/>
      <c r="J67" s="4"/>
      <c r="K67" s="4"/>
      <c r="L67" s="4"/>
      <c r="M67" s="4"/>
      <c r="N67" s="4"/>
      <c r="O67" s="44"/>
      <c r="P67" s="44"/>
      <c r="Q67" s="44"/>
      <c r="R67" s="50"/>
      <c r="S67" s="50"/>
      <c r="T67" s="44"/>
      <c r="U67" s="4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76"/>
      <c r="AT67" s="274"/>
      <c r="AU67" s="274"/>
      <c r="AV67" s="292"/>
      <c r="AW67" s="378"/>
      <c r="AX67" s="76"/>
      <c r="AY67" s="384"/>
      <c r="AZ67" s="384"/>
      <c r="BA67" s="384"/>
      <c r="BB67" s="384"/>
      <c r="BC67" s="384"/>
      <c r="BD67" s="44"/>
      <c r="BE67" s="4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</row>
    <row r="68" spans="5:100">
      <c r="F68" s="4"/>
      <c r="G68" s="4"/>
      <c r="H68" s="4"/>
      <c r="I68" s="4"/>
      <c r="J68" s="4"/>
      <c r="K68" s="4"/>
      <c r="L68" s="4"/>
      <c r="M68" s="4"/>
      <c r="N68" s="4"/>
      <c r="O68" s="48"/>
      <c r="P68" s="48"/>
      <c r="Q68" s="48"/>
      <c r="R68" s="49"/>
      <c r="S68" s="49"/>
      <c r="T68" s="48"/>
      <c r="U68" s="4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76"/>
      <c r="AT68" s="384"/>
      <c r="AU68" s="384"/>
      <c r="AV68" s="385"/>
      <c r="AW68" s="378"/>
      <c r="AX68" s="76"/>
      <c r="AY68" s="386"/>
      <c r="AZ68" s="386"/>
      <c r="BA68" s="386"/>
      <c r="BB68" s="386"/>
      <c r="BC68" s="381"/>
      <c r="BD68" s="48"/>
      <c r="BE68" s="48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</row>
    <row r="69" spans="5:100">
      <c r="F69" s="4"/>
      <c r="G69" s="4"/>
      <c r="H69" s="4"/>
      <c r="I69" s="4"/>
      <c r="J69" s="4"/>
      <c r="K69" s="4"/>
      <c r="L69" s="4"/>
      <c r="M69" s="4"/>
      <c r="N69" s="4"/>
      <c r="O69" s="44"/>
      <c r="P69" s="44"/>
      <c r="Q69" s="44"/>
      <c r="R69" s="50"/>
      <c r="S69" s="50"/>
      <c r="T69" s="44"/>
      <c r="U69" s="4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76"/>
      <c r="AT69" s="386"/>
      <c r="AU69" s="386"/>
      <c r="AV69" s="387"/>
      <c r="AW69" s="378"/>
      <c r="AX69" s="76"/>
      <c r="AY69" s="384"/>
      <c r="AZ69" s="384"/>
      <c r="BA69" s="76"/>
      <c r="BB69" s="76"/>
      <c r="BC69" s="76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</row>
    <row r="70" spans="5:100">
      <c r="F70" s="4"/>
      <c r="G70" s="4"/>
      <c r="H70" s="4"/>
      <c r="I70" s="4"/>
      <c r="J70" s="4"/>
      <c r="K70" s="4"/>
      <c r="L70" s="4"/>
      <c r="M70" s="4"/>
      <c r="N70" s="4"/>
      <c r="O70" s="48"/>
      <c r="P70" s="48"/>
      <c r="Q70" s="48"/>
      <c r="R70" s="48"/>
      <c r="S70" s="48"/>
      <c r="T70" s="48"/>
      <c r="U70" s="4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76"/>
      <c r="AT70" s="384"/>
      <c r="AU70" s="384"/>
      <c r="AV70" s="385"/>
      <c r="AW70" s="378"/>
      <c r="AX70" s="76"/>
      <c r="AY70" s="384"/>
      <c r="AZ70" s="384"/>
      <c r="BA70" s="76"/>
      <c r="BB70" s="76"/>
      <c r="BC70" s="76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</row>
    <row r="71" spans="5:100">
      <c r="F71" s="4"/>
      <c r="G71" s="4"/>
      <c r="H71" s="4"/>
      <c r="I71" s="4"/>
      <c r="J71" s="4"/>
      <c r="K71" s="4"/>
      <c r="L71" s="4"/>
      <c r="M71" s="4"/>
      <c r="N71" s="4"/>
      <c r="O71" s="44"/>
      <c r="P71" s="44"/>
      <c r="Q71" s="44"/>
      <c r="R71" s="44"/>
      <c r="S71" s="4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76"/>
      <c r="AT71" s="384"/>
      <c r="AU71" s="384"/>
      <c r="AV71" s="385"/>
      <c r="AW71" s="378"/>
      <c r="AX71" s="76"/>
      <c r="AY71" s="384"/>
      <c r="AZ71" s="384"/>
      <c r="BA71" s="76"/>
      <c r="BB71" s="76"/>
      <c r="BC71" s="76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</row>
    <row r="72" spans="5:100">
      <c r="F72" s="4"/>
      <c r="G72" s="4"/>
      <c r="H72" s="4"/>
      <c r="I72" s="4"/>
      <c r="J72" s="4"/>
      <c r="K72" s="4"/>
      <c r="L72" s="4"/>
      <c r="M72" s="4"/>
      <c r="N72" s="4"/>
      <c r="O72" s="44"/>
      <c r="P72" s="44"/>
      <c r="Q72" s="44"/>
      <c r="R72" s="44"/>
      <c r="S72" s="4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76"/>
      <c r="AT72" s="384"/>
      <c r="AU72" s="384"/>
      <c r="AV72" s="385"/>
      <c r="AW72" s="378"/>
      <c r="AX72" s="76"/>
      <c r="AY72" s="76"/>
      <c r="AZ72" s="76"/>
      <c r="BA72" s="76"/>
      <c r="BB72" s="76"/>
      <c r="BC72" s="76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</row>
    <row r="73" spans="5:100">
      <c r="F73" s="4"/>
      <c r="G73" s="4"/>
      <c r="H73" s="4"/>
      <c r="I73" s="4"/>
      <c r="J73" s="4"/>
      <c r="K73" s="4"/>
      <c r="L73" s="4"/>
      <c r="M73" s="4"/>
      <c r="N73" s="4"/>
      <c r="O73" s="4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76"/>
      <c r="AT73" s="76"/>
      <c r="AU73" s="76"/>
      <c r="AV73" s="76"/>
      <c r="AW73" s="76"/>
      <c r="AX73" s="76"/>
      <c r="AY73" s="76"/>
      <c r="AZ73" s="76"/>
      <c r="BA73" s="76"/>
      <c r="BB73" s="76"/>
      <c r="BC73" s="76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</row>
    <row r="74" spans="5:100">
      <c r="F74" s="4"/>
      <c r="G74" s="4"/>
      <c r="H74" s="4"/>
      <c r="I74" s="4"/>
      <c r="J74" s="4"/>
      <c r="K74" s="4"/>
      <c r="L74" s="4"/>
      <c r="M74" s="4"/>
      <c r="N74" s="4"/>
      <c r="O74" s="4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76"/>
      <c r="AT74" s="76"/>
      <c r="AU74" s="76"/>
      <c r="AV74" s="76"/>
      <c r="AW74" s="76"/>
      <c r="AX74" s="76"/>
      <c r="AY74" s="76"/>
      <c r="AZ74" s="76"/>
      <c r="BA74" s="76"/>
      <c r="BB74" s="76"/>
      <c r="BC74" s="76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</row>
    <row r="75" spans="5:100">
      <c r="F75" s="4"/>
      <c r="G75" s="4"/>
      <c r="H75" s="4"/>
      <c r="I75" s="4"/>
      <c r="J75" s="4"/>
      <c r="K75" s="4"/>
      <c r="L75" s="4"/>
      <c r="M75" s="4"/>
      <c r="N75" s="4"/>
      <c r="O75" s="4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76"/>
      <c r="AT75" s="76"/>
      <c r="AU75" s="76"/>
      <c r="AV75" s="76"/>
      <c r="AW75" s="76"/>
      <c r="AX75" s="76"/>
      <c r="AY75" s="76"/>
      <c r="AZ75" s="76"/>
      <c r="BA75" s="76"/>
      <c r="BB75" s="76"/>
      <c r="BC75" s="76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</row>
    <row r="76" spans="5:100">
      <c r="F76" s="4"/>
      <c r="G76" s="4"/>
      <c r="H76" s="4"/>
      <c r="I76" s="4"/>
      <c r="J76" s="4"/>
      <c r="K76" s="4"/>
      <c r="L76" s="4"/>
      <c r="M76" s="4"/>
      <c r="N76" s="4"/>
      <c r="O76" s="4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76"/>
      <c r="AT76" s="76"/>
      <c r="AU76" s="76"/>
      <c r="AV76" s="76"/>
      <c r="AW76" s="76"/>
      <c r="AX76" s="76"/>
      <c r="AY76" s="76"/>
      <c r="AZ76" s="76"/>
      <c r="BA76" s="76"/>
      <c r="BB76" s="76"/>
      <c r="BC76" s="76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</row>
    <row r="77" spans="5:100">
      <c r="F77" s="4"/>
      <c r="G77" s="4"/>
      <c r="H77" s="4"/>
      <c r="I77" s="4"/>
      <c r="J77" s="4"/>
      <c r="K77" s="4"/>
      <c r="L77" s="4"/>
      <c r="M77" s="4"/>
      <c r="N77" s="4"/>
      <c r="O77" s="4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76"/>
      <c r="AT77" s="76"/>
      <c r="AU77" s="76"/>
      <c r="AV77" s="76"/>
      <c r="AW77" s="76"/>
      <c r="AX77" s="76"/>
      <c r="AY77" s="76"/>
      <c r="AZ77" s="76"/>
      <c r="BA77" s="76"/>
      <c r="BB77" s="76"/>
      <c r="BC77" s="76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</row>
    <row r="78" spans="5:100">
      <c r="F78" s="4"/>
      <c r="G78" s="4"/>
      <c r="H78" s="4"/>
      <c r="I78" s="4"/>
      <c r="J78" s="4"/>
      <c r="K78" s="4"/>
      <c r="L78" s="4"/>
      <c r="M78" s="4"/>
      <c r="N78" s="4"/>
      <c r="O78" s="4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76"/>
      <c r="AT78" s="76"/>
      <c r="AU78" s="76"/>
      <c r="AV78" s="76"/>
      <c r="AW78" s="76"/>
      <c r="AX78" s="76"/>
      <c r="AY78" s="76"/>
      <c r="AZ78" s="76"/>
      <c r="BA78" s="76"/>
      <c r="BB78" s="76"/>
      <c r="BC78" s="76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</row>
    <row r="79" spans="5:100">
      <c r="F79" s="4"/>
      <c r="G79" s="4"/>
      <c r="H79" s="4"/>
      <c r="I79" s="4"/>
      <c r="J79" s="4"/>
      <c r="K79" s="4"/>
      <c r="L79" s="4"/>
      <c r="M79" s="4"/>
      <c r="N79" s="4"/>
      <c r="O79" s="4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76"/>
      <c r="AT79" s="76"/>
      <c r="AU79" s="76"/>
      <c r="AV79" s="76"/>
      <c r="AW79" s="76"/>
      <c r="AX79" s="76"/>
      <c r="AY79" s="76"/>
      <c r="AZ79" s="76"/>
      <c r="BA79" s="76"/>
      <c r="BB79" s="76"/>
      <c r="BC79" s="76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</row>
    <row r="80" spans="5:100">
      <c r="F80" s="4"/>
      <c r="G80" s="4"/>
      <c r="H80" s="4"/>
      <c r="I80" s="4"/>
      <c r="J80" s="4"/>
      <c r="K80" s="4"/>
      <c r="L80" s="4"/>
      <c r="M80" s="4"/>
      <c r="N80" s="4"/>
      <c r="O80" s="4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</row>
    <row r="81" spans="6:95">
      <c r="F81" s="4"/>
      <c r="G81" s="4"/>
      <c r="H81" s="4"/>
      <c r="I81" s="4"/>
      <c r="J81" s="4"/>
      <c r="K81" s="4"/>
      <c r="L81" s="4"/>
      <c r="M81" s="4"/>
      <c r="N81" s="4"/>
      <c r="O81" s="4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</row>
    <row r="82" spans="6:95">
      <c r="F82" s="4"/>
      <c r="G82" s="4"/>
      <c r="H82" s="4"/>
      <c r="I82" s="4"/>
      <c r="J82" s="4"/>
      <c r="K82" s="4"/>
      <c r="L82" s="4"/>
      <c r="M82" s="4"/>
      <c r="N82" s="4"/>
      <c r="O82" s="4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</row>
    <row r="83" spans="6:95">
      <c r="F83" s="4"/>
      <c r="G83" s="4"/>
      <c r="H83" s="4"/>
      <c r="I83" s="4"/>
      <c r="J83" s="4"/>
      <c r="K83" s="4"/>
      <c r="L83" s="4"/>
      <c r="M83" s="4"/>
      <c r="N83" s="4"/>
      <c r="O83" s="4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</row>
    <row r="84" spans="6:95">
      <c r="F84" s="4"/>
      <c r="G84" s="4"/>
      <c r="H84" s="4"/>
      <c r="I84" s="4"/>
      <c r="J84" s="4"/>
      <c r="K84" s="4"/>
      <c r="L84" s="4"/>
      <c r="M84" s="4"/>
      <c r="N84" s="4"/>
      <c r="O84" s="4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</row>
    <row r="85" spans="6:95">
      <c r="F85" s="4"/>
      <c r="G85" s="4"/>
      <c r="H85" s="4"/>
      <c r="I85" s="4"/>
      <c r="J85" s="4"/>
      <c r="K85" s="4"/>
      <c r="L85" s="4"/>
      <c r="M85" s="4"/>
      <c r="N85" s="4"/>
      <c r="O85" s="4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</row>
    <row r="86" spans="6:95">
      <c r="F86" s="4"/>
      <c r="G86" s="4"/>
      <c r="H86" s="4"/>
      <c r="I86" s="4"/>
      <c r="J86" s="4"/>
      <c r="K86" s="4"/>
      <c r="L86" s="4"/>
      <c r="M86" s="4"/>
      <c r="N86" s="4"/>
      <c r="O86" s="4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</row>
    <row r="87" spans="6:95">
      <c r="F87" s="4"/>
      <c r="G87" s="4"/>
      <c r="H87" s="4"/>
      <c r="I87" s="4"/>
      <c r="J87" s="4"/>
      <c r="K87" s="4"/>
      <c r="L87" s="4"/>
      <c r="M87" s="4"/>
      <c r="N87" s="4"/>
      <c r="O87" s="4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</row>
    <row r="88" spans="6:95">
      <c r="F88" s="4"/>
      <c r="G88" s="4"/>
      <c r="H88" s="4"/>
      <c r="I88" s="4"/>
      <c r="J88" s="4"/>
      <c r="K88" s="4"/>
      <c r="L88" s="4"/>
      <c r="M88" s="4"/>
      <c r="N88" s="4"/>
      <c r="O88" s="4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</row>
    <row r="89" spans="6:95">
      <c r="F89" s="4"/>
      <c r="G89" s="4"/>
      <c r="H89" s="4"/>
      <c r="I89" s="4"/>
      <c r="J89" s="4"/>
      <c r="K89" s="4"/>
      <c r="L89" s="4"/>
      <c r="M89" s="4"/>
      <c r="N89" s="4"/>
      <c r="O89" s="4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</row>
    <row r="90" spans="6:95">
      <c r="F90" s="4"/>
      <c r="G90" s="4"/>
      <c r="H90" s="4"/>
      <c r="I90" s="4"/>
      <c r="J90" s="4"/>
      <c r="K90" s="4"/>
      <c r="L90" s="4"/>
      <c r="M90" s="4"/>
      <c r="N90" s="4"/>
      <c r="O90" s="4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</row>
    <row r="91" spans="6:95"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</row>
    <row r="92" spans="6:95"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</row>
    <row r="93" spans="6:95"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</row>
    <row r="94" spans="6:95"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</row>
    <row r="95" spans="6:95"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</row>
    <row r="96" spans="6:95"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</row>
    <row r="97" spans="6:95"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</row>
    <row r="98" spans="6:95"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</row>
    <row r="99" spans="6:95"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</row>
    <row r="100" spans="6:95"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</row>
    <row r="101" spans="6:95"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</row>
    <row r="102" spans="6:95"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</row>
    <row r="103" spans="6:95"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</row>
    <row r="104" spans="6:95"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</row>
    <row r="105" spans="6:95"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</row>
    <row r="106" spans="6:95"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</row>
    <row r="107" spans="6:95"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</row>
    <row r="108" spans="6:95"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</row>
    <row r="109" spans="6:95"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</row>
    <row r="110" spans="6:95"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</row>
    <row r="111" spans="6:95"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</row>
    <row r="112" spans="6:95"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</row>
    <row r="113" spans="6:95"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</row>
    <row r="114" spans="6:95"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</row>
    <row r="115" spans="6:95"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</row>
    <row r="116" spans="6:95"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</row>
    <row r="117" spans="6:95"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</row>
    <row r="118" spans="6:95"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</row>
    <row r="119" spans="6:95"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</row>
    <row r="120" spans="6:95"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</row>
    <row r="121" spans="6:95"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</row>
    <row r="122" spans="6:95"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</row>
    <row r="123" spans="6:95"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</row>
    <row r="124" spans="6:95"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</row>
    <row r="125" spans="6:95"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</row>
    <row r="126" spans="6:95"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</row>
    <row r="127" spans="6:95"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</row>
    <row r="128" spans="6:95"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</row>
    <row r="129" spans="6:95"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</row>
    <row r="130" spans="6:95"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</row>
    <row r="131" spans="6:95"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</row>
  </sheetData>
  <mergeCells count="16">
    <mergeCell ref="A39:A44"/>
    <mergeCell ref="A4:A11"/>
    <mergeCell ref="A12:A20"/>
    <mergeCell ref="A21:A26"/>
    <mergeCell ref="A27:A31"/>
    <mergeCell ref="A32:A38"/>
    <mergeCell ref="F2:N2"/>
    <mergeCell ref="BZ2:CH2"/>
    <mergeCell ref="CI2:CQ2"/>
    <mergeCell ref="BQ2:BY2"/>
    <mergeCell ref="AY2:BG2"/>
    <mergeCell ref="BH2:BP2"/>
    <mergeCell ref="X2:AF2"/>
    <mergeCell ref="AG2:AO2"/>
    <mergeCell ref="AP2:AX2"/>
    <mergeCell ref="O2:W2"/>
  </mergeCells>
  <phoneticPr fontId="22" type="noConversion"/>
  <printOptions gridLines="1"/>
  <pageMargins left="0.75" right="0.75" top="1" bottom="1" header="0.5" footer="0.5"/>
  <pageSetup paperSize="8" scale="75" orientation="landscape" r:id="rId1"/>
  <headerFooter alignWithMargins="0">
    <oddFooter>&amp;C&amp;D&amp;R&amp;F</oddFooter>
  </headerFooter>
  <colBreaks count="9" manualBreakCount="9">
    <brk id="14" max="1048575" man="1"/>
    <brk id="23" max="1048575" man="1"/>
    <brk id="32" max="1048575" man="1"/>
    <brk id="41" max="1048575" man="1"/>
    <brk id="50" max="1048575" man="1"/>
    <brk id="59" max="1048575" man="1"/>
    <brk id="68" max="1048575" man="1"/>
    <brk id="77" max="1048575" man="1"/>
    <brk id="86" max="1048575" man="1"/>
  </colBreaks>
  <ignoredErrors>
    <ignoredError sqref="K12:K19 K21:K25 K27:K30 K32:K37" formula="1"/>
    <ignoredError sqref="N45" evalError="1" formula="1"/>
    <ignoredError sqref="M45 N4:N44 M4:M44 M46:N46 BY44:BY46 BY39 BY40:BY43 BY32:BY33 BY31 BY27:BY30 CP12:CQ41 CP42:CQ46 V4:W46 AE4:AF46 AN4:AO46 AW4:AX46 BF4:BG46 BO4:BP46 BW44:BX45 CG4:CH19 BX4 BX5:BX11 BX12 BX13:BX20 BX21:BX26 BX27:BX43 CG21:CH46 CG20 BY35:BY37 BX46 CQ4 CQ5 CQ6 CQ7 CQ9 CQ10" evalError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B3:BI264"/>
  <sheetViews>
    <sheetView zoomScale="85" zoomScaleNormal="85" workbookViewId="0">
      <selection activeCell="E11" sqref="E11"/>
    </sheetView>
  </sheetViews>
  <sheetFormatPr defaultRowHeight="12.75"/>
  <cols>
    <col min="2" max="2" width="20.85546875" customWidth="1"/>
    <col min="3" max="3" width="19.7109375" customWidth="1"/>
    <col min="4" max="4" width="18" customWidth="1"/>
    <col min="5" max="5" width="17.140625" customWidth="1"/>
    <col min="6" max="6" width="14.28515625" customWidth="1"/>
    <col min="7" max="7" width="19" customWidth="1"/>
    <col min="8" max="8" width="13" customWidth="1"/>
    <col min="9" max="9" width="16.5703125" customWidth="1"/>
    <col min="10" max="10" width="10.140625" customWidth="1"/>
    <col min="11" max="11" width="13.140625" customWidth="1"/>
    <col min="12" max="12" width="11.140625" bestFit="1" customWidth="1"/>
    <col min="13" max="14" width="13.28515625" bestFit="1" customWidth="1"/>
    <col min="15" max="15" width="12.28515625" customWidth="1"/>
    <col min="16" max="17" width="13.28515625" bestFit="1" customWidth="1"/>
    <col min="18" max="18" width="11.140625" bestFit="1" customWidth="1"/>
    <col min="19" max="19" width="17.85546875" customWidth="1"/>
    <col min="20" max="20" width="13.28515625" bestFit="1" customWidth="1"/>
    <col min="21" max="21" width="15.7109375" customWidth="1"/>
    <col min="22" max="22" width="18.28515625" customWidth="1"/>
    <col min="23" max="23" width="17" customWidth="1"/>
    <col min="24" max="25" width="15.5703125" customWidth="1"/>
    <col min="26" max="27" width="13.28515625" bestFit="1" customWidth="1"/>
    <col min="28" max="28" width="11.140625" bestFit="1" customWidth="1"/>
    <col min="29" max="29" width="15.85546875" customWidth="1"/>
    <col min="30" max="30" width="17.140625" customWidth="1"/>
    <col min="31" max="31" width="16" customWidth="1"/>
    <col min="32" max="32" width="13.28515625" bestFit="1" customWidth="1"/>
    <col min="33" max="33" width="12.85546875" customWidth="1"/>
    <col min="34" max="34" width="18.42578125" customWidth="1"/>
  </cols>
  <sheetData>
    <row r="3" spans="2:34" ht="15.75" thickBot="1">
      <c r="B3" s="64" t="s">
        <v>142</v>
      </c>
    </row>
    <row r="4" spans="2:34">
      <c r="B4" s="351" t="s">
        <v>63</v>
      </c>
      <c r="C4" s="407" t="s">
        <v>66</v>
      </c>
      <c r="D4" s="409"/>
      <c r="E4" s="408"/>
      <c r="F4" s="407" t="s">
        <v>67</v>
      </c>
      <c r="G4" s="409"/>
      <c r="H4" s="408"/>
      <c r="I4" s="407" t="s">
        <v>68</v>
      </c>
      <c r="J4" s="409"/>
      <c r="K4" s="408"/>
      <c r="L4" s="407" t="s">
        <v>69</v>
      </c>
      <c r="M4" s="409"/>
      <c r="N4" s="408"/>
      <c r="O4" s="407" t="s">
        <v>70</v>
      </c>
      <c r="P4" s="409"/>
      <c r="Q4" s="408"/>
      <c r="R4" s="407" t="s">
        <v>71</v>
      </c>
      <c r="S4" s="409"/>
      <c r="T4" s="408"/>
      <c r="U4" s="407" t="s">
        <v>72</v>
      </c>
      <c r="V4" s="409"/>
      <c r="W4" s="408"/>
      <c r="X4" s="407" t="s">
        <v>73</v>
      </c>
      <c r="Y4" s="409"/>
      <c r="Z4" s="409"/>
      <c r="AA4" s="409" t="s">
        <v>74</v>
      </c>
      <c r="AB4" s="409"/>
      <c r="AC4" s="409"/>
      <c r="AD4" s="409" t="s">
        <v>75</v>
      </c>
      <c r="AE4" s="409"/>
      <c r="AF4" s="409"/>
      <c r="AG4" s="352"/>
      <c r="AH4" s="33"/>
    </row>
    <row r="5" spans="2:34">
      <c r="B5" s="28"/>
      <c r="C5" s="28" t="s">
        <v>80</v>
      </c>
      <c r="D5" s="353" t="s">
        <v>79</v>
      </c>
      <c r="E5" s="353" t="s">
        <v>79</v>
      </c>
      <c r="F5" s="28" t="s">
        <v>80</v>
      </c>
      <c r="G5" s="353" t="s">
        <v>79</v>
      </c>
      <c r="H5" s="86" t="s">
        <v>79</v>
      </c>
      <c r="I5" s="353" t="s">
        <v>80</v>
      </c>
      <c r="J5" s="353" t="s">
        <v>79</v>
      </c>
      <c r="K5" s="86" t="s">
        <v>79</v>
      </c>
      <c r="L5" s="353" t="s">
        <v>80</v>
      </c>
      <c r="M5" s="353" t="s">
        <v>79</v>
      </c>
      <c r="N5" s="86" t="s">
        <v>79</v>
      </c>
      <c r="O5" s="353" t="s">
        <v>80</v>
      </c>
      <c r="P5" s="353" t="s">
        <v>79</v>
      </c>
      <c r="Q5" s="86" t="s">
        <v>79</v>
      </c>
      <c r="R5" s="353" t="s">
        <v>80</v>
      </c>
      <c r="S5" s="353" t="s">
        <v>79</v>
      </c>
      <c r="T5" s="86" t="s">
        <v>79</v>
      </c>
      <c r="U5" s="353" t="s">
        <v>80</v>
      </c>
      <c r="V5" s="353" t="s">
        <v>79</v>
      </c>
      <c r="W5" s="86" t="s">
        <v>79</v>
      </c>
      <c r="X5" s="353" t="s">
        <v>80</v>
      </c>
      <c r="Y5" s="353" t="s">
        <v>79</v>
      </c>
      <c r="Z5" s="86" t="s">
        <v>79</v>
      </c>
      <c r="AA5" s="353" t="s">
        <v>80</v>
      </c>
      <c r="AB5" s="353" t="s">
        <v>79</v>
      </c>
      <c r="AC5" s="86" t="s">
        <v>79</v>
      </c>
      <c r="AD5" s="353" t="s">
        <v>80</v>
      </c>
      <c r="AE5" s="353" t="s">
        <v>79</v>
      </c>
      <c r="AF5" s="86" t="s">
        <v>79</v>
      </c>
      <c r="AH5" s="33"/>
    </row>
    <row r="6" spans="2:34" ht="13.5" thickBot="1">
      <c r="B6" s="90"/>
      <c r="C6" s="92" t="s">
        <v>78</v>
      </c>
      <c r="D6" s="88" t="s">
        <v>76</v>
      </c>
      <c r="E6" s="91" t="s">
        <v>81</v>
      </c>
      <c r="F6" s="90" t="s">
        <v>76</v>
      </c>
      <c r="G6" s="88" t="s">
        <v>76</v>
      </c>
      <c r="H6" s="89" t="s">
        <v>77</v>
      </c>
      <c r="I6" s="88" t="s">
        <v>76</v>
      </c>
      <c r="J6" s="88" t="s">
        <v>76</v>
      </c>
      <c r="K6" s="89" t="s">
        <v>82</v>
      </c>
      <c r="L6" s="90" t="s">
        <v>76</v>
      </c>
      <c r="M6" s="88" t="s">
        <v>76</v>
      </c>
      <c r="N6" s="89" t="s">
        <v>82</v>
      </c>
      <c r="O6" s="90" t="s">
        <v>76</v>
      </c>
      <c r="P6" s="88" t="s">
        <v>76</v>
      </c>
      <c r="Q6" s="89" t="s">
        <v>82</v>
      </c>
      <c r="R6" s="90" t="s">
        <v>76</v>
      </c>
      <c r="S6" s="88" t="s">
        <v>76</v>
      </c>
      <c r="T6" s="89" t="s">
        <v>82</v>
      </c>
      <c r="U6" s="90" t="s">
        <v>76</v>
      </c>
      <c r="V6" s="88" t="s">
        <v>76</v>
      </c>
      <c r="W6" s="89" t="s">
        <v>82</v>
      </c>
      <c r="X6" s="90" t="s">
        <v>76</v>
      </c>
      <c r="Y6" s="88" t="s">
        <v>76</v>
      </c>
      <c r="Z6" s="89" t="s">
        <v>82</v>
      </c>
      <c r="AA6" s="90" t="s">
        <v>76</v>
      </c>
      <c r="AB6" s="88" t="s">
        <v>76</v>
      </c>
      <c r="AC6" s="89" t="s">
        <v>82</v>
      </c>
      <c r="AD6" s="90" t="s">
        <v>76</v>
      </c>
      <c r="AE6" s="88" t="s">
        <v>76</v>
      </c>
      <c r="AF6" s="89" t="s">
        <v>83</v>
      </c>
      <c r="AH6" s="33"/>
    </row>
    <row r="7" spans="2:34">
      <c r="B7" s="31" t="s">
        <v>59</v>
      </c>
      <c r="C7" s="35">
        <v>1.2768727826326067</v>
      </c>
      <c r="D7" s="23">
        <v>1.2768727826326067</v>
      </c>
      <c r="E7" s="93">
        <v>2.9278544840116751</v>
      </c>
      <c r="F7" s="35">
        <v>1.7429910670781457</v>
      </c>
      <c r="G7" s="23">
        <v>1.7429910670781457</v>
      </c>
      <c r="H7" s="93">
        <v>3.0282307623753013</v>
      </c>
      <c r="I7" s="35">
        <v>2.7952853553633079</v>
      </c>
      <c r="J7" s="23">
        <v>2.7952853553633079</v>
      </c>
      <c r="K7" s="93">
        <v>3.028230762375216</v>
      </c>
      <c r="L7" s="35">
        <v>0</v>
      </c>
      <c r="M7" s="23">
        <v>0</v>
      </c>
      <c r="N7" s="93">
        <v>0</v>
      </c>
      <c r="O7" s="35">
        <v>0</v>
      </c>
      <c r="P7" s="23">
        <v>0</v>
      </c>
      <c r="Q7" s="93">
        <v>0</v>
      </c>
      <c r="R7" s="35">
        <v>1.567709923483487</v>
      </c>
      <c r="S7" s="23">
        <v>1.567709923483487</v>
      </c>
      <c r="T7" s="93">
        <v>7.0320438499302327</v>
      </c>
      <c r="U7" s="35">
        <v>1.8692891764545185</v>
      </c>
      <c r="V7" s="23">
        <v>1.8692891764545185</v>
      </c>
      <c r="W7" s="93">
        <v>7.0320438499297779</v>
      </c>
      <c r="X7" s="35">
        <v>0</v>
      </c>
      <c r="Y7" s="23">
        <v>0</v>
      </c>
      <c r="Z7" s="93">
        <v>0</v>
      </c>
      <c r="AA7" s="35">
        <v>0</v>
      </c>
      <c r="AB7" s="23">
        <v>0</v>
      </c>
      <c r="AC7" s="93">
        <v>0</v>
      </c>
      <c r="AD7" s="35">
        <v>0</v>
      </c>
      <c r="AE7" s="23">
        <v>0</v>
      </c>
      <c r="AF7" s="94">
        <v>0</v>
      </c>
      <c r="AH7" s="33"/>
    </row>
    <row r="8" spans="2:34">
      <c r="B8" s="31" t="s">
        <v>60</v>
      </c>
      <c r="C8" s="35">
        <v>1.2629382354471856</v>
      </c>
      <c r="D8" s="23">
        <v>1.3198917866167954</v>
      </c>
      <c r="E8" s="93">
        <v>10.326899413398223</v>
      </c>
      <c r="F8" s="35">
        <v>2.2523919538379182</v>
      </c>
      <c r="G8" s="23">
        <v>2.3084250758675364</v>
      </c>
      <c r="H8" s="93">
        <v>20.080859537903507</v>
      </c>
      <c r="I8" s="35">
        <v>2.6171185514284372</v>
      </c>
      <c r="J8" s="23">
        <v>2.6822250365178975</v>
      </c>
      <c r="K8" s="93">
        <v>20.080859537903279</v>
      </c>
      <c r="L8" s="35">
        <v>0</v>
      </c>
      <c r="M8" s="23">
        <v>0</v>
      </c>
      <c r="N8" s="93">
        <v>0</v>
      </c>
      <c r="O8" s="35">
        <v>0</v>
      </c>
      <c r="P8" s="23">
        <v>0</v>
      </c>
      <c r="Q8" s="93">
        <v>0</v>
      </c>
      <c r="R8" s="35">
        <v>1.7132779076872189</v>
      </c>
      <c r="S8" s="23">
        <v>1.7293799198038562</v>
      </c>
      <c r="T8" s="93">
        <v>111.29725465762567</v>
      </c>
      <c r="U8" s="35">
        <v>2.0054539411869445</v>
      </c>
      <c r="V8" s="23">
        <v>2.0490341969821735</v>
      </c>
      <c r="W8" s="93">
        <v>48.722955057849504</v>
      </c>
      <c r="X8" s="35">
        <v>3.0930421207964609</v>
      </c>
      <c r="Y8" s="23">
        <v>3.0930421207964609</v>
      </c>
      <c r="Z8" s="93">
        <v>62.574299599777987</v>
      </c>
      <c r="AA8" s="35">
        <v>0</v>
      </c>
      <c r="AB8" s="23">
        <v>0</v>
      </c>
      <c r="AC8" s="93">
        <v>0</v>
      </c>
      <c r="AD8" s="35">
        <v>4.2419877924503728</v>
      </c>
      <c r="AE8" s="23">
        <v>4.2419877924503728</v>
      </c>
      <c r="AF8" s="94">
        <v>433.91610303746893</v>
      </c>
      <c r="AH8" s="33"/>
    </row>
    <row r="9" spans="2:34">
      <c r="B9" s="31" t="s">
        <v>58</v>
      </c>
      <c r="C9" s="35">
        <v>1.8410816764109759</v>
      </c>
      <c r="D9" s="23">
        <v>2.1827568917100306</v>
      </c>
      <c r="E9" s="93">
        <v>61.268276123624673</v>
      </c>
      <c r="F9" s="35">
        <v>2.3965130651917801</v>
      </c>
      <c r="G9" s="23">
        <v>2.6488756727898592</v>
      </c>
      <c r="H9" s="93">
        <v>34.84134922629255</v>
      </c>
      <c r="I9" s="35">
        <v>2.997836766206452</v>
      </c>
      <c r="J9" s="23">
        <v>3.313521213940791</v>
      </c>
      <c r="K9" s="93">
        <v>34.84134922629255</v>
      </c>
      <c r="L9" s="35">
        <v>0</v>
      </c>
      <c r="M9" s="23">
        <v>0</v>
      </c>
      <c r="N9" s="93">
        <v>0</v>
      </c>
      <c r="O9" s="35">
        <v>0</v>
      </c>
      <c r="P9" s="23">
        <v>0</v>
      </c>
      <c r="Q9" s="93">
        <v>0</v>
      </c>
      <c r="R9" s="35">
        <v>6.063974925588612</v>
      </c>
      <c r="S9" s="23">
        <v>6.2280341205195056</v>
      </c>
      <c r="T9" s="93">
        <v>346.4002854133887</v>
      </c>
      <c r="U9" s="35">
        <v>4.3073322656418735</v>
      </c>
      <c r="V9" s="23">
        <v>4.6855760481464293</v>
      </c>
      <c r="W9" s="93">
        <v>113.03658467281639</v>
      </c>
      <c r="X9" s="35">
        <v>14.606451169502177</v>
      </c>
      <c r="Y9" s="23">
        <v>14.606451169502177</v>
      </c>
      <c r="Z9" s="93">
        <v>233.36370074057186</v>
      </c>
      <c r="AA9" s="35">
        <v>0</v>
      </c>
      <c r="AB9" s="23">
        <v>0</v>
      </c>
      <c r="AC9" s="93">
        <v>0</v>
      </c>
      <c r="AD9" s="35">
        <v>10.148816319559083</v>
      </c>
      <c r="AE9" s="23">
        <v>10.148816319559083</v>
      </c>
      <c r="AF9" s="94">
        <v>225.2523126483643</v>
      </c>
      <c r="AH9" s="33"/>
    </row>
    <row r="10" spans="2:34">
      <c r="B10" s="31" t="s">
        <v>33</v>
      </c>
      <c r="C10" s="35">
        <v>2.8940151826268958</v>
      </c>
      <c r="D10" s="23">
        <v>2.9583700359659808</v>
      </c>
      <c r="E10" s="93">
        <v>10.744252267373895</v>
      </c>
      <c r="F10" s="35">
        <v>1.3887828918503433</v>
      </c>
      <c r="G10" s="23">
        <v>1.4281584153624134</v>
      </c>
      <c r="H10" s="93">
        <v>5.0371448479444325</v>
      </c>
      <c r="I10" s="35">
        <v>3.6568811690314758</v>
      </c>
      <c r="J10" s="23">
        <v>3.7605630413364119</v>
      </c>
      <c r="K10" s="93">
        <v>5.0371448479443757</v>
      </c>
      <c r="L10" s="35">
        <v>0</v>
      </c>
      <c r="M10" s="23">
        <v>0</v>
      </c>
      <c r="N10" s="93">
        <v>0</v>
      </c>
      <c r="O10" s="35">
        <v>0</v>
      </c>
      <c r="P10" s="23">
        <v>0</v>
      </c>
      <c r="Q10" s="93">
        <v>0</v>
      </c>
      <c r="R10" s="35">
        <v>4.1494476022119668</v>
      </c>
      <c r="S10" s="23">
        <v>4.1566452436080032</v>
      </c>
      <c r="T10" s="93">
        <v>76.404692725819586</v>
      </c>
      <c r="U10" s="35">
        <v>3.5876632009374152</v>
      </c>
      <c r="V10" s="23">
        <v>3.6325690232880383</v>
      </c>
      <c r="W10" s="93">
        <v>10.702333979039508</v>
      </c>
      <c r="X10" s="35">
        <v>10.471460908320632</v>
      </c>
      <c r="Y10" s="23">
        <v>10.471460908320632</v>
      </c>
      <c r="Z10" s="93">
        <v>65.702358746780419</v>
      </c>
      <c r="AA10" s="35">
        <v>0</v>
      </c>
      <c r="AB10" s="23">
        <v>0</v>
      </c>
      <c r="AC10" s="93">
        <v>0</v>
      </c>
      <c r="AD10" s="35">
        <v>18.370510588453332</v>
      </c>
      <c r="AE10" s="23">
        <v>18.370510588453332</v>
      </c>
      <c r="AF10" s="94">
        <v>375.63785348124907</v>
      </c>
      <c r="AH10" s="33"/>
    </row>
    <row r="11" spans="2:34">
      <c r="B11" s="31" t="s">
        <v>61</v>
      </c>
      <c r="C11" s="35">
        <v>0.91935255710801556</v>
      </c>
      <c r="D11" s="23">
        <v>1.1089212116615135</v>
      </c>
      <c r="E11" s="93">
        <v>16.490387434721015</v>
      </c>
      <c r="F11" s="35">
        <v>1.1752324739523907</v>
      </c>
      <c r="G11" s="23">
        <v>1.3753924411994169</v>
      </c>
      <c r="H11" s="93">
        <v>10.543212547942176</v>
      </c>
      <c r="I11" s="35">
        <v>1.3744725016401602</v>
      </c>
      <c r="J11" s="23">
        <v>1.623245055751001</v>
      </c>
      <c r="K11" s="93">
        <v>10.011638819767541</v>
      </c>
      <c r="L11" s="35">
        <v>0.34390430363292923</v>
      </c>
      <c r="M11" s="23">
        <v>0.34390430363292923</v>
      </c>
      <c r="N11" s="93">
        <v>0.42525898253973082</v>
      </c>
      <c r="O11" s="35">
        <v>0.40675683966562437</v>
      </c>
      <c r="P11" s="23">
        <v>0.40675683966562437</v>
      </c>
      <c r="Q11" s="93">
        <v>0.1063147456349256</v>
      </c>
      <c r="R11" s="35">
        <v>0.32005599811783098</v>
      </c>
      <c r="S11" s="23">
        <v>0.43539447033084316</v>
      </c>
      <c r="T11" s="93">
        <v>9.3936158449378127</v>
      </c>
      <c r="U11" s="35">
        <v>0.75104293557584811</v>
      </c>
      <c r="V11" s="23">
        <v>1.0216960252385732</v>
      </c>
      <c r="W11" s="93">
        <v>9.3936158449373579</v>
      </c>
      <c r="X11" s="35">
        <v>0</v>
      </c>
      <c r="Y11" s="23">
        <v>0</v>
      </c>
      <c r="Z11" s="93">
        <v>0</v>
      </c>
      <c r="AA11" s="35">
        <v>0</v>
      </c>
      <c r="AB11" s="23">
        <v>0</v>
      </c>
      <c r="AC11" s="93">
        <v>0</v>
      </c>
      <c r="AD11" s="35">
        <v>0</v>
      </c>
      <c r="AE11" s="23">
        <v>0</v>
      </c>
      <c r="AF11" s="94">
        <v>0</v>
      </c>
      <c r="AH11" s="33"/>
    </row>
    <row r="12" spans="2:34">
      <c r="B12" s="31" t="s">
        <v>62</v>
      </c>
      <c r="C12" s="35">
        <v>0.92328850068119128</v>
      </c>
      <c r="D12" s="23">
        <v>0.92328850068119128</v>
      </c>
      <c r="E12" s="93">
        <v>3.5253034805730863</v>
      </c>
      <c r="F12" s="35">
        <v>3.3640809179518496</v>
      </c>
      <c r="G12" s="23">
        <v>3.3640809179518496</v>
      </c>
      <c r="H12" s="93">
        <v>9.3242397300143693</v>
      </c>
      <c r="I12" s="35">
        <v>4.2738641276561449</v>
      </c>
      <c r="J12" s="23">
        <v>4.2738641276561449</v>
      </c>
      <c r="K12" s="93">
        <v>9.3242397300143125</v>
      </c>
      <c r="L12" s="35">
        <v>0</v>
      </c>
      <c r="M12" s="23">
        <v>0</v>
      </c>
      <c r="N12" s="93">
        <v>0</v>
      </c>
      <c r="O12" s="35">
        <v>0</v>
      </c>
      <c r="P12" s="23">
        <v>0</v>
      </c>
      <c r="Q12" s="93">
        <v>0</v>
      </c>
      <c r="R12" s="35">
        <v>5.7936954072389124</v>
      </c>
      <c r="S12" s="23">
        <v>5.7936954072389124</v>
      </c>
      <c r="T12" s="93">
        <v>90.72076189084828</v>
      </c>
      <c r="U12" s="35">
        <v>2.7776750373524219</v>
      </c>
      <c r="V12" s="23">
        <v>2.7776750373524219</v>
      </c>
      <c r="W12" s="93">
        <v>18.736027901355897</v>
      </c>
      <c r="X12" s="35">
        <v>16.304259173444358</v>
      </c>
      <c r="Y12" s="23">
        <v>16.304259173444358</v>
      </c>
      <c r="Z12" s="93">
        <v>71.984733989492497</v>
      </c>
      <c r="AA12" s="35">
        <v>0</v>
      </c>
      <c r="AB12" s="23">
        <v>0</v>
      </c>
      <c r="AC12" s="93">
        <v>0</v>
      </c>
      <c r="AD12" s="35">
        <v>14.099557438383505</v>
      </c>
      <c r="AE12" s="23">
        <v>14.099557438383505</v>
      </c>
      <c r="AF12" s="94">
        <v>219.44537124776161</v>
      </c>
      <c r="AH12" s="33"/>
    </row>
    <row r="13" spans="2:34">
      <c r="B13" s="31"/>
      <c r="C13" s="35"/>
      <c r="D13" s="23"/>
      <c r="E13" s="93"/>
      <c r="F13" s="35"/>
      <c r="G13" s="23"/>
      <c r="H13" s="93"/>
      <c r="I13" s="35"/>
      <c r="J13" s="23"/>
      <c r="K13" s="93"/>
      <c r="L13" s="35"/>
      <c r="M13" s="23"/>
      <c r="N13" s="93"/>
      <c r="O13" s="35"/>
      <c r="P13" s="23"/>
      <c r="Q13" s="93"/>
      <c r="R13" s="35"/>
      <c r="S13" s="23"/>
      <c r="T13" s="93"/>
      <c r="U13" s="35"/>
      <c r="V13" s="23"/>
      <c r="W13" s="93"/>
      <c r="X13" s="35"/>
      <c r="Y13" s="23"/>
      <c r="Z13" s="93"/>
      <c r="AA13" s="35"/>
      <c r="AB13" s="23"/>
      <c r="AC13" s="93"/>
      <c r="AD13" s="35"/>
      <c r="AE13" s="23"/>
      <c r="AF13" s="94"/>
      <c r="AH13" s="33"/>
    </row>
    <row r="14" spans="2:34">
      <c r="B14" s="31" t="s">
        <v>64</v>
      </c>
      <c r="C14" s="35">
        <v>1.5236944454387995</v>
      </c>
      <c r="D14" s="23">
        <v>1.7400150932647482</v>
      </c>
      <c r="E14" s="93">
        <v>105.28297320370257</v>
      </c>
      <c r="F14" s="35">
        <v>2.0603712184406051</v>
      </c>
      <c r="G14" s="23">
        <v>2.2062959775416333</v>
      </c>
      <c r="H14" s="93">
        <v>82.855036652472336</v>
      </c>
      <c r="I14" s="35">
        <v>2.6706128055789531</v>
      </c>
      <c r="J14" s="23">
        <v>2.861066051647903</v>
      </c>
      <c r="K14" s="93">
        <v>82.323462924297274</v>
      </c>
      <c r="L14" s="35">
        <v>6.6709027667703563E-2</v>
      </c>
      <c r="M14" s="23">
        <v>6.6709027667703563E-2</v>
      </c>
      <c r="N14" s="93">
        <v>0.42525898253973082</v>
      </c>
      <c r="O14" s="35">
        <v>4.4198882218324187E-2</v>
      </c>
      <c r="P14" s="23">
        <v>4.4198882218324187E-2</v>
      </c>
      <c r="Q14" s="93">
        <v>0.1063147456349256</v>
      </c>
      <c r="R14" s="35">
        <v>3.4899961159593742</v>
      </c>
      <c r="S14" s="23">
        <v>3.5609764047711425</v>
      </c>
      <c r="T14" s="93">
        <v>641.24865438255028</v>
      </c>
      <c r="U14" s="35">
        <v>2.7617401186824884</v>
      </c>
      <c r="V14" s="23">
        <v>2.9429142131110972</v>
      </c>
      <c r="W14" s="93">
        <v>207.62356130592843</v>
      </c>
      <c r="X14" s="35">
        <v>8.3412831760899664</v>
      </c>
      <c r="Y14" s="23">
        <v>8.3412831760899664</v>
      </c>
      <c r="Z14" s="93">
        <v>433.62509307662276</v>
      </c>
      <c r="AA14" s="35">
        <v>0</v>
      </c>
      <c r="AB14" s="23">
        <v>0</v>
      </c>
      <c r="AC14" s="93">
        <v>0</v>
      </c>
      <c r="AD14" s="35">
        <v>7.5141565461552871</v>
      </c>
      <c r="AE14" s="23">
        <v>7.5141565461552871</v>
      </c>
      <c r="AF14" s="94">
        <v>1254.2516404148439</v>
      </c>
      <c r="AH14" s="33"/>
    </row>
    <row r="15" spans="2:34">
      <c r="B15" s="31"/>
      <c r="C15" s="35"/>
      <c r="D15" s="33"/>
      <c r="E15" s="24"/>
      <c r="F15" s="35"/>
      <c r="G15" s="23"/>
      <c r="H15" s="34"/>
      <c r="I15" s="35"/>
      <c r="J15" s="33"/>
      <c r="K15" s="24"/>
      <c r="L15" s="58"/>
      <c r="M15" s="23"/>
      <c r="N15" s="34"/>
      <c r="O15" s="35"/>
      <c r="P15" s="33"/>
      <c r="Q15" s="24"/>
      <c r="R15" s="58"/>
      <c r="S15" s="23"/>
      <c r="T15" s="34"/>
      <c r="U15" s="35"/>
      <c r="V15" s="33"/>
      <c r="W15" s="34"/>
      <c r="X15" s="58"/>
      <c r="Y15" s="33"/>
      <c r="Z15" s="34"/>
      <c r="AA15" s="58"/>
      <c r="AB15" s="33"/>
      <c r="AC15" s="34"/>
      <c r="AD15" s="58"/>
      <c r="AE15" s="33"/>
      <c r="AF15" s="34"/>
      <c r="AH15" s="33"/>
    </row>
    <row r="16" spans="2:34" ht="13.5" thickBot="1">
      <c r="B16" s="32"/>
      <c r="C16" s="29"/>
      <c r="D16" s="20"/>
      <c r="E16" s="21"/>
      <c r="F16" s="29"/>
      <c r="G16" s="20"/>
      <c r="H16" s="21"/>
      <c r="I16" s="29"/>
      <c r="J16" s="20"/>
      <c r="K16" s="21"/>
      <c r="L16" s="29"/>
      <c r="M16" s="20"/>
      <c r="N16" s="21"/>
      <c r="O16" s="29"/>
      <c r="P16" s="20"/>
      <c r="Q16" s="21"/>
      <c r="R16" s="29"/>
      <c r="S16" s="20"/>
      <c r="T16" s="21"/>
      <c r="U16" s="29"/>
      <c r="V16" s="20"/>
      <c r="W16" s="21"/>
      <c r="X16" s="29"/>
      <c r="Y16" s="20"/>
      <c r="Z16" s="21"/>
      <c r="AA16" s="29"/>
      <c r="AB16" s="20"/>
      <c r="AC16" s="21"/>
      <c r="AD16" s="29"/>
      <c r="AE16" s="20"/>
      <c r="AF16" s="21"/>
      <c r="AH16" s="33"/>
    </row>
    <row r="17" spans="2:34"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</row>
    <row r="18" spans="2:34" ht="15.75" thickBot="1">
      <c r="B18" s="64" t="s">
        <v>143</v>
      </c>
    </row>
    <row r="19" spans="2:34">
      <c r="B19" s="351" t="s">
        <v>63</v>
      </c>
      <c r="C19" s="407" t="s">
        <v>66</v>
      </c>
      <c r="D19" s="410"/>
      <c r="E19" s="410"/>
      <c r="F19" s="407" t="s">
        <v>67</v>
      </c>
      <c r="G19" s="409"/>
      <c r="H19" s="408"/>
      <c r="I19" s="409" t="s">
        <v>68</v>
      </c>
      <c r="J19" s="409"/>
      <c r="K19" s="408"/>
      <c r="L19" s="407" t="s">
        <v>69</v>
      </c>
      <c r="M19" s="409"/>
      <c r="N19" s="408"/>
      <c r="O19" s="407" t="s">
        <v>70</v>
      </c>
      <c r="P19" s="409"/>
      <c r="Q19" s="408"/>
      <c r="R19" s="407" t="s">
        <v>71</v>
      </c>
      <c r="S19" s="409"/>
      <c r="T19" s="408"/>
      <c r="U19" s="407" t="s">
        <v>72</v>
      </c>
      <c r="V19" s="409"/>
      <c r="W19" s="409"/>
      <c r="X19" s="407" t="s">
        <v>73</v>
      </c>
      <c r="Y19" s="409"/>
      <c r="Z19" s="409"/>
      <c r="AA19" s="407" t="s">
        <v>74</v>
      </c>
      <c r="AB19" s="409"/>
      <c r="AC19" s="408"/>
      <c r="AD19" s="409" t="s">
        <v>75</v>
      </c>
      <c r="AE19" s="409"/>
      <c r="AF19" s="408"/>
      <c r="AG19" s="353"/>
      <c r="AH19" s="33"/>
    </row>
    <row r="20" spans="2:34">
      <c r="B20" s="28"/>
      <c r="C20" s="28" t="s">
        <v>80</v>
      </c>
      <c r="D20" s="353" t="s">
        <v>79</v>
      </c>
      <c r="E20" s="353" t="s">
        <v>79</v>
      </c>
      <c r="F20" s="28" t="s">
        <v>80</v>
      </c>
      <c r="G20" s="353" t="s">
        <v>79</v>
      </c>
      <c r="H20" s="86" t="s">
        <v>79</v>
      </c>
      <c r="I20" s="353" t="s">
        <v>80</v>
      </c>
      <c r="J20" s="353" t="s">
        <v>79</v>
      </c>
      <c r="K20" s="86" t="s">
        <v>79</v>
      </c>
      <c r="L20" s="353" t="s">
        <v>80</v>
      </c>
      <c r="M20" s="353" t="s">
        <v>79</v>
      </c>
      <c r="N20" s="86" t="s">
        <v>79</v>
      </c>
      <c r="O20" s="353" t="s">
        <v>80</v>
      </c>
      <c r="P20" s="353" t="s">
        <v>79</v>
      </c>
      <c r="Q20" s="86" t="s">
        <v>79</v>
      </c>
      <c r="R20" s="353" t="s">
        <v>80</v>
      </c>
      <c r="S20" s="353" t="s">
        <v>79</v>
      </c>
      <c r="T20" s="86" t="s">
        <v>79</v>
      </c>
      <c r="U20" s="353" t="s">
        <v>80</v>
      </c>
      <c r="V20" s="353" t="s">
        <v>79</v>
      </c>
      <c r="W20" s="353" t="s">
        <v>79</v>
      </c>
      <c r="X20" s="28" t="s">
        <v>80</v>
      </c>
      <c r="Y20" s="353" t="s">
        <v>79</v>
      </c>
      <c r="Z20" s="353" t="s">
        <v>79</v>
      </c>
      <c r="AA20" s="28" t="s">
        <v>80</v>
      </c>
      <c r="AB20" s="353" t="s">
        <v>79</v>
      </c>
      <c r="AC20" s="86" t="s">
        <v>79</v>
      </c>
      <c r="AD20" s="353" t="s">
        <v>80</v>
      </c>
      <c r="AE20" s="353" t="s">
        <v>79</v>
      </c>
      <c r="AF20" s="86" t="s">
        <v>79</v>
      </c>
      <c r="AG20" s="33"/>
      <c r="AH20" s="33"/>
    </row>
    <row r="21" spans="2:34" ht="13.5" thickBot="1">
      <c r="B21" s="90"/>
      <c r="C21" s="92" t="s">
        <v>78</v>
      </c>
      <c r="D21" s="88" t="s">
        <v>76</v>
      </c>
      <c r="E21" s="91" t="s">
        <v>81</v>
      </c>
      <c r="F21" s="90" t="s">
        <v>76</v>
      </c>
      <c r="G21" s="88" t="s">
        <v>76</v>
      </c>
      <c r="H21" s="89" t="s">
        <v>77</v>
      </c>
      <c r="I21" s="88" t="s">
        <v>76</v>
      </c>
      <c r="J21" s="88" t="s">
        <v>76</v>
      </c>
      <c r="K21" s="89" t="s">
        <v>82</v>
      </c>
      <c r="L21" s="90" t="s">
        <v>76</v>
      </c>
      <c r="M21" s="88" t="s">
        <v>76</v>
      </c>
      <c r="N21" s="89" t="s">
        <v>82</v>
      </c>
      <c r="O21" s="90" t="s">
        <v>76</v>
      </c>
      <c r="P21" s="88" t="s">
        <v>76</v>
      </c>
      <c r="Q21" s="89" t="s">
        <v>82</v>
      </c>
      <c r="R21" s="90" t="s">
        <v>76</v>
      </c>
      <c r="S21" s="88" t="s">
        <v>76</v>
      </c>
      <c r="T21" s="89" t="s">
        <v>82</v>
      </c>
      <c r="U21" s="90" t="s">
        <v>76</v>
      </c>
      <c r="V21" s="88" t="s">
        <v>76</v>
      </c>
      <c r="W21" s="91" t="s">
        <v>82</v>
      </c>
      <c r="X21" s="90" t="s">
        <v>76</v>
      </c>
      <c r="Y21" s="88" t="s">
        <v>76</v>
      </c>
      <c r="Z21" s="91" t="s">
        <v>82</v>
      </c>
      <c r="AA21" s="90" t="s">
        <v>76</v>
      </c>
      <c r="AB21" s="88" t="s">
        <v>76</v>
      </c>
      <c r="AC21" s="89" t="s">
        <v>82</v>
      </c>
      <c r="AD21" s="88" t="s">
        <v>76</v>
      </c>
      <c r="AE21" s="88" t="s">
        <v>76</v>
      </c>
      <c r="AF21" s="89" t="s">
        <v>83</v>
      </c>
      <c r="AG21" s="33"/>
      <c r="AH21" s="33"/>
    </row>
    <row r="22" spans="2:34">
      <c r="B22" s="31" t="s">
        <v>59</v>
      </c>
      <c r="C22" s="35">
        <f>'All regions summary table RRC3'!M$11</f>
        <v>3.9548653781700582</v>
      </c>
      <c r="D22" s="23">
        <f>'All regions summary table RRC3'!N$11</f>
        <v>3.9548653781700582</v>
      </c>
      <c r="E22" s="93">
        <f>'All regions summary table RRC3'!L$11</f>
        <v>7.0800000000000409</v>
      </c>
      <c r="F22" s="35">
        <f>'All regions summary table RRC3'!V$11</f>
        <v>3.8411768712115948</v>
      </c>
      <c r="G22" s="23">
        <f>'All regions summary table RRC3'!W$11</f>
        <v>3.8411768712115948</v>
      </c>
      <c r="H22" s="93">
        <f>'All regions summary table RRC3'!U$11</f>
        <v>5.6399999999999864</v>
      </c>
      <c r="I22" s="35">
        <f>'All regions summary table RRC3'!AE$11</f>
        <v>6.9151544874938526</v>
      </c>
      <c r="J22" s="23">
        <f>'All regions summary table RRC3'!AF$11</f>
        <v>6.9151544874938526</v>
      </c>
      <c r="K22" s="93">
        <f>'All regions summary table RRC3'!AD$11</f>
        <v>5.6399999999999864</v>
      </c>
      <c r="L22" s="35">
        <f>'All regions summary table RRC3'!AN$11</f>
        <v>0</v>
      </c>
      <c r="M22" s="23">
        <f>'All regions summary table RRC3'!AO$11</f>
        <v>0</v>
      </c>
      <c r="N22" s="93">
        <f>'All regions summary table RRC3'!AM$11</f>
        <v>0</v>
      </c>
      <c r="O22" s="35">
        <f>'All regions summary table RRC3'!AW$11</f>
        <v>0</v>
      </c>
      <c r="P22" s="23">
        <f>'All regions summary table RRC3'!AX$11</f>
        <v>0</v>
      </c>
      <c r="Q22" s="93">
        <f>'All regions summary table RRC3'!AV$11</f>
        <v>0</v>
      </c>
      <c r="R22" s="35">
        <f>'All regions summary table RRC3'!BF$11</f>
        <v>4.2971274158489212</v>
      </c>
      <c r="S22" s="23">
        <f>'All regions summary table RRC3'!BG$11</f>
        <v>4.2971274158489212</v>
      </c>
      <c r="T22" s="93">
        <f>'All regions summary table RRC3'!BE$11</f>
        <v>14.6299999999992</v>
      </c>
      <c r="U22" s="35">
        <f>'All regions summary table RRC3'!BO$11</f>
        <v>5.4540028351861078</v>
      </c>
      <c r="V22" s="23">
        <f>'All regions summary table RRC3'!BP$11</f>
        <v>5.4540028351861078</v>
      </c>
      <c r="W22" s="85">
        <f>'All regions summary table RRC3'!BN$11</f>
        <v>14.619999999999891</v>
      </c>
      <c r="X22" s="35">
        <f>'All regions summary table RRC3'!BX$11</f>
        <v>2.0313642642611103E-3</v>
      </c>
      <c r="Y22" s="23">
        <f>'All regions summary table RRC3'!BY$11</f>
        <v>0</v>
      </c>
      <c r="Z22" s="85">
        <f>'All regions summary table RRC3'!BW$11</f>
        <v>1.0000000000104592E-2</v>
      </c>
      <c r="AA22" s="35">
        <f>'All regions summary table RRC3'!CG$11</f>
        <v>0</v>
      </c>
      <c r="AB22" s="23">
        <f>'All regions summary table RRC3'!CH$11</f>
        <v>0</v>
      </c>
      <c r="AC22" s="93">
        <f>'All regions summary table RRC3'!CF$11</f>
        <v>0</v>
      </c>
      <c r="AD22" s="23">
        <f>'All regions summary table RRC3'!CP$11</f>
        <v>0</v>
      </c>
      <c r="AE22" s="23">
        <f>'All regions summary table RRC3'!CQ$11</f>
        <v>0</v>
      </c>
      <c r="AF22" s="94">
        <f>'All regions summary table RRC3'!CO$11</f>
        <v>-0.39999999999999991</v>
      </c>
      <c r="AG22" s="33"/>
      <c r="AH22" s="33"/>
    </row>
    <row r="23" spans="2:34">
      <c r="B23" s="31" t="s">
        <v>60</v>
      </c>
      <c r="C23" s="35">
        <f>'All regions summary table RRC3'!M$20</f>
        <v>2.5318984209340201</v>
      </c>
      <c r="D23" s="23">
        <f>'All regions summary table RRC3'!N$20</f>
        <v>2.6629373002853147</v>
      </c>
      <c r="E23" s="93">
        <f>'All regions summary table RRC3'!L$20</f>
        <v>20.609226278780852</v>
      </c>
      <c r="F23" s="35">
        <f>'All regions summary table RRC3'!V$20</f>
        <v>5.6604354711894551</v>
      </c>
      <c r="G23" s="23">
        <f>'All regions summary table RRC3'!W$20</f>
        <v>5.8067898913357041</v>
      </c>
      <c r="H23" s="93">
        <f>'All regions summary table RRC3'!U$20</f>
        <v>58.885540671846911</v>
      </c>
      <c r="I23" s="35">
        <f>'All regions summary table RRC3'!AE$20</f>
        <v>5.8388572066567415</v>
      </c>
      <c r="J23" s="23">
        <f>'All regions summary table RRC3'!AF$20</f>
        <v>6.0043029924889755</v>
      </c>
      <c r="K23" s="93">
        <f>'All regions summary table RRC3'!AD$20</f>
        <v>53.862348868543677</v>
      </c>
      <c r="L23" s="35">
        <f>'All regions summary table RRC3'!AN$20</f>
        <v>4.4554489096570302</v>
      </c>
      <c r="M23" s="23">
        <f>'All regions summary table RRC3'!AO$20</f>
        <v>4.4554489096570302</v>
      </c>
      <c r="N23" s="93">
        <f>'All regions summary table RRC3'!AM$20</f>
        <v>4.0130631883838817</v>
      </c>
      <c r="O23" s="35">
        <f>'All regions summary table RRC3'!AW$20</f>
        <v>3.7485184177863262</v>
      </c>
      <c r="P23" s="23">
        <f>'All regions summary table RRC3'!AX$20</f>
        <v>3.7485184177863262</v>
      </c>
      <c r="Q23" s="93">
        <f>'All regions summary table RRC3'!AV$20</f>
        <v>1.0101286149193527</v>
      </c>
      <c r="R23" s="35">
        <f>'All regions summary table RRC3'!BF$20</f>
        <v>4.1121787878173963</v>
      </c>
      <c r="S23" s="23">
        <f>'All regions summary table RRC3'!BG$20</f>
        <v>4.140228564214369</v>
      </c>
      <c r="T23" s="93">
        <f>'All regions summary table RRC3'!BE$20</f>
        <v>263.15945641029612</v>
      </c>
      <c r="U23" s="35">
        <f>'All regions summary table RRC3'!BO$20</f>
        <v>3.8568463044310395</v>
      </c>
      <c r="V23" s="23">
        <f>'All regions summary table RRC3'!BP$20</f>
        <v>3.9340719859725968</v>
      </c>
      <c r="W23" s="85">
        <f>'All regions summary table RRC3'!BN$20</f>
        <v>90.824835409088791</v>
      </c>
      <c r="X23" s="35">
        <f>'All regions summary table RRC3'!BX$20</f>
        <v>4.0426647895514058</v>
      </c>
      <c r="Y23" s="23">
        <f>'All regions summary table RRC3'!BY$20</f>
        <v>8.547921049342877</v>
      </c>
      <c r="Z23" s="85">
        <f>'All regions summary table RRC3'!BW$20</f>
        <v>171.98758984293545</v>
      </c>
      <c r="AA23" s="35">
        <f>'All regions summary table RRC3'!CG$20</f>
        <v>1.7049397654339667E-2</v>
      </c>
      <c r="AB23" s="23">
        <f>'All regions summary table RRC3'!CH$20</f>
        <v>1.7049397654339667E-2</v>
      </c>
      <c r="AC23" s="93">
        <f>'All regions summary table RRC3'!CF$20</f>
        <v>0.34703115827096553</v>
      </c>
      <c r="AD23" s="23">
        <f>'All regions summary table RRC3'!CP$20</f>
        <v>9.5640849363191123</v>
      </c>
      <c r="AE23" s="23">
        <f>'All regions summary table RRC3'!CQ$20</f>
        <v>9.5640849363191123</v>
      </c>
      <c r="AF23" s="94">
        <f>'All regions summary table RRC3'!CO$20</f>
        <v>822.12874112599093</v>
      </c>
      <c r="AG23" s="33"/>
      <c r="AH23" s="33"/>
    </row>
    <row r="24" spans="2:34">
      <c r="B24" s="31" t="s">
        <v>58</v>
      </c>
      <c r="C24" s="35">
        <f>'All regions summary table RRC3'!M$26</f>
        <v>8.6050359661333768</v>
      </c>
      <c r="D24" s="23">
        <f>'All regions summary table RRC3'!N$26</f>
        <v>9.6507954832312937</v>
      </c>
      <c r="E24" s="93">
        <f>'All regions summary table RRC3'!L$26</f>
        <v>257.16396556171094</v>
      </c>
      <c r="F24" s="35">
        <f>'All regions summary table RRC3'!V$26</f>
        <v>6.2679267141034405</v>
      </c>
      <c r="G24" s="23">
        <f>'All regions summary table RRC3'!W$26</f>
        <v>7.0485237113145063</v>
      </c>
      <c r="H24" s="93">
        <f>'All regions summary table RRC3'!U$26</f>
        <v>91.15595638974969</v>
      </c>
      <c r="I24" s="35">
        <f>'All regions summary table RRC3'!AE$26</f>
        <v>8.4246176182480284</v>
      </c>
      <c r="J24" s="23">
        <f>'All regions summary table RRC3'!AF$26</f>
        <v>9.4765499573296186</v>
      </c>
      <c r="K24" s="93">
        <f>'All regions summary table RRC3'!AD$26</f>
        <v>90.944452544419391</v>
      </c>
      <c r="L24" s="35">
        <f>'All regions summary table RRC3'!AN$26</f>
        <v>7.0919538295155432E-2</v>
      </c>
      <c r="M24" s="23">
        <f>'All regions summary table RRC3'!AO$26</f>
        <v>7.0919538295155432E-2</v>
      </c>
      <c r="N24" s="93">
        <f>'All regions summary table RRC3'!AM$26</f>
        <v>0.16920307626372733</v>
      </c>
      <c r="O24" s="35">
        <f>'All regions summary table RRC3'!AW$26</f>
        <v>4.4527309023191596E-2</v>
      </c>
      <c r="P24" s="23">
        <f>'All regions summary table RRC3'!AX$26</f>
        <v>4.4527309023191596E-2</v>
      </c>
      <c r="Q24" s="93">
        <f>'All regions summary table RRC3'!AV$26</f>
        <v>4.2300769066144994E-2</v>
      </c>
      <c r="R24" s="35">
        <f>'All regions summary table RRC3'!BF$26</f>
        <v>7.5384425874567889</v>
      </c>
      <c r="S24" s="23">
        <f>'All regions summary table RRC3'!BG$26</f>
        <v>8.0606680614386779</v>
      </c>
      <c r="T24" s="93">
        <f>'All regions summary table RRC3'!BE$26</f>
        <v>479.82858510198275</v>
      </c>
      <c r="U24" s="35">
        <f>'All regions summary table RRC3'!BO$26</f>
        <v>7.4296971364977633</v>
      </c>
      <c r="V24" s="23">
        <f>'All regions summary table RRC3'!BP$26</f>
        <v>8.7319441248172609</v>
      </c>
      <c r="W24" s="85">
        <f>'All regions summary table RRC3'!BN$26</f>
        <v>208.44463357436598</v>
      </c>
      <c r="X24" s="35">
        <f>'All regions summary table RRC3'!BX$26</f>
        <v>11.54542652603536</v>
      </c>
      <c r="Y24" s="23">
        <f>'All regions summary table RRC3'!BY$26</f>
        <v>14.535693265122003</v>
      </c>
      <c r="Z24" s="85">
        <f>'All regions summary table RRC3'!BW$26</f>
        <v>271.28954684288146</v>
      </c>
      <c r="AA24" s="35">
        <f>'All regions summary table RRC3'!CG$26</f>
        <v>5.5558430731028376E-3</v>
      </c>
      <c r="AB24" s="23">
        <f>'All regions summary table RRC3'!CH$26</f>
        <v>5.5558430731028376E-3</v>
      </c>
      <c r="AC24" s="93">
        <f>'All regions summary table RRC3'!CF$26</f>
        <v>9.4404684733945032E-2</v>
      </c>
      <c r="AD24" s="23">
        <f>'All regions summary table RRC3'!CP$26</f>
        <v>16.978504035908784</v>
      </c>
      <c r="AE24" s="23">
        <f>'All regions summary table RRC3'!CQ$26</f>
        <v>16.978504035908784</v>
      </c>
      <c r="AF24" s="94">
        <f>'All regions summary table RRC3'!CO$26</f>
        <v>359.43561923297011</v>
      </c>
      <c r="AG24" s="33"/>
      <c r="AH24" s="33"/>
    </row>
    <row r="25" spans="2:34">
      <c r="B25" s="31" t="s">
        <v>33</v>
      </c>
      <c r="C25" s="35">
        <f>'All regions summary table RRC3'!M$31</f>
        <v>5.517969690382909</v>
      </c>
      <c r="D25" s="23">
        <f>'All regions summary table RRC3'!N$31</f>
        <v>5.5943432454446054</v>
      </c>
      <c r="E25" s="93">
        <f>'All regions summary table RRC3'!L$31</f>
        <v>20.469547296478709</v>
      </c>
      <c r="F25" s="35">
        <f>'All regions summary table RRC3'!V$31</f>
        <v>11.711879602530969</v>
      </c>
      <c r="G25" s="23">
        <f>'All regions summary table RRC3'!W$31</f>
        <v>11.760133822017787</v>
      </c>
      <c r="H25" s="93">
        <f>'All regions summary table RRC3'!U$31</f>
        <v>36.545237637062087</v>
      </c>
      <c r="I25" s="35">
        <f>'All regions summary table RRC3'!AE$31</f>
        <v>6.126101488138163</v>
      </c>
      <c r="J25" s="23">
        <f>'All regions summary table RRC3'!AF$31</f>
        <v>6.236792959719887</v>
      </c>
      <c r="K25" s="93">
        <f>'All regions summary table RRC3'!AD$31</f>
        <v>8.4489159120408601</v>
      </c>
      <c r="L25" s="35">
        <f>'All regions summary table RRC3'!AN$31</f>
        <v>16.083457977660949</v>
      </c>
      <c r="M25" s="23">
        <f>'All regions summary table RRC3'!AO$31</f>
        <v>16.083457977660949</v>
      </c>
      <c r="N25" s="93">
        <f>'All regions summary table RRC3'!AM$31</f>
        <v>22.47705738001693</v>
      </c>
      <c r="O25" s="35">
        <f>'All regions summary table RRC3'!AW$31</f>
        <v>15.813889067461458</v>
      </c>
      <c r="P25" s="23">
        <f>'All regions summary table RRC3'!AX$31</f>
        <v>15.813889067461458</v>
      </c>
      <c r="Q25" s="93">
        <f>'All regions summary table RRC3'!AV$31</f>
        <v>5.6192643450042183</v>
      </c>
      <c r="R25" s="35">
        <f>'All regions summary table RRC3'!BF$31</f>
        <v>12.834061264433906</v>
      </c>
      <c r="S25" s="23">
        <f>'All regions summary table RRC3'!BG$31</f>
        <v>12.842852145172454</v>
      </c>
      <c r="T25" s="93">
        <f>'All regions summary table RRC3'!BE$31</f>
        <v>228.29314726282655</v>
      </c>
      <c r="U25" s="35">
        <f>'All regions summary table RRC3'!BO$31</f>
        <v>6.6526040594700433</v>
      </c>
      <c r="V25" s="23">
        <f>'All regions summary table RRC3'!BP$31</f>
        <v>6.7050168029426462</v>
      </c>
      <c r="W25" s="85">
        <f>'All regions summary table RRC3'!BN$31</f>
        <v>19.990642775763831</v>
      </c>
      <c r="X25" s="35">
        <f>'All regions summary table RRC3'!BX$31</f>
        <v>12.34383413634324</v>
      </c>
      <c r="Y25" s="23">
        <f>'All regions summary table RRC3'!BY$31</f>
        <v>15.626173121520225</v>
      </c>
      <c r="Z25" s="85">
        <f>'All regions summary table RRC3'!BW$31</f>
        <v>101.20199297981708</v>
      </c>
      <c r="AA25" s="35">
        <f>'All regions summary table RRC3'!CG$31</f>
        <v>12.875745512817142</v>
      </c>
      <c r="AB25" s="23">
        <f>'All regions summary table RRC3'!CH$31</f>
        <v>12.875745512817142</v>
      </c>
      <c r="AC25" s="93">
        <f>'All regions summary table RRC3'!CF$31</f>
        <v>107.1005115072453</v>
      </c>
      <c r="AD25" s="23">
        <f>'All regions summary table RRC3'!CP$31</f>
        <v>30.574598599031269</v>
      </c>
      <c r="AE25" s="23">
        <f>'All regions summary table RRC3'!CQ$31</f>
        <v>30.574598599031269</v>
      </c>
      <c r="AF25" s="94">
        <f>'All regions summary table RRC3'!CO$31</f>
        <v>762.96238984276511</v>
      </c>
      <c r="AG25" s="33"/>
      <c r="AH25" s="33"/>
    </row>
    <row r="26" spans="2:34">
      <c r="B26" s="31" t="s">
        <v>61</v>
      </c>
      <c r="C26" s="35">
        <f>'All regions summary table RRC3'!M$38</f>
        <v>2.3393394516471115</v>
      </c>
      <c r="D26" s="23">
        <f>'All regions summary table RRC3'!N$38</f>
        <v>2.7653899876897996</v>
      </c>
      <c r="E26" s="93">
        <f>'All regions summary table RRC3'!L$38</f>
        <v>38.079632354932073</v>
      </c>
      <c r="F26" s="35">
        <f>'All regions summary table RRC3'!V$38</f>
        <v>4.9185419103125154</v>
      </c>
      <c r="G26" s="23">
        <f>'All regions summary table RRC3'!W$38</f>
        <v>5.3235321683693568</v>
      </c>
      <c r="H26" s="93">
        <f>'All regions summary table RRC3'!U$38</f>
        <v>31.933902261651838</v>
      </c>
      <c r="I26" s="35">
        <f>'All regions summary table RRC3'!AE$38</f>
        <v>4.8846708010922528</v>
      </c>
      <c r="J26" s="23">
        <f>'All regions summary table RRC3'!AF$38</f>
        <v>5.3088457882997293</v>
      </c>
      <c r="K26" s="93">
        <f>'All regions summary table RRC3'!AD$38</f>
        <v>30.405471343909312</v>
      </c>
      <c r="L26" s="35">
        <f>'All regions summary table RRC3'!AN$38</f>
        <v>5.8967916975676538</v>
      </c>
      <c r="M26" s="23">
        <f>'All regions summary table RRC3'!AO$38</f>
        <v>5.8967916975676538</v>
      </c>
      <c r="N26" s="93">
        <f>'All regions summary table RRC3'!AM$38</f>
        <v>1.2227447341936113</v>
      </c>
      <c r="O26" s="35">
        <f>'All regions summary table RRC3'!AW$38</f>
        <v>4.7800473062956259</v>
      </c>
      <c r="P26" s="23">
        <f>'All regions summary table RRC3'!AX$38</f>
        <v>4.7800473062956259</v>
      </c>
      <c r="Q26" s="93">
        <f>'All regions summary table RRC3'!AV$38</f>
        <v>0.30568618354838151</v>
      </c>
      <c r="R26" s="35">
        <f>'All regions summary table RRC3'!BF$38</f>
        <v>1.6115661073651604</v>
      </c>
      <c r="S26" s="23">
        <f>'All regions summary table RRC3'!BG$38</f>
        <v>2.0165826844287822</v>
      </c>
      <c r="T26" s="93">
        <f>'All regions summary table RRC3'!BE$38</f>
        <v>19.912163821958529</v>
      </c>
      <c r="U26" s="35">
        <f>'All regions summary table RRC3'!BO$38</f>
        <v>1.834910599547884</v>
      </c>
      <c r="V26" s="23">
        <f>'All regions summary table RRC3'!BP$38</f>
        <v>2.2960578071307558</v>
      </c>
      <c r="W26" s="85">
        <f>'All regions summary table RRC3'!BN$38</f>
        <v>19.912163821958529</v>
      </c>
      <c r="X26" s="35">
        <f>'All regions summary table RRC3'!BX$38</f>
        <v>0</v>
      </c>
      <c r="Y26" s="23">
        <f>'All regions summary table RRC3'!BY$38</f>
        <v>0</v>
      </c>
      <c r="Z26" s="85">
        <f>'All regions summary table RRC3'!BW$38</f>
        <v>0</v>
      </c>
      <c r="AA26" s="35">
        <f>'All regions summary table RRC3'!CG$38</f>
        <v>0</v>
      </c>
      <c r="AB26" s="23">
        <f>'All regions summary table RRC3'!CH$38</f>
        <v>0</v>
      </c>
      <c r="AC26" s="93">
        <f>'All regions summary table RRC3'!CF$38</f>
        <v>0</v>
      </c>
      <c r="AD26" s="23">
        <f>'All regions summary table RRC3'!CP$38</f>
        <v>4.3670614892516069</v>
      </c>
      <c r="AE26" s="23">
        <f>'All regions summary table RRC3'!CQ$38</f>
        <v>4.3670614892516069</v>
      </c>
      <c r="AF26" s="94">
        <f>'All regions summary table RRC3'!CO$38</f>
        <v>25.695633655553706</v>
      </c>
      <c r="AG26" s="33"/>
      <c r="AH26" s="33"/>
    </row>
    <row r="27" spans="2:34">
      <c r="B27" s="31" t="s">
        <v>62</v>
      </c>
      <c r="C27" s="35">
        <f>'All regions summary table RRC3'!M$44</f>
        <v>2.6467038476746332</v>
      </c>
      <c r="D27" s="23">
        <f>'All regions summary table RRC3'!N$44</f>
        <v>2.997222943522365</v>
      </c>
      <c r="E27" s="93">
        <f>'All regions summary table RRC3'!L$44</f>
        <v>10.357518439977184</v>
      </c>
      <c r="F27" s="35">
        <f>'All regions summary table RRC3'!V$44</f>
        <v>4.5247758106315494</v>
      </c>
      <c r="G27" s="23">
        <f>'All regions summary table RRC3'!W$44</f>
        <v>4.7710316941104258</v>
      </c>
      <c r="H27" s="93">
        <f>'All regions summary table RRC3'!U$44</f>
        <v>12.528162054925303</v>
      </c>
      <c r="I27" s="35">
        <f>'All regions summary table RRC3'!AE$44</f>
        <v>5.803376361264827</v>
      </c>
      <c r="J27" s="23">
        <f>'All regions summary table RRC3'!AF$44</f>
        <v>6.1192186555163879</v>
      </c>
      <c r="K27" s="93">
        <f>'All regions summary table RRC3'!AD$44</f>
        <v>12.528162054925303</v>
      </c>
      <c r="L27" s="35">
        <f>'All regions summary table RRC3'!AN$44</f>
        <v>0</v>
      </c>
      <c r="M27" s="23">
        <f>'All regions summary table RRC3'!AO$44</f>
        <v>0</v>
      </c>
      <c r="N27" s="93">
        <f>'All regions summary table RRC3'!AM$44</f>
        <v>0</v>
      </c>
      <c r="O27" s="35">
        <f>'All regions summary table RRC3'!AW$44</f>
        <v>0</v>
      </c>
      <c r="P27" s="23">
        <f>'All regions summary table RRC3'!AX$44</f>
        <v>0</v>
      </c>
      <c r="Q27" s="93">
        <f>'All regions summary table RRC3'!AV$44</f>
        <v>0</v>
      </c>
      <c r="R27" s="35">
        <f>'All regions summary table RRC3'!BF$44</f>
        <v>8.2369234361235755</v>
      </c>
      <c r="S27" s="23">
        <f>'All regions summary table RRC3'!BG$44</f>
        <v>8.346792401949191</v>
      </c>
      <c r="T27" s="93">
        <f>'All regions summary table RRC3'!BE$44</f>
        <v>126.89579705525739</v>
      </c>
      <c r="U27" s="35">
        <f>'All regions summary table RRC3'!BO$44</f>
        <v>5.9179170900861831</v>
      </c>
      <c r="V27" s="23">
        <f>'All regions summary table RRC3'!BP$44</f>
        <v>6.1815810260531956</v>
      </c>
      <c r="W27" s="85">
        <f>'All regions summary table RRC3'!BN$44</f>
        <v>39.16079482113355</v>
      </c>
      <c r="X27" s="35">
        <f>'All regions summary table RRC3'!BX$44</f>
        <v>20.07831449051621</v>
      </c>
      <c r="Y27" s="23">
        <f>'All regions summary table RRC3'!BY$44</f>
        <v>22.885181488839049</v>
      </c>
      <c r="Z27" s="85">
        <f>'All regions summary table RRC3'!BW$44</f>
        <v>100</v>
      </c>
      <c r="AA27" s="35">
        <f>'All regions summary table RRC3'!CG$44</f>
        <v>0</v>
      </c>
      <c r="AB27" s="23">
        <f>'All regions summary table RRC3'!CH$44</f>
        <v>0</v>
      </c>
      <c r="AC27" s="93">
        <f>'All regions summary table RRC3'!CF$44</f>
        <v>0</v>
      </c>
      <c r="AD27" s="23">
        <f>'All regions summary table RRC3'!CP$44</f>
        <v>17.207737379160953</v>
      </c>
      <c r="AE27" s="23">
        <f>'All regions summary table RRC3'!CQ$44</f>
        <v>17.207737379160953</v>
      </c>
      <c r="AF27" s="94">
        <f>'All regions summary table RRC3'!CO$44</f>
        <v>267.00247746656214</v>
      </c>
      <c r="AG27" s="33"/>
      <c r="AH27" s="33"/>
    </row>
    <row r="28" spans="2:34">
      <c r="B28" s="31"/>
      <c r="C28" s="35"/>
      <c r="D28" s="23"/>
      <c r="E28" s="93"/>
      <c r="F28" s="35"/>
      <c r="G28" s="23"/>
      <c r="H28" s="93"/>
      <c r="I28" s="35"/>
      <c r="J28" s="23"/>
      <c r="K28" s="93"/>
      <c r="L28" s="35"/>
      <c r="M28" s="23"/>
      <c r="N28" s="93"/>
      <c r="O28" s="35"/>
      <c r="P28" s="23"/>
      <c r="Q28" s="93"/>
      <c r="R28" s="35"/>
      <c r="S28" s="23"/>
      <c r="T28" s="93"/>
      <c r="U28" s="35"/>
      <c r="V28" s="23"/>
      <c r="W28" s="85"/>
      <c r="X28" s="35"/>
      <c r="Y28" s="23"/>
      <c r="Z28" s="85"/>
      <c r="AA28" s="35"/>
      <c r="AB28" s="23"/>
      <c r="AC28" s="93"/>
      <c r="AD28" s="23"/>
      <c r="AE28" s="23"/>
      <c r="AF28" s="94"/>
      <c r="AG28" s="33"/>
      <c r="AH28" s="33"/>
    </row>
    <row r="29" spans="2:34">
      <c r="B29" s="31" t="s">
        <v>64</v>
      </c>
      <c r="C29" s="35">
        <f>'All regions summary table RRC3'!M$46</f>
        <v>5.5645907901588316</v>
      </c>
      <c r="D29" s="23">
        <f>'All regions summary table RRC3'!N$46</f>
        <v>6.1996621120269788</v>
      </c>
      <c r="E29" s="93">
        <f>'All regions summary table RRC3'!L$46</f>
        <v>353.7598899318798</v>
      </c>
      <c r="F29" s="35">
        <f>'All regions summary table RRC3'!V$46</f>
        <v>6.1169073921788977</v>
      </c>
      <c r="G29" s="23">
        <f>'All regions summary table RRC3'!W$46</f>
        <v>6.5250615348601615</v>
      </c>
      <c r="H29" s="93">
        <f>'All regions summary table RRC3'!U$46</f>
        <v>236.68879901523582</v>
      </c>
      <c r="I29" s="35">
        <f>'All regions summary table RRC3'!AE$46</f>
        <v>6.5593997676685163</v>
      </c>
      <c r="J29" s="23">
        <f>'All regions summary table RRC3'!AF$46</f>
        <v>7.0786586706231462</v>
      </c>
      <c r="K29" s="93">
        <f>'All regions summary table RRC3'!AD$46</f>
        <v>201.82935072383853</v>
      </c>
      <c r="L29" s="35">
        <f>'All regions summary table RRC3'!AN$46</f>
        <v>5.0592170753512145</v>
      </c>
      <c r="M29" s="23">
        <f>'All regions summary table RRC3'!AO$46</f>
        <v>5.0592170753512145</v>
      </c>
      <c r="N29" s="93">
        <f>'All regions summary table RRC3'!AM$46</f>
        <v>27.88206837885815</v>
      </c>
      <c r="O29" s="35">
        <f>'All regions summary table RRC3'!AW$46</f>
        <v>3.100660535707501</v>
      </c>
      <c r="P29" s="23">
        <f>'All regions summary table RRC3'!AX$46</f>
        <v>3.100660535707501</v>
      </c>
      <c r="Q29" s="93">
        <f>'All regions summary table RRC3'!AV$46</f>
        <v>6.9773799125380975</v>
      </c>
      <c r="R29" s="35">
        <f>'All regions summary table RRC3'!BF$46</f>
        <v>6.4602734109442679</v>
      </c>
      <c r="S29" s="23">
        <f>'All regions summary table RRC3'!BG$46</f>
        <v>6.6887713580951855</v>
      </c>
      <c r="T29" s="93">
        <f>'All regions summary table RRC3'!BE$46</f>
        <v>1132.7191496523205</v>
      </c>
      <c r="U29" s="35">
        <f>'All regions summary table RRC3'!BO$46</f>
        <v>5.2383548397043462</v>
      </c>
      <c r="V29" s="23">
        <f>'All regions summary table RRC3'!BP$46</f>
        <v>5.8105362196355763</v>
      </c>
      <c r="W29" s="85">
        <f>'All regions summary table RRC3'!BN$46</f>
        <v>392.95307040231057</v>
      </c>
      <c r="X29" s="35">
        <f>'All regions summary table RRC3'!BX$46</f>
        <v>6.5684322494444869</v>
      </c>
      <c r="Y29" s="23">
        <f>'All regions summary table RRC3'!BY$46</f>
        <v>12.845655585370064</v>
      </c>
      <c r="Z29" s="85">
        <f>'All regions summary table RRC3'!BW$46</f>
        <v>644.4891296656341</v>
      </c>
      <c r="AA29" s="35">
        <f>'All regions summary table RRC3'!CG$46</f>
        <v>2.0862918346336294</v>
      </c>
      <c r="AB29" s="23">
        <f>'All regions summary table RRC3'!CH$46</f>
        <v>2.0862918346336294</v>
      </c>
      <c r="AC29" s="93">
        <f>'All regions summary table RRC3'!CF$46</f>
        <v>107.54194735025021</v>
      </c>
      <c r="AD29" s="23">
        <f>'All regions summary table RRC3'!CP$46</f>
        <v>14.571147390696007</v>
      </c>
      <c r="AE29" s="23">
        <f>'All regions summary table RRC3'!CQ$46</f>
        <v>14.571147390696007</v>
      </c>
      <c r="AF29" s="94">
        <f>'All regions summary table RRC3'!CO$46</f>
        <v>2236.824861323842</v>
      </c>
      <c r="AG29" s="33"/>
      <c r="AH29" s="33"/>
    </row>
    <row r="30" spans="2:34">
      <c r="B30" s="31"/>
      <c r="C30" s="35"/>
      <c r="D30" s="33"/>
      <c r="E30" s="24"/>
      <c r="F30" s="35"/>
      <c r="G30" s="23"/>
      <c r="H30" s="34"/>
      <c r="I30" s="35"/>
      <c r="J30" s="33"/>
      <c r="K30" s="24"/>
      <c r="L30" s="58"/>
      <c r="M30" s="23"/>
      <c r="N30" s="34"/>
      <c r="O30" s="35"/>
      <c r="P30" s="33"/>
      <c r="Q30" s="24"/>
      <c r="R30" s="58"/>
      <c r="S30" s="23"/>
      <c r="T30" s="34"/>
      <c r="U30" s="35"/>
      <c r="V30" s="33"/>
      <c r="W30" s="33"/>
      <c r="X30" s="58"/>
      <c r="Y30" s="33"/>
      <c r="Z30" s="33"/>
      <c r="AA30" s="58"/>
      <c r="AB30" s="33"/>
      <c r="AC30" s="34"/>
      <c r="AD30" s="33"/>
      <c r="AE30" s="33"/>
      <c r="AF30" s="34"/>
      <c r="AG30" s="33"/>
      <c r="AH30" s="33"/>
    </row>
    <row r="31" spans="2:34" ht="13.5" thickBot="1">
      <c r="B31" s="32"/>
      <c r="C31" s="29"/>
      <c r="D31" s="20"/>
      <c r="E31" s="21"/>
      <c r="F31" s="29"/>
      <c r="G31" s="20"/>
      <c r="H31" s="21"/>
      <c r="I31" s="29"/>
      <c r="J31" s="20"/>
      <c r="K31" s="21"/>
      <c r="L31" s="29"/>
      <c r="M31" s="20"/>
      <c r="N31" s="21"/>
      <c r="O31" s="29"/>
      <c r="P31" s="20"/>
      <c r="Q31" s="21"/>
      <c r="R31" s="29"/>
      <c r="S31" s="20"/>
      <c r="T31" s="21"/>
      <c r="U31" s="29"/>
      <c r="V31" s="20"/>
      <c r="W31" s="20"/>
      <c r="X31" s="29"/>
      <c r="Y31" s="20"/>
      <c r="Z31" s="20"/>
      <c r="AA31" s="29"/>
      <c r="AB31" s="20"/>
      <c r="AC31" s="21"/>
      <c r="AD31" s="20"/>
      <c r="AE31" s="20"/>
      <c r="AF31" s="21"/>
      <c r="AG31" s="33"/>
      <c r="AH31" s="33"/>
    </row>
    <row r="32" spans="2:34">
      <c r="B32" s="75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</row>
    <row r="33" spans="2:34" ht="15.75" thickBot="1">
      <c r="B33" s="64" t="s">
        <v>144</v>
      </c>
    </row>
    <row r="34" spans="2:34">
      <c r="B34" s="351" t="s">
        <v>63</v>
      </c>
      <c r="C34" s="407" t="s">
        <v>66</v>
      </c>
      <c r="D34" s="410"/>
      <c r="E34" s="410"/>
      <c r="F34" s="407" t="s">
        <v>67</v>
      </c>
      <c r="G34" s="409"/>
      <c r="H34" s="408"/>
      <c r="I34" s="409" t="s">
        <v>68</v>
      </c>
      <c r="J34" s="409"/>
      <c r="K34" s="408"/>
      <c r="L34" s="407" t="s">
        <v>69</v>
      </c>
      <c r="M34" s="409"/>
      <c r="N34" s="408"/>
      <c r="O34" s="407" t="s">
        <v>70</v>
      </c>
      <c r="P34" s="409"/>
      <c r="Q34" s="408"/>
      <c r="R34" s="407" t="s">
        <v>71</v>
      </c>
      <c r="S34" s="409"/>
      <c r="T34" s="408"/>
      <c r="U34" s="407" t="s">
        <v>72</v>
      </c>
      <c r="V34" s="409"/>
      <c r="W34" s="409"/>
      <c r="X34" s="407" t="s">
        <v>73</v>
      </c>
      <c r="Y34" s="409"/>
      <c r="Z34" s="408"/>
      <c r="AA34" s="409" t="s">
        <v>74</v>
      </c>
      <c r="AB34" s="409"/>
      <c r="AC34" s="408"/>
      <c r="AD34" s="409" t="s">
        <v>75</v>
      </c>
      <c r="AE34" s="409"/>
      <c r="AF34" s="408"/>
      <c r="AG34" s="353"/>
      <c r="AH34" s="33"/>
    </row>
    <row r="35" spans="2:34">
      <c r="B35" s="28"/>
      <c r="C35" s="28" t="s">
        <v>80</v>
      </c>
      <c r="D35" s="353" t="s">
        <v>79</v>
      </c>
      <c r="E35" s="353" t="s">
        <v>79</v>
      </c>
      <c r="F35" s="28" t="s">
        <v>80</v>
      </c>
      <c r="G35" s="353" t="s">
        <v>79</v>
      </c>
      <c r="H35" s="86" t="s">
        <v>79</v>
      </c>
      <c r="I35" s="353" t="s">
        <v>80</v>
      </c>
      <c r="J35" s="353" t="s">
        <v>79</v>
      </c>
      <c r="K35" s="86" t="s">
        <v>79</v>
      </c>
      <c r="L35" s="353" t="s">
        <v>80</v>
      </c>
      <c r="M35" s="353" t="s">
        <v>79</v>
      </c>
      <c r="N35" s="86" t="s">
        <v>79</v>
      </c>
      <c r="O35" s="353" t="s">
        <v>80</v>
      </c>
      <c r="P35" s="353" t="s">
        <v>79</v>
      </c>
      <c r="Q35" s="86" t="s">
        <v>79</v>
      </c>
      <c r="R35" s="353" t="s">
        <v>80</v>
      </c>
      <c r="S35" s="353" t="s">
        <v>79</v>
      </c>
      <c r="T35" s="86" t="s">
        <v>79</v>
      </c>
      <c r="U35" s="353" t="s">
        <v>80</v>
      </c>
      <c r="V35" s="353" t="s">
        <v>79</v>
      </c>
      <c r="W35" s="353" t="s">
        <v>79</v>
      </c>
      <c r="X35" s="28" t="s">
        <v>80</v>
      </c>
      <c r="Y35" s="353" t="s">
        <v>79</v>
      </c>
      <c r="Z35" s="86" t="s">
        <v>79</v>
      </c>
      <c r="AA35" s="353" t="s">
        <v>80</v>
      </c>
      <c r="AB35" s="353" t="s">
        <v>79</v>
      </c>
      <c r="AC35" s="86" t="s">
        <v>79</v>
      </c>
      <c r="AD35" s="353" t="s">
        <v>80</v>
      </c>
      <c r="AE35" s="353" t="s">
        <v>79</v>
      </c>
      <c r="AF35" s="86" t="s">
        <v>79</v>
      </c>
      <c r="AG35" s="353"/>
      <c r="AH35" s="33"/>
    </row>
    <row r="36" spans="2:34" ht="13.5" thickBot="1">
      <c r="B36" s="90"/>
      <c r="C36" s="185" t="s">
        <v>78</v>
      </c>
      <c r="D36" s="353" t="s">
        <v>76</v>
      </c>
      <c r="E36" s="191" t="s">
        <v>81</v>
      </c>
      <c r="F36" s="28" t="s">
        <v>76</v>
      </c>
      <c r="G36" s="353" t="s">
        <v>76</v>
      </c>
      <c r="H36" s="194" t="s">
        <v>77</v>
      </c>
      <c r="I36" s="353" t="s">
        <v>76</v>
      </c>
      <c r="J36" s="353" t="s">
        <v>76</v>
      </c>
      <c r="K36" s="194" t="s">
        <v>82</v>
      </c>
      <c r="L36" s="28" t="s">
        <v>76</v>
      </c>
      <c r="M36" s="353" t="s">
        <v>76</v>
      </c>
      <c r="N36" s="194" t="s">
        <v>82</v>
      </c>
      <c r="O36" s="28" t="s">
        <v>76</v>
      </c>
      <c r="P36" s="353" t="s">
        <v>76</v>
      </c>
      <c r="Q36" s="194" t="s">
        <v>82</v>
      </c>
      <c r="R36" s="28" t="s">
        <v>76</v>
      </c>
      <c r="S36" s="353" t="s">
        <v>76</v>
      </c>
      <c r="T36" s="194" t="s">
        <v>82</v>
      </c>
      <c r="U36" s="28" t="s">
        <v>76</v>
      </c>
      <c r="V36" s="353" t="s">
        <v>76</v>
      </c>
      <c r="W36" s="191" t="s">
        <v>82</v>
      </c>
      <c r="X36" s="28" t="s">
        <v>76</v>
      </c>
      <c r="Y36" s="353" t="s">
        <v>76</v>
      </c>
      <c r="Z36" s="194" t="s">
        <v>82</v>
      </c>
      <c r="AA36" s="353" t="s">
        <v>76</v>
      </c>
      <c r="AB36" s="353" t="s">
        <v>76</v>
      </c>
      <c r="AC36" s="194" t="s">
        <v>82</v>
      </c>
      <c r="AD36" s="353" t="s">
        <v>76</v>
      </c>
      <c r="AE36" s="353" t="s">
        <v>76</v>
      </c>
      <c r="AF36" s="194" t="s">
        <v>83</v>
      </c>
      <c r="AG36" s="191"/>
      <c r="AH36" s="33"/>
    </row>
    <row r="37" spans="2:34">
      <c r="B37" s="31" t="s">
        <v>59</v>
      </c>
      <c r="C37" s="354">
        <f>C22-C7</f>
        <v>2.6779925955374515</v>
      </c>
      <c r="D37" s="355">
        <f t="shared" ref="D37:W44" si="0">D22-D7</f>
        <v>2.6779925955374515</v>
      </c>
      <c r="E37" s="245">
        <f t="shared" si="0"/>
        <v>4.1521455159883658</v>
      </c>
      <c r="F37" s="355">
        <f t="shared" si="0"/>
        <v>2.0981858041334491</v>
      </c>
      <c r="G37" s="355">
        <f t="shared" si="0"/>
        <v>2.0981858041334491</v>
      </c>
      <c r="H37" s="245">
        <f t="shared" si="0"/>
        <v>2.611769237624685</v>
      </c>
      <c r="I37" s="355">
        <f t="shared" si="0"/>
        <v>4.1198691321305443</v>
      </c>
      <c r="J37" s="355">
        <f t="shared" si="0"/>
        <v>4.1198691321305443</v>
      </c>
      <c r="K37" s="245">
        <f t="shared" si="0"/>
        <v>2.6117692376247703</v>
      </c>
      <c r="L37" s="355">
        <f t="shared" si="0"/>
        <v>0</v>
      </c>
      <c r="M37" s="355">
        <f t="shared" si="0"/>
        <v>0</v>
      </c>
      <c r="N37" s="245">
        <f t="shared" si="0"/>
        <v>0</v>
      </c>
      <c r="O37" s="355">
        <f t="shared" si="0"/>
        <v>0</v>
      </c>
      <c r="P37" s="355">
        <f t="shared" si="0"/>
        <v>0</v>
      </c>
      <c r="Q37" s="245">
        <f t="shared" si="0"/>
        <v>0</v>
      </c>
      <c r="R37" s="355">
        <f t="shared" si="0"/>
        <v>2.7294174923654344</v>
      </c>
      <c r="S37" s="355">
        <f t="shared" si="0"/>
        <v>2.7294174923654344</v>
      </c>
      <c r="T37" s="245">
        <f t="shared" si="0"/>
        <v>7.597956150068967</v>
      </c>
      <c r="U37" s="355">
        <f t="shared" si="0"/>
        <v>3.5847136587315891</v>
      </c>
      <c r="V37" s="355">
        <f t="shared" si="0"/>
        <v>3.5847136587315891</v>
      </c>
      <c r="W37" s="245">
        <f t="shared" si="0"/>
        <v>7.5879561500701129</v>
      </c>
      <c r="X37" s="355">
        <f t="shared" ref="X37:AF37" si="1">X22-X7</f>
        <v>2.0313642642611103E-3</v>
      </c>
      <c r="Y37" s="355">
        <f t="shared" si="1"/>
        <v>0</v>
      </c>
      <c r="Z37" s="245">
        <f t="shared" si="1"/>
        <v>1.0000000000104592E-2</v>
      </c>
      <c r="AA37" s="355">
        <f t="shared" si="1"/>
        <v>0</v>
      </c>
      <c r="AB37" s="355">
        <f t="shared" si="1"/>
        <v>0</v>
      </c>
      <c r="AC37" s="245">
        <f t="shared" si="1"/>
        <v>0</v>
      </c>
      <c r="AD37" s="355">
        <f t="shared" si="1"/>
        <v>0</v>
      </c>
      <c r="AE37" s="355">
        <f t="shared" si="1"/>
        <v>0</v>
      </c>
      <c r="AF37" s="245">
        <f t="shared" si="1"/>
        <v>-0.39999999999999991</v>
      </c>
      <c r="AG37" s="23"/>
      <c r="AH37" s="33"/>
    </row>
    <row r="38" spans="2:34">
      <c r="B38" s="31" t="s">
        <v>60</v>
      </c>
      <c r="C38" s="35">
        <f t="shared" ref="C38:R44" si="2">C23-C8</f>
        <v>1.2689601854868344</v>
      </c>
      <c r="D38" s="23">
        <f t="shared" si="2"/>
        <v>1.3430455136685193</v>
      </c>
      <c r="E38" s="24">
        <f t="shared" si="2"/>
        <v>10.282326865382629</v>
      </c>
      <c r="F38" s="23">
        <f t="shared" si="2"/>
        <v>3.4080435173515369</v>
      </c>
      <c r="G38" s="23">
        <f t="shared" si="2"/>
        <v>3.4983648154681677</v>
      </c>
      <c r="H38" s="24">
        <f t="shared" si="2"/>
        <v>38.804681133943404</v>
      </c>
      <c r="I38" s="23">
        <f t="shared" si="2"/>
        <v>3.2217386552283043</v>
      </c>
      <c r="J38" s="23">
        <f t="shared" si="2"/>
        <v>3.322077955971078</v>
      </c>
      <c r="K38" s="24">
        <f t="shared" si="2"/>
        <v>33.781489330640397</v>
      </c>
      <c r="L38" s="23">
        <f t="shared" si="2"/>
        <v>4.4554489096570302</v>
      </c>
      <c r="M38" s="23">
        <f t="shared" si="2"/>
        <v>4.4554489096570302</v>
      </c>
      <c r="N38" s="24">
        <f t="shared" si="2"/>
        <v>4.0130631883838817</v>
      </c>
      <c r="O38" s="23">
        <f t="shared" si="2"/>
        <v>3.7485184177863262</v>
      </c>
      <c r="P38" s="23">
        <f t="shared" si="2"/>
        <v>3.7485184177863262</v>
      </c>
      <c r="Q38" s="24">
        <f t="shared" si="2"/>
        <v>1.0101286149193527</v>
      </c>
      <c r="R38" s="23">
        <f t="shared" si="2"/>
        <v>2.3989008801301774</v>
      </c>
      <c r="S38" s="23">
        <f t="shared" si="0"/>
        <v>2.4108486444105131</v>
      </c>
      <c r="T38" s="24">
        <f t="shared" si="0"/>
        <v>151.86220175267044</v>
      </c>
      <c r="U38" s="23">
        <f t="shared" si="0"/>
        <v>1.851392363244095</v>
      </c>
      <c r="V38" s="23">
        <f t="shared" si="0"/>
        <v>1.8850377889904233</v>
      </c>
      <c r="W38" s="24">
        <f t="shared" si="0"/>
        <v>42.101880351239288</v>
      </c>
      <c r="X38" s="23">
        <f t="shared" ref="X38:AF38" si="3">X23-X8</f>
        <v>0.94962266875494494</v>
      </c>
      <c r="Y38" s="23">
        <f t="shared" si="3"/>
        <v>5.4548789285464157</v>
      </c>
      <c r="Z38" s="24">
        <f t="shared" si="3"/>
        <v>109.41329024315746</v>
      </c>
      <c r="AA38" s="23">
        <f t="shared" si="3"/>
        <v>1.7049397654339667E-2</v>
      </c>
      <c r="AB38" s="23">
        <f t="shared" si="3"/>
        <v>1.7049397654339667E-2</v>
      </c>
      <c r="AC38" s="24">
        <f t="shared" si="3"/>
        <v>0.34703115827096553</v>
      </c>
      <c r="AD38" s="23">
        <f t="shared" si="3"/>
        <v>5.3220971438687394</v>
      </c>
      <c r="AE38" s="23">
        <f t="shared" si="3"/>
        <v>5.3220971438687394</v>
      </c>
      <c r="AF38" s="24">
        <f t="shared" si="3"/>
        <v>388.212638088522</v>
      </c>
      <c r="AG38" s="23"/>
      <c r="AH38" s="33"/>
    </row>
    <row r="39" spans="2:34">
      <c r="B39" s="31" t="s">
        <v>58</v>
      </c>
      <c r="C39" s="35">
        <f t="shared" si="2"/>
        <v>6.7639542897224008</v>
      </c>
      <c r="D39" s="23">
        <f t="shared" si="0"/>
        <v>7.468038591521263</v>
      </c>
      <c r="E39" s="24">
        <f t="shared" si="0"/>
        <v>195.89568943808626</v>
      </c>
      <c r="F39" s="23">
        <f t="shared" si="0"/>
        <v>3.8714136489116604</v>
      </c>
      <c r="G39" s="23">
        <f t="shared" si="0"/>
        <v>4.3996480385246475</v>
      </c>
      <c r="H39" s="24">
        <f t="shared" si="0"/>
        <v>56.31460716345714</v>
      </c>
      <c r="I39" s="23">
        <f t="shared" si="0"/>
        <v>5.4267808520415759</v>
      </c>
      <c r="J39" s="23">
        <f t="shared" si="0"/>
        <v>6.1630287433888276</v>
      </c>
      <c r="K39" s="24">
        <f t="shared" si="0"/>
        <v>56.103103318126841</v>
      </c>
      <c r="L39" s="23">
        <f t="shared" si="0"/>
        <v>7.0919538295155432E-2</v>
      </c>
      <c r="M39" s="23">
        <f t="shared" si="0"/>
        <v>7.0919538295155432E-2</v>
      </c>
      <c r="N39" s="24">
        <f t="shared" si="0"/>
        <v>0.16920307626372733</v>
      </c>
      <c r="O39" s="23">
        <f t="shared" si="0"/>
        <v>4.4527309023191596E-2</v>
      </c>
      <c r="P39" s="23">
        <f t="shared" si="0"/>
        <v>4.4527309023191596E-2</v>
      </c>
      <c r="Q39" s="24">
        <f t="shared" si="0"/>
        <v>4.2300769066144994E-2</v>
      </c>
      <c r="R39" s="23">
        <f t="shared" si="0"/>
        <v>1.4744676618681769</v>
      </c>
      <c r="S39" s="23">
        <f t="shared" si="0"/>
        <v>1.8326339409191723</v>
      </c>
      <c r="T39" s="24">
        <f t="shared" si="0"/>
        <v>133.42829968859405</v>
      </c>
      <c r="U39" s="23">
        <f t="shared" si="0"/>
        <v>3.1223648708558898</v>
      </c>
      <c r="V39" s="23">
        <f t="shared" si="0"/>
        <v>4.0463680766708316</v>
      </c>
      <c r="W39" s="24">
        <f t="shared" si="0"/>
        <v>95.408048901549591</v>
      </c>
      <c r="X39" s="23">
        <f t="shared" ref="X39:AF39" si="4">X24-X9</f>
        <v>-3.0610246434668174</v>
      </c>
      <c r="Y39" s="23">
        <f t="shared" si="4"/>
        <v>-7.0757904380174708E-2</v>
      </c>
      <c r="Z39" s="24">
        <f t="shared" si="4"/>
        <v>37.925846102309606</v>
      </c>
      <c r="AA39" s="23">
        <f t="shared" si="4"/>
        <v>5.5558430731028376E-3</v>
      </c>
      <c r="AB39" s="23">
        <f t="shared" si="4"/>
        <v>5.5558430731028376E-3</v>
      </c>
      <c r="AC39" s="24">
        <f t="shared" si="4"/>
        <v>9.4404684733945032E-2</v>
      </c>
      <c r="AD39" s="23">
        <f t="shared" si="4"/>
        <v>6.8296877163497012</v>
      </c>
      <c r="AE39" s="23">
        <f t="shared" si="4"/>
        <v>6.8296877163497012</v>
      </c>
      <c r="AF39" s="24">
        <f t="shared" si="4"/>
        <v>134.18330658460582</v>
      </c>
      <c r="AG39" s="23"/>
      <c r="AH39" s="33"/>
    </row>
    <row r="40" spans="2:34">
      <c r="B40" s="31" t="s">
        <v>33</v>
      </c>
      <c r="C40" s="35">
        <f t="shared" si="2"/>
        <v>2.6239545077560131</v>
      </c>
      <c r="D40" s="23">
        <f t="shared" si="0"/>
        <v>2.6359732094786246</v>
      </c>
      <c r="E40" s="24">
        <f t="shared" si="0"/>
        <v>9.7252950291048137</v>
      </c>
      <c r="F40" s="23">
        <f t="shared" si="0"/>
        <v>10.323096710680625</v>
      </c>
      <c r="G40" s="23">
        <f t="shared" si="0"/>
        <v>10.331975406655374</v>
      </c>
      <c r="H40" s="24">
        <f t="shared" si="0"/>
        <v>31.508092789117654</v>
      </c>
      <c r="I40" s="23">
        <f t="shared" si="0"/>
        <v>2.4692203191066873</v>
      </c>
      <c r="J40" s="23">
        <f t="shared" si="0"/>
        <v>2.4762299183834751</v>
      </c>
      <c r="K40" s="24">
        <f t="shared" si="0"/>
        <v>3.4117710640964845</v>
      </c>
      <c r="L40" s="23">
        <f t="shared" si="0"/>
        <v>16.083457977660949</v>
      </c>
      <c r="M40" s="23">
        <f t="shared" si="0"/>
        <v>16.083457977660949</v>
      </c>
      <c r="N40" s="24">
        <f t="shared" si="0"/>
        <v>22.47705738001693</v>
      </c>
      <c r="O40" s="23">
        <f t="shared" si="0"/>
        <v>15.813889067461458</v>
      </c>
      <c r="P40" s="23">
        <f t="shared" si="0"/>
        <v>15.813889067461458</v>
      </c>
      <c r="Q40" s="24">
        <f t="shared" si="0"/>
        <v>5.6192643450042183</v>
      </c>
      <c r="R40" s="23">
        <f t="shared" si="0"/>
        <v>8.6846136622219383</v>
      </c>
      <c r="S40" s="23">
        <f t="shared" si="0"/>
        <v>8.6862069015644501</v>
      </c>
      <c r="T40" s="24">
        <f t="shared" si="0"/>
        <v>151.88845453700696</v>
      </c>
      <c r="U40" s="23">
        <f t="shared" si="0"/>
        <v>3.0649408585326281</v>
      </c>
      <c r="V40" s="23">
        <f t="shared" si="0"/>
        <v>3.0724477796546079</v>
      </c>
      <c r="W40" s="24">
        <f t="shared" si="0"/>
        <v>9.2883087967243227</v>
      </c>
      <c r="X40" s="23">
        <f t="shared" ref="X40:AF40" si="5">X25-X10</f>
        <v>1.8723732280226084</v>
      </c>
      <c r="Y40" s="23">
        <f t="shared" si="5"/>
        <v>5.1547122131995931</v>
      </c>
      <c r="Z40" s="24">
        <f t="shared" si="5"/>
        <v>35.499634233036659</v>
      </c>
      <c r="AA40" s="23">
        <f t="shared" si="5"/>
        <v>12.875745512817142</v>
      </c>
      <c r="AB40" s="23">
        <f t="shared" si="5"/>
        <v>12.875745512817142</v>
      </c>
      <c r="AC40" s="24">
        <f t="shared" si="5"/>
        <v>107.1005115072453</v>
      </c>
      <c r="AD40" s="23">
        <f t="shared" si="5"/>
        <v>12.204088010577937</v>
      </c>
      <c r="AE40" s="23">
        <f t="shared" si="5"/>
        <v>12.204088010577937</v>
      </c>
      <c r="AF40" s="24">
        <f t="shared" si="5"/>
        <v>387.32453636151604</v>
      </c>
      <c r="AG40" s="23"/>
      <c r="AH40" s="33"/>
    </row>
    <row r="41" spans="2:34">
      <c r="B41" s="31" t="s">
        <v>61</v>
      </c>
      <c r="C41" s="35">
        <f t="shared" si="2"/>
        <v>1.4199868945390959</v>
      </c>
      <c r="D41" s="23">
        <f t="shared" si="0"/>
        <v>1.6564687760282861</v>
      </c>
      <c r="E41" s="24">
        <f t="shared" si="0"/>
        <v>21.589244920211058</v>
      </c>
      <c r="F41" s="23">
        <f t="shared" si="0"/>
        <v>3.7433094363601249</v>
      </c>
      <c r="G41" s="23">
        <f t="shared" si="0"/>
        <v>3.9481397271699397</v>
      </c>
      <c r="H41" s="24">
        <f t="shared" si="0"/>
        <v>21.390689713709662</v>
      </c>
      <c r="I41" s="23">
        <f t="shared" si="0"/>
        <v>3.5101982994520924</v>
      </c>
      <c r="J41" s="23">
        <f t="shared" si="0"/>
        <v>3.6856007325487283</v>
      </c>
      <c r="K41" s="24">
        <f t="shared" si="0"/>
        <v>20.393832524141772</v>
      </c>
      <c r="L41" s="23">
        <f t="shared" si="0"/>
        <v>5.552887393934725</v>
      </c>
      <c r="M41" s="23">
        <f t="shared" si="0"/>
        <v>5.552887393934725</v>
      </c>
      <c r="N41" s="24">
        <f t="shared" si="0"/>
        <v>0.79748575165388047</v>
      </c>
      <c r="O41" s="23">
        <f t="shared" si="0"/>
        <v>4.3732904666300012</v>
      </c>
      <c r="P41" s="23">
        <f t="shared" si="0"/>
        <v>4.3732904666300012</v>
      </c>
      <c r="Q41" s="24">
        <f t="shared" si="0"/>
        <v>0.19937143791345591</v>
      </c>
      <c r="R41" s="23">
        <f t="shared" si="0"/>
        <v>1.2915101092473293</v>
      </c>
      <c r="S41" s="23">
        <f t="shared" si="0"/>
        <v>1.581188214097939</v>
      </c>
      <c r="T41" s="24">
        <f t="shared" si="0"/>
        <v>10.518547977020717</v>
      </c>
      <c r="U41" s="23">
        <f t="shared" si="0"/>
        <v>1.0838676639720359</v>
      </c>
      <c r="V41" s="23">
        <f t="shared" si="0"/>
        <v>1.2743617818921826</v>
      </c>
      <c r="W41" s="24">
        <f t="shared" si="0"/>
        <v>10.518547977021171</v>
      </c>
      <c r="X41" s="23">
        <f t="shared" ref="X41:AF41" si="6">X26-X11</f>
        <v>0</v>
      </c>
      <c r="Y41" s="23">
        <f t="shared" si="6"/>
        <v>0</v>
      </c>
      <c r="Z41" s="24">
        <f t="shared" si="6"/>
        <v>0</v>
      </c>
      <c r="AA41" s="23">
        <f t="shared" si="6"/>
        <v>0</v>
      </c>
      <c r="AB41" s="23">
        <f t="shared" si="6"/>
        <v>0</v>
      </c>
      <c r="AC41" s="24">
        <f t="shared" si="6"/>
        <v>0</v>
      </c>
      <c r="AD41" s="23">
        <f t="shared" si="6"/>
        <v>4.3670614892516069</v>
      </c>
      <c r="AE41" s="23">
        <f t="shared" si="6"/>
        <v>4.3670614892516069</v>
      </c>
      <c r="AF41" s="24">
        <f t="shared" si="6"/>
        <v>25.695633655553706</v>
      </c>
      <c r="AG41" s="23"/>
      <c r="AH41" s="33"/>
    </row>
    <row r="42" spans="2:34">
      <c r="B42" s="31" t="s">
        <v>62</v>
      </c>
      <c r="C42" s="35">
        <f t="shared" si="2"/>
        <v>1.7234153469934419</v>
      </c>
      <c r="D42" s="23">
        <f t="shared" si="0"/>
        <v>2.0739344428411739</v>
      </c>
      <c r="E42" s="24">
        <f t="shared" si="0"/>
        <v>6.832214959404098</v>
      </c>
      <c r="F42" s="23">
        <f t="shared" si="0"/>
        <v>1.1606948926796998</v>
      </c>
      <c r="G42" s="23">
        <f t="shared" si="0"/>
        <v>1.4069507761585762</v>
      </c>
      <c r="H42" s="24">
        <f t="shared" si="0"/>
        <v>3.2039223249109341</v>
      </c>
      <c r="I42" s="23">
        <f t="shared" si="0"/>
        <v>1.5295122336086822</v>
      </c>
      <c r="J42" s="23">
        <f t="shared" si="0"/>
        <v>1.845354527860243</v>
      </c>
      <c r="K42" s="24">
        <f t="shared" si="0"/>
        <v>3.2039223249109909</v>
      </c>
      <c r="L42" s="23">
        <f t="shared" si="0"/>
        <v>0</v>
      </c>
      <c r="M42" s="23">
        <f t="shared" si="0"/>
        <v>0</v>
      </c>
      <c r="N42" s="24">
        <f t="shared" si="0"/>
        <v>0</v>
      </c>
      <c r="O42" s="23">
        <f t="shared" si="0"/>
        <v>0</v>
      </c>
      <c r="P42" s="23">
        <f t="shared" si="0"/>
        <v>0</v>
      </c>
      <c r="Q42" s="24">
        <f t="shared" si="0"/>
        <v>0</v>
      </c>
      <c r="R42" s="23">
        <f t="shared" si="0"/>
        <v>2.4432280288846631</v>
      </c>
      <c r="S42" s="23">
        <f t="shared" si="0"/>
        <v>2.5530969947102786</v>
      </c>
      <c r="T42" s="24">
        <f t="shared" si="0"/>
        <v>36.17503516440911</v>
      </c>
      <c r="U42" s="23">
        <f t="shared" si="0"/>
        <v>3.1402420527337611</v>
      </c>
      <c r="V42" s="23">
        <f t="shared" si="0"/>
        <v>3.4039059887007737</v>
      </c>
      <c r="W42" s="24">
        <f t="shared" si="0"/>
        <v>20.424766919777653</v>
      </c>
      <c r="X42" s="23">
        <f t="shared" ref="X42:AF42" si="7">X27-X12</f>
        <v>3.774055317071852</v>
      </c>
      <c r="Y42" s="23">
        <f t="shared" si="7"/>
        <v>6.580922315394691</v>
      </c>
      <c r="Z42" s="24">
        <f t="shared" si="7"/>
        <v>28.015266010507503</v>
      </c>
      <c r="AA42" s="23">
        <f t="shared" si="7"/>
        <v>0</v>
      </c>
      <c r="AB42" s="23">
        <f t="shared" si="7"/>
        <v>0</v>
      </c>
      <c r="AC42" s="24">
        <f t="shared" si="7"/>
        <v>0</v>
      </c>
      <c r="AD42" s="23">
        <f t="shared" si="7"/>
        <v>3.1081799407774486</v>
      </c>
      <c r="AE42" s="23">
        <f t="shared" si="7"/>
        <v>3.1081799407774486</v>
      </c>
      <c r="AF42" s="24">
        <f t="shared" si="7"/>
        <v>47.557106218800527</v>
      </c>
      <c r="AG42" s="23"/>
      <c r="AH42" s="33"/>
    </row>
    <row r="43" spans="2:34">
      <c r="B43" s="31"/>
      <c r="C43" s="35"/>
      <c r="D43" s="23"/>
      <c r="E43" s="24"/>
      <c r="F43" s="23"/>
      <c r="G43" s="23"/>
      <c r="H43" s="24"/>
      <c r="I43" s="23"/>
      <c r="J43" s="23"/>
      <c r="K43" s="24"/>
      <c r="L43" s="23"/>
      <c r="M43" s="23"/>
      <c r="N43" s="24"/>
      <c r="O43" s="23"/>
      <c r="P43" s="23"/>
      <c r="Q43" s="24"/>
      <c r="R43" s="23"/>
      <c r="S43" s="23"/>
      <c r="T43" s="24"/>
      <c r="U43" s="23"/>
      <c r="V43" s="23"/>
      <c r="W43" s="24"/>
      <c r="X43" s="23"/>
      <c r="Y43" s="23"/>
      <c r="Z43" s="24"/>
      <c r="AA43" s="23"/>
      <c r="AB43" s="23"/>
      <c r="AC43" s="24"/>
      <c r="AD43" s="23"/>
      <c r="AE43" s="23"/>
      <c r="AF43" s="24"/>
      <c r="AG43" s="23"/>
      <c r="AH43" s="33"/>
    </row>
    <row r="44" spans="2:34">
      <c r="B44" s="31" t="s">
        <v>64</v>
      </c>
      <c r="C44" s="35">
        <f t="shared" si="2"/>
        <v>4.0408963447200321</v>
      </c>
      <c r="D44" s="23">
        <f t="shared" si="0"/>
        <v>4.4596470187622304</v>
      </c>
      <c r="E44" s="24">
        <f t="shared" si="0"/>
        <v>248.47691672817723</v>
      </c>
      <c r="F44" s="23">
        <f t="shared" si="0"/>
        <v>4.0565361737382926</v>
      </c>
      <c r="G44" s="23">
        <f t="shared" si="0"/>
        <v>4.3187655573185282</v>
      </c>
      <c r="H44" s="24">
        <f t="shared" si="0"/>
        <v>153.83376236276348</v>
      </c>
      <c r="I44" s="23">
        <f t="shared" si="0"/>
        <v>3.8887869620895632</v>
      </c>
      <c r="J44" s="23">
        <f t="shared" si="0"/>
        <v>4.2175926189752433</v>
      </c>
      <c r="K44" s="24">
        <f t="shared" si="0"/>
        <v>119.50588779954126</v>
      </c>
      <c r="L44" s="23">
        <f t="shared" si="0"/>
        <v>4.9925080476835113</v>
      </c>
      <c r="M44" s="23">
        <f t="shared" si="0"/>
        <v>4.9925080476835113</v>
      </c>
      <c r="N44" s="24">
        <f t="shared" si="0"/>
        <v>27.45680939631842</v>
      </c>
      <c r="O44" s="23">
        <f t="shared" si="0"/>
        <v>3.0564616534891766</v>
      </c>
      <c r="P44" s="23">
        <f t="shared" si="0"/>
        <v>3.0564616534891766</v>
      </c>
      <c r="Q44" s="24">
        <f t="shared" si="0"/>
        <v>6.8710651669031719</v>
      </c>
      <c r="R44" s="23">
        <f t="shared" si="0"/>
        <v>2.9702772949848937</v>
      </c>
      <c r="S44" s="23">
        <f t="shared" si="0"/>
        <v>3.127794953324043</v>
      </c>
      <c r="T44" s="24">
        <f t="shared" si="0"/>
        <v>491.47049526977025</v>
      </c>
      <c r="U44" s="23">
        <f t="shared" si="0"/>
        <v>2.4766147210218579</v>
      </c>
      <c r="V44" s="23">
        <f t="shared" si="0"/>
        <v>2.8676220065244791</v>
      </c>
      <c r="W44" s="24">
        <f t="shared" si="0"/>
        <v>185.32950909638214</v>
      </c>
      <c r="X44" s="23">
        <f t="shared" ref="X44:AF44" si="8">X29-X14</f>
        <v>-1.7728509266454795</v>
      </c>
      <c r="Y44" s="23">
        <f t="shared" si="8"/>
        <v>4.5043724092800979</v>
      </c>
      <c r="Z44" s="24">
        <f t="shared" si="8"/>
        <v>210.86403658901133</v>
      </c>
      <c r="AA44" s="23">
        <f t="shared" si="8"/>
        <v>2.0862918346336294</v>
      </c>
      <c r="AB44" s="23">
        <f t="shared" si="8"/>
        <v>2.0862918346336294</v>
      </c>
      <c r="AC44" s="24">
        <f t="shared" si="8"/>
        <v>107.54194735025021</v>
      </c>
      <c r="AD44" s="23">
        <f t="shared" si="8"/>
        <v>7.0569908445407199</v>
      </c>
      <c r="AE44" s="23">
        <f t="shared" si="8"/>
        <v>7.0569908445407199</v>
      </c>
      <c r="AF44" s="24">
        <f t="shared" si="8"/>
        <v>982.57322090899811</v>
      </c>
      <c r="AG44" s="23"/>
      <c r="AH44" s="33"/>
    </row>
    <row r="45" spans="2:34">
      <c r="B45" s="31"/>
      <c r="C45" s="35"/>
      <c r="D45" s="33"/>
      <c r="E45" s="24"/>
      <c r="F45" s="23"/>
      <c r="G45" s="23"/>
      <c r="H45" s="34"/>
      <c r="I45" s="23"/>
      <c r="J45" s="33"/>
      <c r="K45" s="24"/>
      <c r="L45" s="33"/>
      <c r="M45" s="23"/>
      <c r="N45" s="34"/>
      <c r="O45" s="23"/>
      <c r="P45" s="33"/>
      <c r="Q45" s="24"/>
      <c r="R45" s="33"/>
      <c r="S45" s="23"/>
      <c r="T45" s="34"/>
      <c r="U45" s="23"/>
      <c r="V45" s="33"/>
      <c r="W45" s="34"/>
      <c r="X45" s="33"/>
      <c r="Y45" s="33"/>
      <c r="Z45" s="34"/>
      <c r="AA45" s="33"/>
      <c r="AB45" s="33"/>
      <c r="AC45" s="34"/>
      <c r="AD45" s="33"/>
      <c r="AE45" s="33"/>
      <c r="AF45" s="34"/>
      <c r="AG45" s="33"/>
      <c r="AH45" s="33"/>
    </row>
    <row r="46" spans="2:34" ht="13.5" thickBot="1">
      <c r="B46" s="32"/>
      <c r="C46" s="29"/>
      <c r="D46" s="20"/>
      <c r="E46" s="21"/>
      <c r="F46" s="20"/>
      <c r="G46" s="20"/>
      <c r="H46" s="21"/>
      <c r="I46" s="20"/>
      <c r="J46" s="20"/>
      <c r="K46" s="21"/>
      <c r="L46" s="20"/>
      <c r="M46" s="20"/>
      <c r="N46" s="21"/>
      <c r="O46" s="20"/>
      <c r="P46" s="20"/>
      <c r="Q46" s="21"/>
      <c r="R46" s="20"/>
      <c r="S46" s="20"/>
      <c r="T46" s="21"/>
      <c r="U46" s="20"/>
      <c r="V46" s="20"/>
      <c r="W46" s="21"/>
      <c r="X46" s="20"/>
      <c r="Y46" s="20"/>
      <c r="Z46" s="21"/>
      <c r="AA46" s="20"/>
      <c r="AB46" s="20"/>
      <c r="AC46" s="21"/>
      <c r="AD46" s="20"/>
      <c r="AE46" s="20"/>
      <c r="AF46" s="21"/>
      <c r="AG46" s="33"/>
      <c r="AH46" s="33"/>
    </row>
    <row r="47" spans="2:34">
      <c r="B47" s="75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</row>
    <row r="48" spans="2:34" ht="15.75" thickBot="1">
      <c r="B48" s="64" t="s">
        <v>118</v>
      </c>
      <c r="G48">
        <f>I57/F57</f>
        <v>0.78603205522102848</v>
      </c>
    </row>
    <row r="49" spans="2:42">
      <c r="B49" s="104"/>
      <c r="C49" s="246" t="s">
        <v>66</v>
      </c>
      <c r="D49" s="247"/>
      <c r="E49" s="249" t="s">
        <v>123</v>
      </c>
      <c r="F49" s="239" t="s">
        <v>67</v>
      </c>
      <c r="G49" s="238"/>
      <c r="H49" s="261" t="s">
        <v>125</v>
      </c>
      <c r="I49" s="239" t="s">
        <v>68</v>
      </c>
      <c r="J49" s="238"/>
      <c r="K49" s="239" t="s">
        <v>71</v>
      </c>
      <c r="L49" s="238"/>
      <c r="M49" s="261" t="s">
        <v>126</v>
      </c>
      <c r="N49" s="239" t="s">
        <v>72</v>
      </c>
      <c r="O49" s="238"/>
      <c r="P49" s="239" t="s">
        <v>74</v>
      </c>
      <c r="Q49" s="238"/>
      <c r="R49" s="239" t="s">
        <v>73</v>
      </c>
      <c r="S49" s="238"/>
      <c r="T49" s="239" t="s">
        <v>75</v>
      </c>
      <c r="U49" s="238"/>
    </row>
    <row r="50" spans="2:42" ht="13.5" thickBot="1">
      <c r="B50" s="32" t="s">
        <v>136</v>
      </c>
      <c r="C50" s="241" t="s">
        <v>119</v>
      </c>
      <c r="D50" s="242" t="s">
        <v>124</v>
      </c>
      <c r="E50" s="250" t="s">
        <v>122</v>
      </c>
      <c r="F50" s="281" t="s">
        <v>133</v>
      </c>
      <c r="G50" s="242" t="s">
        <v>87</v>
      </c>
      <c r="H50" s="262" t="s">
        <v>122</v>
      </c>
      <c r="I50" s="241" t="s">
        <v>120</v>
      </c>
      <c r="J50" s="242" t="s">
        <v>87</v>
      </c>
      <c r="K50" s="241" t="s">
        <v>120</v>
      </c>
      <c r="L50" s="242" t="s">
        <v>87</v>
      </c>
      <c r="M50" s="262" t="s">
        <v>122</v>
      </c>
      <c r="N50" s="241" t="s">
        <v>120</v>
      </c>
      <c r="O50" s="242" t="s">
        <v>87</v>
      </c>
      <c r="P50" s="241" t="s">
        <v>120</v>
      </c>
      <c r="Q50" s="242" t="s">
        <v>87</v>
      </c>
      <c r="R50" s="241" t="s">
        <v>120</v>
      </c>
      <c r="S50" s="242" t="s">
        <v>87</v>
      </c>
      <c r="T50" s="241" t="s">
        <v>121</v>
      </c>
      <c r="U50" s="242" t="s">
        <v>87</v>
      </c>
    </row>
    <row r="51" spans="2:42">
      <c r="B51" s="28" t="s">
        <v>59</v>
      </c>
      <c r="C51" s="240">
        <f>'All regions summary table RRC3'!J$11</f>
        <v>179.02000000000007</v>
      </c>
      <c r="D51" s="23">
        <f t="shared" ref="D51:D56" si="9">100*C51/C$57</f>
        <v>3.1373356417223732</v>
      </c>
      <c r="E51" s="248">
        <f>'All regions summary table RRC3'!G11/'All regions summary table RRC3'!F11</f>
        <v>1.7177451687915968</v>
      </c>
      <c r="F51" s="243">
        <f>'All regions summary table RRC3'!S$11</f>
        <v>146.83000000000004</v>
      </c>
      <c r="G51" s="245">
        <f t="shared" ref="G51:G56" si="10">100*F51/F$57</f>
        <v>4.0478247773011251</v>
      </c>
      <c r="H51" s="248">
        <f>'All regions summary table RRC3'!P11/'All regions summary table RRC3'!O11</f>
        <v>1.4259028281363308</v>
      </c>
      <c r="I51" s="240">
        <f>'All regions summary table RRC3'!AB$11</f>
        <v>81.56</v>
      </c>
      <c r="J51" s="24">
        <f t="shared" ref="J51:J56" si="11">100*I51/I$57</f>
        <v>2.8605126018860711</v>
      </c>
      <c r="K51" s="243">
        <f>'All regions summary table RRC3'!BC$11</f>
        <v>340.45999999999913</v>
      </c>
      <c r="L51" s="245">
        <f t="shared" ref="L51:L56" si="12">100*K51/K$57</f>
        <v>2.0104357706639537</v>
      </c>
      <c r="M51" s="248">
        <f>'All regions summary table RRC3'!AZ11/'All regions summary table RRC3'!AY11</f>
        <v>1.0690389380746315</v>
      </c>
      <c r="N51" s="243">
        <f>'All regions summary table RRC3'!BL$11</f>
        <v>268.06000000000017</v>
      </c>
      <c r="O51" s="245">
        <f t="shared" ref="O51:O56" si="13">100*N51/N$57</f>
        <v>3.9637617220826153</v>
      </c>
      <c r="P51" s="237">
        <f>'All regions summary table RRC3'!CD$11</f>
        <v>66.919999999999618</v>
      </c>
      <c r="Q51" s="23">
        <f t="shared" ref="Q51:Q56" si="14">100*P51/P$57</f>
        <v>1.2982343449572735</v>
      </c>
      <c r="R51" s="237">
        <f>'All regions summary table RRC3'!BU$11</f>
        <v>5.4800000000000182</v>
      </c>
      <c r="S51" s="23">
        <f t="shared" ref="S51:S56" si="15">100*R51/R$57</f>
        <v>0.10922479428683185</v>
      </c>
      <c r="T51" s="243">
        <f>'All regions summary table RRC3'!CM$11</f>
        <v>2.6</v>
      </c>
      <c r="U51" s="244">
        <f t="shared" ref="U51:U56" si="16">100*T51/T$57</f>
        <v>1.6936946593747969E-2</v>
      </c>
      <c r="V51" s="75"/>
      <c r="W51" s="30"/>
      <c r="X51" s="75"/>
      <c r="Y51" s="75"/>
    </row>
    <row r="52" spans="2:42">
      <c r="B52" s="28" t="s">
        <v>60</v>
      </c>
      <c r="C52" s="240">
        <f>'All regions summary table RRC3'!J$20</f>
        <v>773.92833382042909</v>
      </c>
      <c r="D52" s="23">
        <f t="shared" si="9"/>
        <v>13.56313789427797</v>
      </c>
      <c r="E52" s="248">
        <f>'All regions summary table RRC3'!G20/'All regions summary table RRC3'!F20</f>
        <v>2.7379475827797966</v>
      </c>
      <c r="F52" s="259">
        <f>'All regions summary table RRC3'!S$20</f>
        <v>1014.0807877293764</v>
      </c>
      <c r="G52" s="260">
        <f t="shared" si="10"/>
        <v>27.956285083130233</v>
      </c>
      <c r="H52" s="248">
        <f>'All regions summary table RRC3'!P20/'All regions summary table RRC3'!O20</f>
        <v>2.5776993442801306</v>
      </c>
      <c r="I52" s="240">
        <f>'All regions summary table RRC3'!AB$20</f>
        <v>897.06247229565622</v>
      </c>
      <c r="J52" s="24">
        <f t="shared" si="11"/>
        <v>31.462218080931819</v>
      </c>
      <c r="K52" s="240">
        <f>'All regions summary table RRC3'!BC$20</f>
        <v>6356.1576934396144</v>
      </c>
      <c r="L52" s="24">
        <f t="shared" si="12"/>
        <v>37.53347468387453</v>
      </c>
      <c r="M52" s="248">
        <f>'All regions summary table RRC3'!AZ20/'All regions summary table RRC3'!AY20</f>
        <v>2.0984892097513455</v>
      </c>
      <c r="N52" s="240">
        <f>'All regions summary table RRC3'!BL$20</f>
        <v>2308.672432353439</v>
      </c>
      <c r="O52" s="24">
        <f t="shared" si="13"/>
        <v>34.137981855517125</v>
      </c>
      <c r="P52" s="237">
        <f>'All regions summary table RRC3'!CD$20</f>
        <v>2035.4452708928047</v>
      </c>
      <c r="Q52" s="23">
        <f t="shared" si="14"/>
        <v>39.48722292220436</v>
      </c>
      <c r="R52" s="237">
        <f>'All regions summary table RRC3'!BU$20</f>
        <v>2012.0399901933702</v>
      </c>
      <c r="S52" s="23">
        <f t="shared" si="15"/>
        <v>40.103039055793666</v>
      </c>
      <c r="T52" s="259">
        <f>'All regions summary table RRC3'!CM$20</f>
        <v>8596</v>
      </c>
      <c r="U52" s="260">
        <f t="shared" si="16"/>
        <v>55.996151123022138</v>
      </c>
      <c r="V52" s="156"/>
      <c r="W52" s="233"/>
      <c r="X52" s="156"/>
      <c r="Y52" s="156"/>
    </row>
    <row r="53" spans="2:42">
      <c r="B53" s="28" t="s">
        <v>58</v>
      </c>
      <c r="C53" s="259">
        <f>'All regions summary table RRC3'!J$26</f>
        <v>2664.6919003572843</v>
      </c>
      <c r="D53" s="257">
        <f t="shared" si="9"/>
        <v>46.698876512120592</v>
      </c>
      <c r="E53" s="248">
        <f>'All regions summary table RRC3'!G26/'All regions summary table RRC3'!F26</f>
        <v>3.0544287603197544</v>
      </c>
      <c r="F53" s="259">
        <f>'All regions summary table RRC3'!S$26</f>
        <v>1293.2631019375499</v>
      </c>
      <c r="G53" s="260">
        <f t="shared" si="10"/>
        <v>35.652812283539632</v>
      </c>
      <c r="H53" s="248">
        <f>'All regions summary table RRC3'!P26/'All regions summary table RRC3'!O26</f>
        <v>2.5666653579302858</v>
      </c>
      <c r="I53" s="240">
        <f>'All regions summary table RRC3'!AB$26</f>
        <v>959.67892275055851</v>
      </c>
      <c r="J53" s="24">
        <f t="shared" si="11"/>
        <v>33.658333157091981</v>
      </c>
      <c r="K53" s="240">
        <f>'All regions summary table RRC3'!BC$26</f>
        <v>5952.7148549563562</v>
      </c>
      <c r="L53" s="24">
        <f t="shared" si="12"/>
        <v>35.151121650023434</v>
      </c>
      <c r="M53" s="248">
        <f>'All regions summary table RRC3'!AZ26/'All regions summary table RRC3'!AY26</f>
        <v>2.4463544590895365</v>
      </c>
      <c r="N53" s="240">
        <f>'All regions summary table RRC3'!BL$26</f>
        <v>2387.1503366809306</v>
      </c>
      <c r="O53" s="24">
        <f t="shared" si="13"/>
        <v>35.298422477775475</v>
      </c>
      <c r="P53" s="237">
        <f>'All regions summary table RRC3'!CD$26</f>
        <v>1699.1963864310828</v>
      </c>
      <c r="Q53" s="23">
        <f t="shared" si="14"/>
        <v>32.964063175315836</v>
      </c>
      <c r="R53" s="237">
        <f>'All regions summary table RRC3'!BU$26</f>
        <v>1866.3681318443428</v>
      </c>
      <c r="S53" s="23">
        <f t="shared" si="15"/>
        <v>37.199575778138019</v>
      </c>
      <c r="T53" s="259">
        <f>'All regions summary table RRC3'!CM$26</f>
        <v>2117.0040568520035</v>
      </c>
      <c r="U53" s="260">
        <f t="shared" si="16"/>
        <v>13.790609480634682</v>
      </c>
      <c r="V53" s="156"/>
      <c r="W53" s="233"/>
      <c r="X53" s="156"/>
      <c r="Y53" s="156"/>
      <c r="AA53" s="33"/>
    </row>
    <row r="54" spans="2:42">
      <c r="B54" s="28" t="s">
        <v>33</v>
      </c>
      <c r="C54" s="240">
        <f>'All regions summary table RRC3'!J$31</f>
        <v>365.8972358041629</v>
      </c>
      <c r="D54" s="23">
        <f t="shared" si="9"/>
        <v>6.4123697860356135</v>
      </c>
      <c r="E54" s="248">
        <f>'All regions summary table RRC3'!G31/'All regions summary table RRC3'!F31</f>
        <v>3.4215291444708065</v>
      </c>
      <c r="F54" s="240">
        <f>'All regions summary table RRC3'!S$31</f>
        <v>310.75528722845524</v>
      </c>
      <c r="G54" s="24">
        <f t="shared" si="10"/>
        <v>8.566934218624727</v>
      </c>
      <c r="H54" s="258">
        <f>'All regions summary table RRC3'!P31/'All regions summary table RRC3'!O31</f>
        <v>2.6255213987512436</v>
      </c>
      <c r="I54" s="240">
        <f>'All regions summary table RRC3'!AB$31</f>
        <v>135.46891754476849</v>
      </c>
      <c r="J54" s="24">
        <f t="shared" si="11"/>
        <v>4.751232783235352</v>
      </c>
      <c r="K54" s="240">
        <f>'All regions summary table RRC3'!BC$31</f>
        <v>1777.589157628358</v>
      </c>
      <c r="L54" s="24">
        <f t="shared" si="12"/>
        <v>10.496765634848337</v>
      </c>
      <c r="M54" s="258">
        <f>'All regions summary table RRC3'!AZ31/'All regions summary table RRC3'!AY31</f>
        <v>2.6496150191324594</v>
      </c>
      <c r="N54" s="240">
        <f>'All regions summary table RRC3'!BL$31</f>
        <v>298.14455896651134</v>
      </c>
      <c r="O54" s="24">
        <f t="shared" si="13"/>
        <v>4.4086174381804817</v>
      </c>
      <c r="P54" s="237">
        <f>'All regions summary table RRC3'!CD$31</f>
        <v>831.80046856807053</v>
      </c>
      <c r="Q54" s="23">
        <f t="shared" si="14"/>
        <v>16.136759361127144</v>
      </c>
      <c r="R54" s="237">
        <f>'All regions summary table RRC3'!BU$31</f>
        <v>647.64413009377586</v>
      </c>
      <c r="S54" s="23">
        <f t="shared" si="15"/>
        <v>12.908539576745731</v>
      </c>
      <c r="T54" s="240">
        <f>'All regions summary table RRC3'!CM$31</f>
        <v>2495.4126130929449</v>
      </c>
      <c r="U54" s="24">
        <f t="shared" si="16"/>
        <v>16.255642368200107</v>
      </c>
      <c r="V54" s="156"/>
      <c r="W54" s="233"/>
      <c r="X54" s="156"/>
      <c r="Y54" s="156"/>
      <c r="AA54" s="33"/>
    </row>
    <row r="55" spans="2:42">
      <c r="B55" s="28" t="s">
        <v>61</v>
      </c>
      <c r="C55" s="259">
        <f>'All regions summary table RRC3'!J$38</f>
        <v>1377.0076743043287</v>
      </c>
      <c r="D55" s="257">
        <f t="shared" si="9"/>
        <v>24.132137501509341</v>
      </c>
      <c r="E55" s="258">
        <f>'All regions summary table RRC3'!G38/'All regions summary table RRC3'!F38</f>
        <v>3.5424547172016476</v>
      </c>
      <c r="F55" s="240">
        <f>'All regions summary table RRC3'!S$38</f>
        <v>599.86304678296824</v>
      </c>
      <c r="G55" s="24">
        <f t="shared" si="10"/>
        <v>16.537087133116135</v>
      </c>
      <c r="H55" s="258">
        <f>'All regions summary table RRC3'!P38/'All regions summary table RRC3'!O38</f>
        <v>2.2474476438245765</v>
      </c>
      <c r="I55" s="240">
        <f>'All regions summary table RRC3'!AB$38</f>
        <v>572.73223891567045</v>
      </c>
      <c r="J55" s="24">
        <f t="shared" si="11"/>
        <v>20.087147951504409</v>
      </c>
      <c r="K55" s="240">
        <f>'All regions summary table RRC3'!BC$38</f>
        <v>987.42114447932272</v>
      </c>
      <c r="L55" s="24">
        <f t="shared" si="12"/>
        <v>5.830778328059611</v>
      </c>
      <c r="M55" s="248">
        <f>'All regions summary table RRC3'!AZ38/'All regions summary table RRC3'!AY38</f>
        <v>1.3056807486349451</v>
      </c>
      <c r="N55" s="240">
        <f>'All regions summary table RRC3'!BL$38</f>
        <v>867.23268726589913</v>
      </c>
      <c r="O55" s="24">
        <f t="shared" si="13"/>
        <v>12.823635491768307</v>
      </c>
      <c r="P55" s="237">
        <f>'All regions summary table RRC3'!CD$38</f>
        <v>71.508841012002449</v>
      </c>
      <c r="Q55" s="23">
        <f t="shared" si="14"/>
        <v>1.3872569242359736</v>
      </c>
      <c r="R55" s="237">
        <f>'All regions summary table RRC3'!BU$38</f>
        <v>48.67961620142114</v>
      </c>
      <c r="S55" s="23">
        <f t="shared" si="15"/>
        <v>0.9702593185332361</v>
      </c>
      <c r="T55" s="240">
        <f>'All regions summary table RRC3'!CM$38</f>
        <v>588.39642443315415</v>
      </c>
      <c r="U55" s="24">
        <f t="shared" si="16"/>
        <v>3.8329380063756138</v>
      </c>
      <c r="V55" s="156"/>
      <c r="W55" s="233"/>
      <c r="X55" s="156"/>
      <c r="Y55" s="156"/>
      <c r="AA55" s="33"/>
    </row>
    <row r="56" spans="2:42">
      <c r="B56" s="28" t="s">
        <v>62</v>
      </c>
      <c r="C56" s="240">
        <f>'All regions summary table RRC3'!J$44</f>
        <v>345.57050426835883</v>
      </c>
      <c r="D56" s="23">
        <f t="shared" si="9"/>
        <v>6.0561426643341267</v>
      </c>
      <c r="E56" s="258">
        <f>'All regions summary table RRC3'!G44/'All regions summary table RRC3'!F44</f>
        <v>4.7202293893790381</v>
      </c>
      <c r="F56" s="240">
        <f>'All regions summary table RRC3'!S$44</f>
        <v>262.58811213496284</v>
      </c>
      <c r="G56" s="24">
        <f t="shared" si="10"/>
        <v>7.239056504288147</v>
      </c>
      <c r="H56" s="248">
        <f>'All regions summary table RRC3'!P44/'All regions summary table RRC3'!O44</f>
        <v>2.5605062871319606</v>
      </c>
      <c r="I56" s="240">
        <f>'All regions summary table RRC3'!AB$44</f>
        <v>204.73466892102874</v>
      </c>
      <c r="J56" s="24">
        <f t="shared" si="11"/>
        <v>7.1805554253503594</v>
      </c>
      <c r="K56" s="240">
        <f>'All regions summary table RRC3'!BC$44</f>
        <v>1520.2941554605331</v>
      </c>
      <c r="L56" s="24">
        <f t="shared" si="12"/>
        <v>8.977423932530133</v>
      </c>
      <c r="M56" s="258">
        <f>'All regions summary table RRC3'!AZ44/'All regions summary table RRC3'!AY44</f>
        <v>2.9525244610324033</v>
      </c>
      <c r="N56" s="240">
        <f>'All regions summary table RRC3'!BL$44</f>
        <v>633.50774916780244</v>
      </c>
      <c r="O56" s="24">
        <f t="shared" si="13"/>
        <v>9.3675810146760004</v>
      </c>
      <c r="P56" s="237">
        <f>'All regions summary table RRC3'!CD$44</f>
        <v>449.82242569782329</v>
      </c>
      <c r="Q56" s="23">
        <f t="shared" si="14"/>
        <v>8.7264632721594264</v>
      </c>
      <c r="R56" s="237">
        <f>'All regions summary table RRC3'!BU$44</f>
        <v>436.96398059490741</v>
      </c>
      <c r="S56" s="23">
        <f t="shared" si="15"/>
        <v>8.7093614765025169</v>
      </c>
      <c r="T56" s="240">
        <f>'All regions summary table RRC3'!CM$44</f>
        <v>1551.6419828089051</v>
      </c>
      <c r="U56" s="24">
        <f t="shared" si="16"/>
        <v>10.107722075173704</v>
      </c>
      <c r="V56" s="156"/>
      <c r="W56" s="233"/>
      <c r="X56" s="156"/>
      <c r="Y56" s="156"/>
      <c r="AA56" s="33"/>
    </row>
    <row r="57" spans="2:42" ht="13.5" thickBot="1">
      <c r="B57" s="251" t="s">
        <v>65</v>
      </c>
      <c r="C57" s="252">
        <f>'All regions summary table RRC3'!J$46</f>
        <v>5706.1156485545634</v>
      </c>
      <c r="D57" s="253"/>
      <c r="E57" s="254">
        <f>'All regions summary table RRC3'!G46/'All regions summary table RRC3'!F46</f>
        <v>3.0544986847141979</v>
      </c>
      <c r="F57" s="252">
        <f>'All regions summary table RRC3'!S$46</f>
        <v>3627.3803358133127</v>
      </c>
      <c r="G57" s="255"/>
      <c r="H57" s="254">
        <f>'All regions summary table RRC3'!P46/'All regions summary table RRC3'!O46</f>
        <v>2.3671135686099096</v>
      </c>
      <c r="I57" s="252">
        <f>'All regions summary table RRC3'!AB$46</f>
        <v>2851.2372204276826</v>
      </c>
      <c r="J57" s="255"/>
      <c r="K57" s="252">
        <f>'All regions summary table RRC3'!BC46</f>
        <v>16934.637005964185</v>
      </c>
      <c r="L57" s="255"/>
      <c r="M57" s="254">
        <f>'All regions summary table RRC3'!AZ46/'All regions summary table RRC3'!AY46</f>
        <v>1.8501406943253671</v>
      </c>
      <c r="N57" s="252">
        <f>'All regions summary table RRC3'!BL46</f>
        <v>6762.7677644345822</v>
      </c>
      <c r="O57" s="255"/>
      <c r="P57" s="256">
        <f>'All regions summary table RRC3'!CD$46</f>
        <v>5154.6933926017828</v>
      </c>
      <c r="Q57" s="253"/>
      <c r="R57" s="256">
        <f>'All regions summary table RRC3'!BU$46</f>
        <v>5017.1758489278172</v>
      </c>
      <c r="S57" s="253"/>
      <c r="T57" s="252">
        <f>'All regions summary table RRC3'!CM$46</f>
        <v>15351.055077187009</v>
      </c>
      <c r="U57" s="255"/>
      <c r="V57" s="156"/>
      <c r="W57" s="233"/>
      <c r="X57" s="156"/>
      <c r="Y57" s="156"/>
      <c r="AA57" s="33"/>
      <c r="AB57" s="236"/>
      <c r="AC57" s="236"/>
      <c r="AD57" s="236"/>
      <c r="AE57" s="236"/>
      <c r="AF57" s="236"/>
      <c r="AG57" s="236"/>
    </row>
    <row r="58" spans="2:42">
      <c r="B58" s="75"/>
      <c r="C58" s="234"/>
      <c r="D58" s="23"/>
      <c r="E58" s="23"/>
      <c r="F58" s="125"/>
      <c r="G58" s="125"/>
      <c r="H58" s="23"/>
      <c r="I58" s="125"/>
      <c r="L58" s="263"/>
      <c r="S58" s="232"/>
      <c r="T58" s="131"/>
      <c r="U58" s="131"/>
      <c r="V58" s="156"/>
      <c r="W58" s="233"/>
      <c r="X58" s="156"/>
      <c r="Y58" s="156"/>
      <c r="AA58" s="33"/>
      <c r="AB58" s="192"/>
      <c r="AC58" s="192"/>
      <c r="AD58" s="192"/>
      <c r="AE58" s="192"/>
      <c r="AF58" s="192"/>
      <c r="AG58" s="192"/>
    </row>
    <row r="59" spans="2:42" ht="15.75" thickBot="1">
      <c r="B59" s="64" t="s">
        <v>147</v>
      </c>
      <c r="AA59" s="33"/>
      <c r="AB59" s="235"/>
      <c r="AC59" s="235"/>
      <c r="AD59" s="235"/>
      <c r="AE59" s="235"/>
      <c r="AF59" s="235"/>
      <c r="AG59" s="235"/>
      <c r="AP59" t="s">
        <v>66</v>
      </c>
    </row>
    <row r="60" spans="2:42">
      <c r="B60" s="104"/>
      <c r="C60" s="129" t="s">
        <v>65</v>
      </c>
      <c r="D60" s="105" t="s">
        <v>59</v>
      </c>
      <c r="E60" s="105" t="s">
        <v>60</v>
      </c>
      <c r="F60" s="105" t="s">
        <v>58</v>
      </c>
      <c r="G60" s="105" t="s">
        <v>33</v>
      </c>
      <c r="H60" s="105" t="s">
        <v>61</v>
      </c>
      <c r="I60" s="352" t="s">
        <v>62</v>
      </c>
      <c r="AA60" s="33"/>
      <c r="AB60" s="192"/>
      <c r="AC60" s="192"/>
      <c r="AD60" s="192"/>
      <c r="AE60" s="192"/>
      <c r="AF60" s="192"/>
      <c r="AG60" s="192"/>
      <c r="AH60" s="104"/>
      <c r="AI60" s="227" t="s">
        <v>66</v>
      </c>
      <c r="AJ60" s="227" t="s">
        <v>66</v>
      </c>
      <c r="AK60" s="227" t="s">
        <v>73</v>
      </c>
      <c r="AL60" s="282" t="s">
        <v>73</v>
      </c>
    </row>
    <row r="61" spans="2:42" ht="13.5" thickBot="1">
      <c r="B61" s="32"/>
      <c r="C61" s="130" t="s">
        <v>87</v>
      </c>
      <c r="D61" s="106" t="s">
        <v>87</v>
      </c>
      <c r="E61" s="106" t="s">
        <v>87</v>
      </c>
      <c r="F61" s="106" t="s">
        <v>87</v>
      </c>
      <c r="G61" s="106" t="s">
        <v>87</v>
      </c>
      <c r="H61" s="106" t="s">
        <v>87</v>
      </c>
      <c r="I61" s="89" t="s">
        <v>87</v>
      </c>
      <c r="U61" s="276" t="s">
        <v>127</v>
      </c>
      <c r="V61" s="276" t="s">
        <v>127</v>
      </c>
      <c r="W61" s="276" t="s">
        <v>127</v>
      </c>
      <c r="X61" s="276" t="s">
        <v>127</v>
      </c>
      <c r="Y61" s="276" t="s">
        <v>127</v>
      </c>
      <c r="AA61" s="277" t="s">
        <v>128</v>
      </c>
      <c r="AC61" s="276"/>
      <c r="AD61" s="276"/>
      <c r="AE61" s="276"/>
      <c r="AF61" s="276"/>
      <c r="AG61" s="235"/>
      <c r="AH61" s="58"/>
      <c r="AI61" s="33" t="s">
        <v>81</v>
      </c>
      <c r="AJ61" s="33" t="s">
        <v>81</v>
      </c>
      <c r="AK61" s="33" t="s">
        <v>120</v>
      </c>
      <c r="AL61" s="34" t="s">
        <v>120</v>
      </c>
    </row>
    <row r="62" spans="2:42" ht="13.5" thickBot="1">
      <c r="B62" s="22" t="str">
        <f>C4</f>
        <v>TSS</v>
      </c>
      <c r="C62" s="108">
        <f>'All regions summary table RRC3'!N$46</f>
        <v>6.1996621120269788</v>
      </c>
      <c r="D62" s="35">
        <f>'All regions summary table RRC3'!N$11</f>
        <v>3.9548653781700582</v>
      </c>
      <c r="E62" s="61">
        <f>'All regions summary table RRC3'!N$20</f>
        <v>2.6629373002853147</v>
      </c>
      <c r="F62" s="125">
        <f>'All regions summary table RRC3'!N$26</f>
        <v>9.6507954832312937</v>
      </c>
      <c r="G62" s="127">
        <f>'All regions summary table RRC3'!N$31</f>
        <v>5.5943432454446054</v>
      </c>
      <c r="H62" s="23">
        <f>'All regions summary table RRC3'!N$38</f>
        <v>2.7653899876897996</v>
      </c>
      <c r="I62" s="61">
        <f>'All regions summary table RRC3'!N$44</f>
        <v>2.997222943522365</v>
      </c>
      <c r="S62" s="172" t="s">
        <v>104</v>
      </c>
      <c r="T62" s="217" t="s">
        <v>88</v>
      </c>
      <c r="U62" s="172" t="s">
        <v>114</v>
      </c>
      <c r="V62" s="179" t="s">
        <v>115</v>
      </c>
      <c r="W62" s="221" t="s">
        <v>105</v>
      </c>
      <c r="X62" s="179" t="s">
        <v>116</v>
      </c>
      <c r="Y62" s="179" t="s">
        <v>137</v>
      </c>
      <c r="AA62" s="172" t="s">
        <v>104</v>
      </c>
      <c r="AB62" s="217" t="s">
        <v>88</v>
      </c>
      <c r="AC62" s="172" t="s">
        <v>114</v>
      </c>
      <c r="AD62" s="179" t="s">
        <v>115</v>
      </c>
      <c r="AE62" s="221" t="s">
        <v>105</v>
      </c>
      <c r="AF62" s="179" t="s">
        <v>116</v>
      </c>
      <c r="AG62" s="192"/>
      <c r="AH62" s="32" t="s">
        <v>104</v>
      </c>
      <c r="AI62" s="20" t="s">
        <v>7</v>
      </c>
      <c r="AJ62" s="20" t="s">
        <v>128</v>
      </c>
      <c r="AK62" s="20" t="s">
        <v>7</v>
      </c>
      <c r="AL62" s="21" t="s">
        <v>128</v>
      </c>
    </row>
    <row r="63" spans="2:42">
      <c r="B63" s="22" t="str">
        <f>F4</f>
        <v>TP</v>
      </c>
      <c r="C63" s="108">
        <f>'All regions summary table RRC3'!W$46</f>
        <v>6.5250615348601615</v>
      </c>
      <c r="D63" s="35">
        <f>'All regions summary table RRC3'!W$11</f>
        <v>3.8411768712115948</v>
      </c>
      <c r="E63" s="61">
        <f>'All regions summary table RRC3'!W$20</f>
        <v>5.8067898913357041</v>
      </c>
      <c r="F63" s="125">
        <f>'All regions summary table RRC3'!W$26</f>
        <v>7.0485237113145063</v>
      </c>
      <c r="G63" s="127">
        <f>'All regions summary table RRC3'!W$31</f>
        <v>11.760133822017787</v>
      </c>
      <c r="H63" s="23">
        <f>'All regions summary table RRC3'!W$38</f>
        <v>5.3235321683693568</v>
      </c>
      <c r="I63" s="61">
        <f>'All regions summary table RRC3'!W$44</f>
        <v>4.7710316941104258</v>
      </c>
      <c r="S63" s="173" t="s">
        <v>51</v>
      </c>
      <c r="T63" s="180">
        <f>'All regions summary table RRC3'!$C4</f>
        <v>2963.3026799999998</v>
      </c>
      <c r="U63" s="219">
        <f>'All regions summary table RRC3'!G4</f>
        <v>43.59</v>
      </c>
      <c r="V63" s="154">
        <f>((1000*U63)/$T63)/100</f>
        <v>0.14709938439363204</v>
      </c>
      <c r="W63" s="222">
        <f>'All regions summary table RRC3'!BR4</f>
        <v>73.28</v>
      </c>
      <c r="X63" s="154">
        <f>((1000*W63)/$T63)/100</f>
        <v>0.24729164689987054</v>
      </c>
      <c r="Y63" s="180">
        <f>'All regions summary table RRC3'!CJ4</f>
        <v>0</v>
      </c>
      <c r="AA63" s="173" t="s">
        <v>51</v>
      </c>
      <c r="AB63" s="180">
        <f>'All regions summary table RRC3'!$C4</f>
        <v>2963.3026799999998</v>
      </c>
      <c r="AC63" s="219">
        <f>'All regions summary table RRC3'!$J4</f>
        <v>1.0100000000000051</v>
      </c>
      <c r="AD63" s="154">
        <f>((1000*AC63)/$T63)/100</f>
        <v>3.408359216278255E-3</v>
      </c>
      <c r="AE63" s="222">
        <f>'All regions summary table RRC3'!$BU4</f>
        <v>1.0000000000005116E-2</v>
      </c>
      <c r="AF63" s="154">
        <f>((1000*AE63)/$T63)/100</f>
        <v>3.3746130854257238E-5</v>
      </c>
      <c r="AG63" s="236"/>
      <c r="AH63" s="173" t="s">
        <v>51</v>
      </c>
      <c r="AI63" s="225">
        <f>U63-AC63</f>
        <v>42.58</v>
      </c>
      <c r="AJ63" s="286">
        <f>AC63</f>
        <v>1.0100000000000051</v>
      </c>
      <c r="AK63" s="287">
        <f>W63-AE63</f>
        <v>73.27</v>
      </c>
      <c r="AL63" s="286">
        <f>AE63</f>
        <v>1.0000000000005116E-2</v>
      </c>
    </row>
    <row r="64" spans="2:42">
      <c r="B64" s="22" t="s">
        <v>68</v>
      </c>
      <c r="C64" s="108">
        <f>'All regions summary table RRC3'!AF$46</f>
        <v>7.0786586706231462</v>
      </c>
      <c r="D64" s="35">
        <f>'All regions summary table RRC3'!AF$11</f>
        <v>6.9151544874938526</v>
      </c>
      <c r="E64" s="61">
        <f>'All regions summary table RRC3'!AF$20</f>
        <v>6.0043029924889755</v>
      </c>
      <c r="F64" s="125">
        <f>'All regions summary table RRC3'!AF$26</f>
        <v>9.4765499573296186</v>
      </c>
      <c r="G64" s="127">
        <f>'All regions summary table RRC3'!AF$31</f>
        <v>6.236792959719887</v>
      </c>
      <c r="H64" s="23">
        <f>'All regions summary table RRC3'!AF$38</f>
        <v>5.3088457882997293</v>
      </c>
      <c r="I64" s="127">
        <f>'All regions summary table RRC3'!AF$44</f>
        <v>6.1192186555163879</v>
      </c>
      <c r="S64" s="174" t="s">
        <v>52</v>
      </c>
      <c r="T64" s="180">
        <f>'All regions summary table RRC3'!$C5</f>
        <v>4179.5014499999997</v>
      </c>
      <c r="U64" s="219">
        <f>'All regions summary table RRC3'!G5</f>
        <v>60.49</v>
      </c>
      <c r="V64" s="154">
        <f t="shared" ref="V64:X69" si="17">((1000*U64)/$T64)/100</f>
        <v>0.14473018067741072</v>
      </c>
      <c r="W64" s="222">
        <f>'All regions summary table RRC3'!BR5</f>
        <v>101.95</v>
      </c>
      <c r="X64" s="154">
        <f t="shared" si="17"/>
        <v>0.24392861497870758</v>
      </c>
      <c r="Y64" s="180">
        <f>'All regions summary table RRC3'!CJ5</f>
        <v>0</v>
      </c>
      <c r="AA64" s="174" t="s">
        <v>52</v>
      </c>
      <c r="AB64" s="180">
        <f>'All regions summary table RRC3'!$C5</f>
        <v>4179.5014499999997</v>
      </c>
      <c r="AC64" s="219">
        <f>'All regions summary table RRC3'!$J5</f>
        <v>2.740000000000002</v>
      </c>
      <c r="AD64" s="154">
        <f t="shared" ref="AD64:AD69" si="18">((1000*AC64)/$T64)/100</f>
        <v>6.555805836602837E-3</v>
      </c>
      <c r="AE64" s="222">
        <f>'All regions summary table RRC3'!$BU5</f>
        <v>0</v>
      </c>
      <c r="AF64" s="154">
        <f t="shared" ref="AF64:AF69" si="19">((1000*AE64)/$T64)/100</f>
        <v>0</v>
      </c>
      <c r="AG64" s="192"/>
      <c r="AH64" s="174" t="s">
        <v>52</v>
      </c>
      <c r="AI64" s="219">
        <f t="shared" ref="AI64:AI105" si="20">U64-AC64</f>
        <v>57.75</v>
      </c>
      <c r="AJ64" s="283">
        <f t="shared" ref="AJ64:AJ105" si="21">AC64</f>
        <v>2.740000000000002</v>
      </c>
      <c r="AK64" s="131">
        <f t="shared" ref="AK64:AK102" si="22">W64-AE64</f>
        <v>101.95</v>
      </c>
      <c r="AL64" s="283">
        <f t="shared" ref="AL64:AL102" si="23">AE64</f>
        <v>0</v>
      </c>
    </row>
    <row r="65" spans="2:61">
      <c r="B65" s="22" t="str">
        <f>R4</f>
        <v>TN</v>
      </c>
      <c r="C65" s="108">
        <f>'All regions summary table RRC3'!BG46</f>
        <v>6.6887713580951855</v>
      </c>
      <c r="D65" s="35">
        <f>'All regions summary table RRC3'!BG$11</f>
        <v>4.2971274158489212</v>
      </c>
      <c r="E65" s="61">
        <f>'All regions summary table RRC3'!BG$20</f>
        <v>4.140228564214369</v>
      </c>
      <c r="F65" s="125">
        <f>'All regions summary table RRC3'!BG$26</f>
        <v>8.0606680614386779</v>
      </c>
      <c r="G65" s="127">
        <f>'All regions summary table RRC3'!BG$31</f>
        <v>12.842852145172454</v>
      </c>
      <c r="H65" s="23">
        <f>'All regions summary table RRC3'!BG$38</f>
        <v>2.0165826844287822</v>
      </c>
      <c r="I65" s="127">
        <f>'All regions summary table RRC3'!BG$44</f>
        <v>8.346792401949191</v>
      </c>
      <c r="S65" s="174" t="s">
        <v>53</v>
      </c>
      <c r="T65" s="180">
        <f>'All regions summary table RRC3'!$C6</f>
        <v>2883.29018</v>
      </c>
      <c r="U65" s="219">
        <f>'All regions summary table RRC3'!G6</f>
        <v>39.200000000000003</v>
      </c>
      <c r="V65" s="154">
        <f t="shared" si="17"/>
        <v>0.13595579200425814</v>
      </c>
      <c r="W65" s="222">
        <f>'All regions summary table RRC3'!BR6</f>
        <v>59.05</v>
      </c>
      <c r="X65" s="154">
        <f t="shared" si="17"/>
        <v>0.20480075300641434</v>
      </c>
      <c r="Y65" s="180">
        <f>'All regions summary table RRC3'!CJ6</f>
        <v>0</v>
      </c>
      <c r="AA65" s="174" t="s">
        <v>53</v>
      </c>
      <c r="AB65" s="180">
        <f>'All regions summary table RRC3'!$C6</f>
        <v>2883.29018</v>
      </c>
      <c r="AC65" s="219">
        <f>'All regions summary table RRC3'!$J6</f>
        <v>0.78000000000000114</v>
      </c>
      <c r="AD65" s="154">
        <f t="shared" si="18"/>
        <v>2.7052428000847325E-3</v>
      </c>
      <c r="AE65" s="222">
        <f>'All regions summary table RRC3'!$BU6</f>
        <v>2.9999999999994031E-2</v>
      </c>
      <c r="AF65" s="154">
        <f t="shared" si="19"/>
        <v>1.0404780000323808E-4</v>
      </c>
      <c r="AG65" s="235"/>
      <c r="AH65" s="174" t="s">
        <v>53</v>
      </c>
      <c r="AI65" s="219">
        <f t="shared" si="20"/>
        <v>38.42</v>
      </c>
      <c r="AJ65" s="283">
        <f t="shared" si="21"/>
        <v>0.78000000000000114</v>
      </c>
      <c r="AK65" s="131">
        <f t="shared" si="22"/>
        <v>59.02</v>
      </c>
      <c r="AL65" s="283">
        <f t="shared" si="23"/>
        <v>2.9999999999994031E-2</v>
      </c>
    </row>
    <row r="66" spans="2:61">
      <c r="B66" s="22" t="s">
        <v>73</v>
      </c>
      <c r="C66" s="108">
        <f>'All regions summary table RRC3'!BY$46</f>
        <v>12.845655585370064</v>
      </c>
      <c r="D66" s="35">
        <f>'All regions summary table RRC3'!BY$11</f>
        <v>0</v>
      </c>
      <c r="E66" s="61">
        <f>'All regions summary table RRC3'!BY$20</f>
        <v>8.547921049342877</v>
      </c>
      <c r="F66" s="125">
        <f>'All regions summary table RRC3'!BY$26</f>
        <v>14.535693265122003</v>
      </c>
      <c r="G66" s="127">
        <f>'All regions summary table RRC3'!BY$31</f>
        <v>15.626173121520225</v>
      </c>
      <c r="H66" s="23">
        <f>'All regions summary table RRC3'!BY$38</f>
        <v>0</v>
      </c>
      <c r="I66" s="127">
        <f>'All regions summary table RRC3'!BY$44</f>
        <v>22.885181488839049</v>
      </c>
      <c r="S66" s="174" t="s">
        <v>54</v>
      </c>
      <c r="T66" s="180">
        <f>'All regions summary table RRC3'!$C7</f>
        <v>2742.7948799999999</v>
      </c>
      <c r="U66" s="219">
        <f>'All regions summary table RRC3'!G7</f>
        <v>28.67</v>
      </c>
      <c r="V66" s="154">
        <f t="shared" si="17"/>
        <v>0.10452841446167495</v>
      </c>
      <c r="W66" s="222">
        <f>'All regions summary table RRC3'!BR7</f>
        <v>36.46</v>
      </c>
      <c r="X66" s="154">
        <f t="shared" si="17"/>
        <v>0.13293010084662255</v>
      </c>
      <c r="Y66" s="180">
        <f>'All regions summary table RRC3'!CJ7</f>
        <v>0</v>
      </c>
      <c r="AA66" s="174" t="s">
        <v>54</v>
      </c>
      <c r="AB66" s="180">
        <f>'All regions summary table RRC3'!$C7</f>
        <v>2742.7948799999999</v>
      </c>
      <c r="AC66" s="219">
        <f>'All regions summary table RRC3'!$J7</f>
        <v>10.060000000000002</v>
      </c>
      <c r="AD66" s="154">
        <f t="shared" si="18"/>
        <v>3.6677915922024767E-2</v>
      </c>
      <c r="AE66" s="222">
        <f>'All regions summary table RRC3'!$BU7</f>
        <v>1.7100000000000009</v>
      </c>
      <c r="AF66" s="154">
        <f t="shared" si="19"/>
        <v>6.2345165235250877E-3</v>
      </c>
      <c r="AH66" s="174" t="s">
        <v>54</v>
      </c>
      <c r="AI66" s="219">
        <f t="shared" si="20"/>
        <v>18.61</v>
      </c>
      <c r="AJ66" s="283">
        <f t="shared" si="21"/>
        <v>10.060000000000002</v>
      </c>
      <c r="AK66" s="131">
        <f t="shared" si="22"/>
        <v>34.75</v>
      </c>
      <c r="AL66" s="283">
        <f t="shared" si="23"/>
        <v>1.7100000000000009</v>
      </c>
    </row>
    <row r="67" spans="2:61" ht="13.5" thickBot="1">
      <c r="B67" s="2" t="str">
        <f>AD4</f>
        <v>PSII</v>
      </c>
      <c r="C67" s="109">
        <f>'All regions summary table RRC3'!CQ$46</f>
        <v>14.571147390696007</v>
      </c>
      <c r="D67" s="60">
        <f>'All regions summary table RRC3'!CQ$11</f>
        <v>0</v>
      </c>
      <c r="E67" s="62">
        <f>'All regions summary table RRC3'!CQ$20</f>
        <v>9.5640849363191123</v>
      </c>
      <c r="F67" s="126">
        <f>'All regions summary table RRC3'!CQ$26</f>
        <v>16.978504035908784</v>
      </c>
      <c r="G67" s="128">
        <f>'All regions summary table RRC3'!CQ$31</f>
        <v>30.574598599031269</v>
      </c>
      <c r="H67" s="59">
        <f>'All regions summary table RRC3'!CQ$38</f>
        <v>4.3670614892516069</v>
      </c>
      <c r="I67" s="128">
        <f>'All regions summary table RRC3'!CQ$44</f>
        <v>17.207737379160953</v>
      </c>
      <c r="S67" s="174" t="s">
        <v>55</v>
      </c>
      <c r="T67" s="180">
        <f>'All regions summary table RRC3'!$C8</f>
        <v>24399.364720000001</v>
      </c>
      <c r="U67" s="219">
        <f>'All regions summary table RRC3'!G8</f>
        <v>187.87</v>
      </c>
      <c r="V67" s="154">
        <f t="shared" si="17"/>
        <v>7.6997906361883348E-2</v>
      </c>
      <c r="W67" s="222">
        <f>'All regions summary table RRC3'!BR8</f>
        <v>139.08000000000001</v>
      </c>
      <c r="X67" s="154">
        <f t="shared" si="17"/>
        <v>5.7001484094377677E-2</v>
      </c>
      <c r="Y67" s="180">
        <f>'All regions summary table RRC3'!CJ8</f>
        <v>2.6</v>
      </c>
      <c r="AA67" s="174" t="s">
        <v>55</v>
      </c>
      <c r="AB67" s="180">
        <f>'All regions summary table RRC3'!$C8</f>
        <v>24399.364720000001</v>
      </c>
      <c r="AC67" s="219">
        <f>'All regions summary table RRC3'!$J8</f>
        <v>134.79000000000002</v>
      </c>
      <c r="AD67" s="154">
        <f t="shared" si="18"/>
        <v>5.524324159534922E-2</v>
      </c>
      <c r="AE67" s="222">
        <f>'All regions summary table RRC3'!$BU8</f>
        <v>1.1800000000000068</v>
      </c>
      <c r="AF67" s="154">
        <f t="shared" si="19"/>
        <v>4.8361914891692585E-4</v>
      </c>
      <c r="AH67" s="174" t="s">
        <v>55</v>
      </c>
      <c r="AI67" s="219">
        <f t="shared" si="20"/>
        <v>53.079999999999984</v>
      </c>
      <c r="AJ67" s="283">
        <f t="shared" si="21"/>
        <v>134.79000000000002</v>
      </c>
      <c r="AK67" s="131">
        <f t="shared" si="22"/>
        <v>137.9</v>
      </c>
      <c r="AL67" s="283">
        <f t="shared" si="23"/>
        <v>1.1800000000000068</v>
      </c>
    </row>
    <row r="68" spans="2:61" ht="12" customHeight="1" thickBot="1">
      <c r="K68" t="s">
        <v>145</v>
      </c>
      <c r="S68" s="174" t="s">
        <v>56</v>
      </c>
      <c r="T68" s="180">
        <f>'All regions summary table RRC3'!$C9</f>
        <v>3637.5161800000001</v>
      </c>
      <c r="U68" s="219">
        <f>'All regions summary table RRC3'!G9</f>
        <v>26.57</v>
      </c>
      <c r="V68" s="154">
        <f t="shared" si="17"/>
        <v>7.3044348630223827E-2</v>
      </c>
      <c r="W68" s="222">
        <f>'All regions summary table RRC3'!BR9</f>
        <v>34.07</v>
      </c>
      <c r="X68" s="154">
        <f t="shared" si="17"/>
        <v>9.366281361805516E-2</v>
      </c>
      <c r="Y68" s="180">
        <f>'All regions summary table RRC3'!CJ9</f>
        <v>0</v>
      </c>
      <c r="AA68" s="174" t="s">
        <v>56</v>
      </c>
      <c r="AB68" s="180">
        <f>'All regions summary table RRC3'!$C9</f>
        <v>3637.5161800000001</v>
      </c>
      <c r="AC68" s="219">
        <f>'All regions summary table RRC3'!$J9</f>
        <v>8.6900000000000013</v>
      </c>
      <c r="AD68" s="154">
        <f t="shared" si="18"/>
        <v>2.3889928099233914E-2</v>
      </c>
      <c r="AE68" s="222">
        <f>'All regions summary table RRC3'!$BU9</f>
        <v>0</v>
      </c>
      <c r="AF68" s="154">
        <f t="shared" si="19"/>
        <v>0</v>
      </c>
      <c r="AH68" s="174" t="s">
        <v>56</v>
      </c>
      <c r="AI68" s="219">
        <f t="shared" si="20"/>
        <v>17.88</v>
      </c>
      <c r="AJ68" s="283">
        <f t="shared" si="21"/>
        <v>8.6900000000000013</v>
      </c>
      <c r="AK68" s="131">
        <f t="shared" si="22"/>
        <v>34.07</v>
      </c>
      <c r="AL68" s="283">
        <f t="shared" si="23"/>
        <v>0</v>
      </c>
      <c r="BI68" t="s">
        <v>75</v>
      </c>
    </row>
    <row r="69" spans="2:61" ht="15.75" thickBot="1">
      <c r="B69" s="104"/>
      <c r="C69" s="365" t="s">
        <v>148</v>
      </c>
      <c r="D69" s="364" t="s">
        <v>149</v>
      </c>
      <c r="E69" s="364" t="s">
        <v>117</v>
      </c>
      <c r="F69" s="33"/>
      <c r="G69" s="33"/>
      <c r="H69" s="33"/>
      <c r="K69" s="132" t="s">
        <v>146</v>
      </c>
      <c r="L69" s="33" t="s">
        <v>132</v>
      </c>
      <c r="M69" s="33"/>
      <c r="N69" s="33"/>
      <c r="O69" s="33"/>
      <c r="P69" s="33"/>
      <c r="S69" s="174" t="s">
        <v>57</v>
      </c>
      <c r="T69" s="180">
        <f>'All regions summary table RRC3'!$C10</f>
        <v>2182.42632</v>
      </c>
      <c r="U69" s="219">
        <f>'All regions summary table RRC3'!G10</f>
        <v>42.05</v>
      </c>
      <c r="V69" s="154">
        <f t="shared" si="17"/>
        <v>0.19267546223507789</v>
      </c>
      <c r="W69" s="222">
        <f>'All regions summary table RRC3'!BR10</f>
        <v>48.4</v>
      </c>
      <c r="X69" s="154">
        <f t="shared" si="17"/>
        <v>0.22177151895785421</v>
      </c>
      <c r="Y69" s="180">
        <f>'All regions summary table RRC3'!CJ10</f>
        <v>0</v>
      </c>
      <c r="AA69" s="174" t="s">
        <v>57</v>
      </c>
      <c r="AB69" s="180">
        <f>'All regions summary table RRC3'!$C10</f>
        <v>2182.42632</v>
      </c>
      <c r="AC69" s="219">
        <f>'All regions summary table RRC3'!$J10</f>
        <v>20.949999999999996</v>
      </c>
      <c r="AD69" s="154">
        <f t="shared" si="18"/>
        <v>9.5994076904277789E-2</v>
      </c>
      <c r="AE69" s="222">
        <f>'All regions summary table RRC3'!$BU10</f>
        <v>2.5499999999999972</v>
      </c>
      <c r="AF69" s="154">
        <f t="shared" si="19"/>
        <v>1.1684243250878669E-2</v>
      </c>
      <c r="AH69" s="174" t="s">
        <v>57</v>
      </c>
      <c r="AI69" s="219">
        <f t="shared" si="20"/>
        <v>21.1</v>
      </c>
      <c r="AJ69" s="283">
        <f t="shared" si="21"/>
        <v>20.949999999999996</v>
      </c>
      <c r="AK69" s="131">
        <f t="shared" si="22"/>
        <v>45.85</v>
      </c>
      <c r="AL69" s="283">
        <f t="shared" si="23"/>
        <v>2.5499999999999972</v>
      </c>
    </row>
    <row r="70" spans="2:61" ht="13.5" thickBot="1">
      <c r="B70" s="31"/>
      <c r="C70" s="362"/>
      <c r="D70" s="362"/>
      <c r="E70" s="34"/>
      <c r="F70" s="353"/>
      <c r="G70" s="353"/>
      <c r="H70" s="353"/>
      <c r="K70" s="280" t="s">
        <v>134</v>
      </c>
      <c r="L70" s="356">
        <f>C57</f>
        <v>5706.1156485545634</v>
      </c>
      <c r="M70" s="30"/>
      <c r="N70" s="30"/>
      <c r="O70" s="30"/>
      <c r="P70" s="30"/>
      <c r="S70" s="224"/>
      <c r="T70" s="180"/>
      <c r="U70" s="225"/>
      <c r="V70" s="153"/>
      <c r="W70" s="222"/>
      <c r="X70" s="153"/>
      <c r="Y70" s="180"/>
      <c r="AA70" s="224"/>
      <c r="AB70" s="180"/>
      <c r="AC70" s="219"/>
      <c r="AD70" s="153"/>
      <c r="AE70" s="222"/>
      <c r="AF70" s="153"/>
      <c r="AH70" s="175"/>
      <c r="AI70" s="219"/>
      <c r="AJ70" s="283"/>
      <c r="AK70" s="131"/>
      <c r="AL70" s="283"/>
    </row>
    <row r="71" spans="2:61">
      <c r="B71" s="363"/>
      <c r="C71" s="227"/>
      <c r="D71" s="227"/>
      <c r="E71" s="282"/>
      <c r="F71" s="30"/>
      <c r="G71" s="30"/>
      <c r="H71" s="30"/>
      <c r="K71" s="33" t="s">
        <v>67</v>
      </c>
      <c r="L71" s="279">
        <f>F57</f>
        <v>3627.3803358133127</v>
      </c>
      <c r="M71" s="30"/>
      <c r="N71" s="30"/>
      <c r="O71" s="30"/>
      <c r="P71" s="30"/>
      <c r="S71" s="224" t="s">
        <v>8</v>
      </c>
      <c r="T71" s="180">
        <f>'All regions summary table RRC3'!$C12</f>
        <v>2106.7207899999999</v>
      </c>
      <c r="U71" s="225">
        <f>'All regions summary table RRC3'!G12</f>
        <v>62.42</v>
      </c>
      <c r="V71" s="153">
        <f t="shared" ref="V71:V78" si="24">((1000*U71)/$T71)/100</f>
        <v>0.29628985623671567</v>
      </c>
      <c r="W71" s="222">
        <f>'All regions summary table RRC3'!BR12</f>
        <v>386.99</v>
      </c>
      <c r="X71" s="153">
        <f t="shared" ref="X71:X78" si="25">((1000*W71)/$T71)/100</f>
        <v>1.8369306546787343</v>
      </c>
      <c r="Y71" s="180">
        <f>'All regions summary table RRC3'!CJ12</f>
        <v>235</v>
      </c>
      <c r="AA71" s="224" t="s">
        <v>8</v>
      </c>
      <c r="AB71" s="180">
        <f>'All regions summary table RRC3'!$C12</f>
        <v>2106.7207899999999</v>
      </c>
      <c r="AC71" s="219">
        <f>'All regions summary table RRC3'!$J12</f>
        <v>18.87295976933131</v>
      </c>
      <c r="AD71" s="153">
        <f t="shared" ref="AD71:AD78" si="26">((1000*AC71)/$T71)/100</f>
        <v>8.9584532791036384E-2</v>
      </c>
      <c r="AE71" s="222">
        <f>'All regions summary table RRC3'!$BU12</f>
        <v>63.780605152515989</v>
      </c>
      <c r="AF71" s="153">
        <f t="shared" ref="AF71:AF78" si="27">((1000*AE71)/$T71)/100</f>
        <v>0.30274825907288827</v>
      </c>
      <c r="AH71" s="175" t="s">
        <v>8</v>
      </c>
      <c r="AI71" s="219">
        <f t="shared" si="20"/>
        <v>43.547040230668692</v>
      </c>
      <c r="AJ71" s="283">
        <f t="shared" si="21"/>
        <v>18.87295976933131</v>
      </c>
      <c r="AK71" s="131">
        <f t="shared" si="22"/>
        <v>323.20939484748402</v>
      </c>
      <c r="AL71" s="283">
        <f t="shared" si="23"/>
        <v>63.780605152515989</v>
      </c>
    </row>
    <row r="72" spans="2:61">
      <c r="B72" s="22" t="s">
        <v>66</v>
      </c>
      <c r="C72" s="359">
        <f>D14</f>
        <v>1.7400150932647482</v>
      </c>
      <c r="D72" s="359">
        <f>E72-C72</f>
        <v>4.4596470187622304</v>
      </c>
      <c r="E72" s="24">
        <v>6.1996621120269788</v>
      </c>
      <c r="F72" s="85"/>
      <c r="G72" s="40"/>
      <c r="H72" s="85"/>
      <c r="K72" s="75" t="s">
        <v>68</v>
      </c>
      <c r="L72" s="40">
        <f>I57</f>
        <v>2851.2372204276826</v>
      </c>
      <c r="M72" s="40"/>
      <c r="N72" s="85"/>
      <c r="O72" s="40"/>
      <c r="P72" s="85"/>
      <c r="S72" s="175" t="s">
        <v>9</v>
      </c>
      <c r="T72" s="180">
        <f>'All regions summary table RRC3'!$C13</f>
        <v>472.99200999999999</v>
      </c>
      <c r="U72" s="219">
        <f>'All regions summary table RRC3'!G13</f>
        <v>14.25</v>
      </c>
      <c r="V72" s="154">
        <f t="shared" si="24"/>
        <v>0.30127358810987104</v>
      </c>
      <c r="W72" s="222">
        <f>'All regions summary table RRC3'!BR13</f>
        <v>107.29</v>
      </c>
      <c r="X72" s="154">
        <f t="shared" si="25"/>
        <v>2.2683258433900395</v>
      </c>
      <c r="Y72" s="180">
        <f>'All regions summary table RRC3'!CJ13</f>
        <v>150</v>
      </c>
      <c r="AA72" s="175" t="s">
        <v>9</v>
      </c>
      <c r="AB72" s="180">
        <f>'All regions summary table RRC3'!$C13</f>
        <v>472.99200999999999</v>
      </c>
      <c r="AC72" s="219">
        <f>'All regions summary table RRC3'!$J13</f>
        <v>6.9448164861425212</v>
      </c>
      <c r="AD72" s="154">
        <f t="shared" si="26"/>
        <v>0.14682735309085923</v>
      </c>
      <c r="AE72" s="222">
        <f>'All regions summary table RRC3'!$BU13</f>
        <v>52.224232061931311</v>
      </c>
      <c r="AF72" s="154">
        <f t="shared" si="27"/>
        <v>1.1041250371635518</v>
      </c>
      <c r="AH72" s="175" t="s">
        <v>9</v>
      </c>
      <c r="AI72" s="219">
        <f t="shared" si="20"/>
        <v>7.3051835138574788</v>
      </c>
      <c r="AJ72" s="283">
        <f t="shared" si="21"/>
        <v>6.9448164861425212</v>
      </c>
      <c r="AK72" s="131">
        <f t="shared" si="22"/>
        <v>55.065767938068696</v>
      </c>
      <c r="AL72" s="283">
        <f t="shared" si="23"/>
        <v>52.224232061931311</v>
      </c>
    </row>
    <row r="73" spans="2:61">
      <c r="B73" s="22" t="s">
        <v>67</v>
      </c>
      <c r="C73" s="359">
        <f>G14</f>
        <v>2.2062959775416333</v>
      </c>
      <c r="D73" s="359">
        <f t="shared" ref="D73:D77" si="28">E73-C73</f>
        <v>4.3187655573185282</v>
      </c>
      <c r="E73" s="24">
        <v>6.5250615348601615</v>
      </c>
      <c r="F73" s="85"/>
      <c r="G73" s="40"/>
      <c r="H73" s="85"/>
      <c r="K73" s="75" t="s">
        <v>71</v>
      </c>
      <c r="L73" s="40">
        <f>K57</f>
        <v>16934.637005964185</v>
      </c>
      <c r="M73" s="40"/>
      <c r="N73" s="85"/>
      <c r="O73" s="40"/>
      <c r="P73" s="85"/>
      <c r="S73" s="175" t="s">
        <v>10</v>
      </c>
      <c r="T73" s="180">
        <f>'All regions summary table RRC3'!$C14</f>
        <v>2188.01566</v>
      </c>
      <c r="U73" s="219">
        <f>'All regions summary table RRC3'!G14</f>
        <v>92.3</v>
      </c>
      <c r="V73" s="154">
        <f t="shared" si="24"/>
        <v>0.4218434158739065</v>
      </c>
      <c r="W73" s="222">
        <f>'All regions summary table RRC3'!BR14</f>
        <v>90.04</v>
      </c>
      <c r="X73" s="154">
        <f t="shared" si="25"/>
        <v>0.41151442215911743</v>
      </c>
      <c r="Y73" s="180">
        <f>'All regions summary table RRC3'!CJ14</f>
        <v>269</v>
      </c>
      <c r="AA73" s="175" t="s">
        <v>10</v>
      </c>
      <c r="AB73" s="180">
        <f>'All regions summary table RRC3'!$C14</f>
        <v>2188.01566</v>
      </c>
      <c r="AC73" s="219">
        <f>'All regions summary table RRC3'!$J14</f>
        <v>49.890974574120868</v>
      </c>
      <c r="AD73" s="154">
        <f t="shared" si="26"/>
        <v>0.22801927557557275</v>
      </c>
      <c r="AE73" s="222">
        <f>'All regions summary table RRC3'!$BU14</f>
        <v>43.338334341766533</v>
      </c>
      <c r="AF73" s="154">
        <f t="shared" si="27"/>
        <v>0.19807140841837728</v>
      </c>
      <c r="AH73" s="175" t="s">
        <v>10</v>
      </c>
      <c r="AI73" s="219">
        <f t="shared" si="20"/>
        <v>42.409025425879129</v>
      </c>
      <c r="AJ73" s="283">
        <f t="shared" si="21"/>
        <v>49.890974574120868</v>
      </c>
      <c r="AK73" s="131">
        <f t="shared" si="22"/>
        <v>46.701665658233473</v>
      </c>
      <c r="AL73" s="283">
        <f t="shared" si="23"/>
        <v>43.338334341766533</v>
      </c>
    </row>
    <row r="74" spans="2:61">
      <c r="B74" s="22" t="s">
        <v>68</v>
      </c>
      <c r="C74" s="359">
        <f>J14</f>
        <v>2.861066051647903</v>
      </c>
      <c r="D74" s="359">
        <f t="shared" si="28"/>
        <v>4.2175926189752433</v>
      </c>
      <c r="E74" s="24">
        <v>7.0786586706231462</v>
      </c>
      <c r="F74" s="85"/>
      <c r="G74" s="40"/>
      <c r="H74" s="85"/>
      <c r="K74" s="75" t="s">
        <v>73</v>
      </c>
      <c r="L74" s="40">
        <f>P57</f>
        <v>5154.6933926017828</v>
      </c>
      <c r="M74" s="40"/>
      <c r="N74" s="85"/>
      <c r="O74" s="40"/>
      <c r="P74" s="85"/>
      <c r="S74" s="175" t="s">
        <v>11</v>
      </c>
      <c r="T74" s="180">
        <f>'All regions summary table RRC3'!$C15</f>
        <v>1982.7875700000002</v>
      </c>
      <c r="U74" s="219">
        <f>'All regions summary table RRC3'!G15</f>
        <v>168.16</v>
      </c>
      <c r="V74" s="154">
        <f t="shared" si="24"/>
        <v>0.84809892166108336</v>
      </c>
      <c r="W74" s="222">
        <f>'All regions summary table RRC3'!BR15</f>
        <v>695.55</v>
      </c>
      <c r="X74" s="154">
        <f t="shared" si="25"/>
        <v>3.507940086592332</v>
      </c>
      <c r="Y74" s="180">
        <f>'All regions summary table RRC3'!CJ15</f>
        <v>1482</v>
      </c>
      <c r="AA74" s="175" t="s">
        <v>11</v>
      </c>
      <c r="AB74" s="180">
        <f>'All regions summary table RRC3'!$C15</f>
        <v>1982.7875700000002</v>
      </c>
      <c r="AC74" s="219">
        <f>'All regions summary table RRC3'!$J15</f>
        <v>100.79679079592653</v>
      </c>
      <c r="AD74" s="154">
        <f t="shared" si="26"/>
        <v>0.50835900083802987</v>
      </c>
      <c r="AE74" s="222">
        <f>'All regions summary table RRC3'!$BU15</f>
        <v>257.6308550829782</v>
      </c>
      <c r="AF74" s="154">
        <f t="shared" si="27"/>
        <v>1.2993366459472921</v>
      </c>
      <c r="AH74" s="175" t="s">
        <v>11</v>
      </c>
      <c r="AI74" s="219">
        <f t="shared" si="20"/>
        <v>67.36320920407347</v>
      </c>
      <c r="AJ74" s="283">
        <f t="shared" si="21"/>
        <v>100.79679079592653</v>
      </c>
      <c r="AK74" s="131">
        <f t="shared" si="22"/>
        <v>437.91914491702175</v>
      </c>
      <c r="AL74" s="283">
        <f t="shared" si="23"/>
        <v>257.6308550829782</v>
      </c>
    </row>
    <row r="75" spans="2:61">
      <c r="B75" s="22" t="s">
        <v>71</v>
      </c>
      <c r="C75" s="359">
        <f>S14</f>
        <v>3.5609764047711425</v>
      </c>
      <c r="D75" s="359">
        <f t="shared" si="28"/>
        <v>3.127794953324043</v>
      </c>
      <c r="E75" s="24">
        <v>6.6887713580951855</v>
      </c>
      <c r="F75" s="85"/>
      <c r="G75" s="40"/>
      <c r="H75" s="85"/>
      <c r="K75" s="75" t="s">
        <v>75</v>
      </c>
      <c r="L75" s="40">
        <f>T57/1000</f>
        <v>15.351055077187009</v>
      </c>
      <c r="M75" s="40"/>
      <c r="N75" s="85"/>
      <c r="O75" s="40"/>
      <c r="P75" s="85"/>
      <c r="S75" s="176" t="s">
        <v>12</v>
      </c>
      <c r="T75" s="180">
        <f>'All regions summary table RRC3'!$C16</f>
        <v>2325.1412100000002</v>
      </c>
      <c r="U75" s="219">
        <f>'All regions summary table RRC3'!G16</f>
        <v>265.39</v>
      </c>
      <c r="V75" s="154">
        <f t="shared" si="24"/>
        <v>1.1413930425326726</v>
      </c>
      <c r="W75" s="222">
        <f>'All regions summary table RRC3'!BR16</f>
        <v>1349.15</v>
      </c>
      <c r="X75" s="154">
        <f t="shared" si="25"/>
        <v>5.8024432847241982</v>
      </c>
      <c r="Y75" s="180">
        <f>'All regions summary table RRC3'!CJ16</f>
        <v>1861</v>
      </c>
      <c r="AA75" s="176" t="s">
        <v>12</v>
      </c>
      <c r="AB75" s="180">
        <f>'All regions summary table RRC3'!$C16</f>
        <v>2325.1412100000002</v>
      </c>
      <c r="AC75" s="219">
        <f>'All regions summary table RRC3'!$J16</f>
        <v>177.66061503218825</v>
      </c>
      <c r="AD75" s="154">
        <f t="shared" si="26"/>
        <v>0.76408527046917829</v>
      </c>
      <c r="AE75" s="222">
        <f>'All regions summary table RRC3'!$BU16</f>
        <v>842.90895294478264</v>
      </c>
      <c r="AF75" s="154">
        <f t="shared" si="27"/>
        <v>3.6251946734227918</v>
      </c>
      <c r="AH75" s="176" t="s">
        <v>12</v>
      </c>
      <c r="AI75" s="219">
        <f t="shared" si="20"/>
        <v>87.72938496781174</v>
      </c>
      <c r="AJ75" s="283">
        <f t="shared" si="21"/>
        <v>177.66061503218825</v>
      </c>
      <c r="AK75" s="131">
        <f t="shared" si="22"/>
        <v>506.24104705521745</v>
      </c>
      <c r="AL75" s="283">
        <f t="shared" si="23"/>
        <v>842.90895294478264</v>
      </c>
    </row>
    <row r="76" spans="2:61">
      <c r="B76" s="22" t="s">
        <v>73</v>
      </c>
      <c r="C76" s="359">
        <f>Y14</f>
        <v>8.3412831760899664</v>
      </c>
      <c r="D76" s="359">
        <f t="shared" si="28"/>
        <v>4.5043724092800979</v>
      </c>
      <c r="E76" s="24">
        <v>12.845655585370064</v>
      </c>
      <c r="F76" s="85"/>
      <c r="G76" s="40"/>
      <c r="H76" s="85"/>
      <c r="I76" s="40"/>
      <c r="K76" s="85"/>
      <c r="L76" s="40"/>
      <c r="M76" s="40"/>
      <c r="N76" s="85"/>
      <c r="O76" s="40"/>
      <c r="P76" s="85"/>
      <c r="S76" s="175" t="s">
        <v>13</v>
      </c>
      <c r="T76" s="180">
        <f>'All regions summary table RRC3'!$C17</f>
        <v>1683.4108900000001</v>
      </c>
      <c r="U76" s="219">
        <f>'All regions summary table RRC3'!G17</f>
        <v>109.95</v>
      </c>
      <c r="V76" s="154">
        <f t="shared" si="24"/>
        <v>0.65313822461965898</v>
      </c>
      <c r="W76" s="222">
        <f>'All regions summary table RRC3'!BR17</f>
        <v>701.91</v>
      </c>
      <c r="X76" s="154">
        <f t="shared" si="25"/>
        <v>4.1695702705119126</v>
      </c>
      <c r="Y76" s="180">
        <f>'All regions summary table RRC3'!CJ17</f>
        <v>1359</v>
      </c>
      <c r="AA76" s="175" t="s">
        <v>13</v>
      </c>
      <c r="AB76" s="180">
        <f>'All regions summary table RRC3'!$C17</f>
        <v>1683.4108900000001</v>
      </c>
      <c r="AC76" s="219">
        <f>'All regions summary table RRC3'!$J17</f>
        <v>64.220011884848702</v>
      </c>
      <c r="AD76" s="154">
        <f t="shared" si="26"/>
        <v>0.38148744472508844</v>
      </c>
      <c r="AE76" s="222">
        <f>'All regions summary table RRC3'!$BU17</f>
        <v>358.3214018093343</v>
      </c>
      <c r="AF76" s="154">
        <f t="shared" si="27"/>
        <v>2.1285439219734066</v>
      </c>
      <c r="AH76" s="175" t="s">
        <v>13</v>
      </c>
      <c r="AI76" s="219">
        <f t="shared" si="20"/>
        <v>45.729988115151301</v>
      </c>
      <c r="AJ76" s="283">
        <f t="shared" si="21"/>
        <v>64.220011884848702</v>
      </c>
      <c r="AK76" s="131">
        <f t="shared" si="22"/>
        <v>343.58859819066566</v>
      </c>
      <c r="AL76" s="283">
        <f t="shared" si="23"/>
        <v>358.3214018093343</v>
      </c>
    </row>
    <row r="77" spans="2:61" ht="13.5" thickBot="1">
      <c r="B77" s="2" t="s">
        <v>75</v>
      </c>
      <c r="C77" s="360">
        <f>AE14</f>
        <v>7.5141565461552871</v>
      </c>
      <c r="D77" s="360">
        <f t="shared" si="28"/>
        <v>7.0765334752258147</v>
      </c>
      <c r="E77" s="361">
        <v>14.590690021381102</v>
      </c>
      <c r="F77" s="85"/>
      <c r="G77" s="40"/>
      <c r="H77" s="85"/>
      <c r="I77" s="40"/>
      <c r="J77" s="85"/>
      <c r="K77" s="40"/>
      <c r="L77" s="85"/>
      <c r="M77" s="40"/>
      <c r="N77" s="85"/>
      <c r="O77" s="40"/>
      <c r="P77" s="85"/>
      <c r="S77" s="175" t="s">
        <v>14</v>
      </c>
      <c r="T77" s="180">
        <f>'All regions summary table RRC3'!$C18</f>
        <v>1106.5030899999999</v>
      </c>
      <c r="U77" s="219">
        <f>'All regions summary table RRC3'!G18</f>
        <v>43.47</v>
      </c>
      <c r="V77" s="154">
        <f t="shared" si="24"/>
        <v>0.39285927344314964</v>
      </c>
      <c r="W77" s="222">
        <f>'All regions summary table RRC3'!BR18</f>
        <v>288.08999999999997</v>
      </c>
      <c r="X77" s="154">
        <f t="shared" si="25"/>
        <v>2.6036077314524264</v>
      </c>
      <c r="Y77" s="180">
        <f>'All regions summary table RRC3'!CJ18</f>
        <v>862</v>
      </c>
      <c r="AA77" s="175" t="s">
        <v>14</v>
      </c>
      <c r="AB77" s="180">
        <f>'All regions summary table RRC3'!$C18</f>
        <v>1106.5030899999999</v>
      </c>
      <c r="AC77" s="219">
        <f>'All regions summary table RRC3'!$J18</f>
        <v>22.414974452307824</v>
      </c>
      <c r="AD77" s="154">
        <f t="shared" si="26"/>
        <v>0.20257489251392713</v>
      </c>
      <c r="AE77" s="222">
        <f>'All regions summary table RRC3'!$BU18</f>
        <v>121.87231102992607</v>
      </c>
      <c r="AF77" s="154">
        <f t="shared" si="27"/>
        <v>1.1014186235117165</v>
      </c>
      <c r="AH77" s="175" t="s">
        <v>14</v>
      </c>
      <c r="AI77" s="219">
        <f t="shared" si="20"/>
        <v>21.055025547692175</v>
      </c>
      <c r="AJ77" s="283">
        <f t="shared" si="21"/>
        <v>22.414974452307824</v>
      </c>
      <c r="AK77" s="131">
        <f t="shared" si="22"/>
        <v>166.21768897007391</v>
      </c>
      <c r="AL77" s="283">
        <f t="shared" si="23"/>
        <v>121.87231102992607</v>
      </c>
    </row>
    <row r="78" spans="2:61">
      <c r="B78" s="75"/>
      <c r="C78" s="40"/>
      <c r="D78" s="85"/>
      <c r="E78" s="40"/>
      <c r="F78" s="85"/>
      <c r="G78" s="40"/>
      <c r="H78" s="85"/>
      <c r="I78" s="40"/>
      <c r="J78" s="85"/>
      <c r="K78" s="40"/>
      <c r="N78" s="33"/>
      <c r="O78" s="40"/>
      <c r="P78" s="85"/>
      <c r="S78" s="175" t="s">
        <v>15</v>
      </c>
      <c r="T78" s="180">
        <f>'All regions summary table RRC3'!$C19</f>
        <v>9844.2586599999995</v>
      </c>
      <c r="U78" s="219">
        <f>'All regions summary table RRC3'!G19</f>
        <v>463.3</v>
      </c>
      <c r="V78" s="154">
        <f t="shared" si="24"/>
        <v>0.47062964922134626</v>
      </c>
      <c r="W78" s="222">
        <f>'All regions summary table RRC3'!BR19</f>
        <v>807.28</v>
      </c>
      <c r="X78" s="154">
        <f t="shared" si="25"/>
        <v>0.82005159340256517</v>
      </c>
      <c r="Y78" s="180">
        <f>'All regions summary table RRC3'!CJ19</f>
        <v>2378</v>
      </c>
      <c r="AA78" s="175" t="s">
        <v>15</v>
      </c>
      <c r="AB78" s="180">
        <f>'All regions summary table RRC3'!$C19</f>
        <v>9844.2586599999995</v>
      </c>
      <c r="AC78" s="219">
        <f>'All regions summary table RRC3'!$J19</f>
        <v>333.12719082556305</v>
      </c>
      <c r="AD78" s="154">
        <f t="shared" si="26"/>
        <v>0.33839743786817877</v>
      </c>
      <c r="AE78" s="222">
        <f>'All regions summary table RRC3'!$BU19</f>
        <v>271.96329777013477</v>
      </c>
      <c r="AF78" s="154">
        <f t="shared" si="27"/>
        <v>0.27626589991504225</v>
      </c>
      <c r="AH78" s="175" t="s">
        <v>15</v>
      </c>
      <c r="AI78" s="219">
        <f t="shared" si="20"/>
        <v>130.17280917443696</v>
      </c>
      <c r="AJ78" s="283">
        <f t="shared" si="21"/>
        <v>333.12719082556305</v>
      </c>
      <c r="AK78" s="131">
        <f t="shared" si="22"/>
        <v>535.3167022298652</v>
      </c>
      <c r="AL78" s="283">
        <f t="shared" si="23"/>
        <v>271.96329777013477</v>
      </c>
    </row>
    <row r="79" spans="2:61" ht="13.5" thickBot="1">
      <c r="N79" s="357"/>
      <c r="S79" s="226"/>
      <c r="T79" s="180"/>
      <c r="U79" s="219"/>
      <c r="V79" s="170"/>
      <c r="W79" s="222"/>
      <c r="X79" s="170"/>
      <c r="Y79" s="180"/>
      <c r="AA79" s="226"/>
      <c r="AB79" s="180"/>
      <c r="AC79" s="219"/>
      <c r="AD79" s="170"/>
      <c r="AE79" s="222"/>
      <c r="AF79" s="170"/>
      <c r="AH79" s="284"/>
      <c r="AI79" s="219"/>
      <c r="AJ79" s="283"/>
      <c r="AK79" s="131"/>
      <c r="AL79" s="283"/>
    </row>
    <row r="80" spans="2:61">
      <c r="N80" s="30"/>
      <c r="S80" s="147" t="s">
        <v>16</v>
      </c>
      <c r="T80" s="180">
        <f>'All regions summary table RRC3'!$C21</f>
        <v>1056.9462799999999</v>
      </c>
      <c r="U80" s="219">
        <f>'All regions summary table RRC3'!G21</f>
        <v>106.940585444543</v>
      </c>
      <c r="V80" s="154">
        <f>((1000*U80)/$T80)/100</f>
        <v>1.0117882759807151</v>
      </c>
      <c r="W80" s="222">
        <f>'All regions summary table RRC3'!BR21</f>
        <v>85.720853315646096</v>
      </c>
      <c r="X80" s="154">
        <f>((1000*W80)/$T80)/100</f>
        <v>0.81102374773149388</v>
      </c>
      <c r="Y80" s="180">
        <f>'All regions summary table RRC3'!CJ21</f>
        <v>14.053777515469836</v>
      </c>
      <c r="AA80" s="147" t="s">
        <v>16</v>
      </c>
      <c r="AB80" s="180">
        <f>'All regions summary table RRC3'!$C21</f>
        <v>1056.9462799999999</v>
      </c>
      <c r="AC80" s="219">
        <f>'All regions summary table RRC3'!$J21</f>
        <v>30.162405241229962</v>
      </c>
      <c r="AD80" s="154">
        <f>((1000*AC80)/$T80)/100</f>
        <v>0.28537311509559371</v>
      </c>
      <c r="AE80" s="222">
        <f>'All regions summary table RRC3'!$BU21</f>
        <v>48.377858645454012</v>
      </c>
      <c r="AF80" s="154">
        <f>((1000*AE80)/$T80)/100</f>
        <v>0.45771350503692593</v>
      </c>
      <c r="AH80" s="147" t="s">
        <v>16</v>
      </c>
      <c r="AI80" s="219">
        <f t="shared" si="20"/>
        <v>76.778180203313042</v>
      </c>
      <c r="AJ80" s="283">
        <f t="shared" si="21"/>
        <v>30.162405241229962</v>
      </c>
      <c r="AK80" s="131">
        <f t="shared" si="22"/>
        <v>37.342994670192084</v>
      </c>
      <c r="AL80" s="283">
        <f t="shared" si="23"/>
        <v>48.377858645454012</v>
      </c>
    </row>
    <row r="81" spans="2:38" ht="15.75" thickBot="1">
      <c r="B81" s="64" t="s">
        <v>94</v>
      </c>
      <c r="N81" s="85"/>
      <c r="S81" s="147" t="s">
        <v>17</v>
      </c>
      <c r="T81" s="180">
        <f>'All regions summary table RRC3'!$C22</f>
        <v>1706.8554899999999</v>
      </c>
      <c r="U81" s="219">
        <f>'All regions summary table RRC3'!G22</f>
        <v>109.148288166547</v>
      </c>
      <c r="V81" s="154">
        <f>((1000*U81)/$T81)/100</f>
        <v>0.63947000086426187</v>
      </c>
      <c r="W81" s="222">
        <f>'All regions summary table RRC3'!BR22</f>
        <v>224.03411884325999</v>
      </c>
      <c r="X81" s="154">
        <f>((1000*W81)/$T81)/100</f>
        <v>1.3125546957889211</v>
      </c>
      <c r="Y81" s="180">
        <f>'All regions summary table RRC3'!CJ22</f>
        <v>5.6871873264737003</v>
      </c>
      <c r="AA81" s="147" t="s">
        <v>17</v>
      </c>
      <c r="AB81" s="180">
        <f>'All regions summary table RRC3'!$C22</f>
        <v>1706.8554899999999</v>
      </c>
      <c r="AC81" s="219">
        <f>'All regions summary table RRC3'!$J22</f>
        <v>72.933457435190007</v>
      </c>
      <c r="AD81" s="154">
        <f>((1000*AC81)/$T81)/100</f>
        <v>0.42729720156443946</v>
      </c>
      <c r="AE81" s="222">
        <f>'All regions summary table RRC3'!$BU22</f>
        <v>193.00354414791656</v>
      </c>
      <c r="AF81" s="154">
        <f>((1000*AE81)/$T81)/100</f>
        <v>1.1307550362562713</v>
      </c>
      <c r="AH81" s="147" t="s">
        <v>17</v>
      </c>
      <c r="AI81" s="219">
        <f t="shared" si="20"/>
        <v>36.214830731356997</v>
      </c>
      <c r="AJ81" s="283">
        <f t="shared" si="21"/>
        <v>72.933457435190007</v>
      </c>
      <c r="AK81" s="131">
        <f t="shared" si="22"/>
        <v>31.030574695343432</v>
      </c>
      <c r="AL81" s="283">
        <f t="shared" si="23"/>
        <v>193.00354414791656</v>
      </c>
    </row>
    <row r="82" spans="2:38">
      <c r="B82" s="87" t="s">
        <v>63</v>
      </c>
      <c r="C82" s="407" t="s">
        <v>66</v>
      </c>
      <c r="D82" s="408"/>
      <c r="E82" s="407" t="s">
        <v>67</v>
      </c>
      <c r="F82" s="408"/>
      <c r="G82" s="407" t="s">
        <v>68</v>
      </c>
      <c r="H82" s="408"/>
      <c r="I82" s="407" t="s">
        <v>71</v>
      </c>
      <c r="J82" s="408"/>
      <c r="K82" s="351" t="s">
        <v>72</v>
      </c>
      <c r="L82" s="282"/>
      <c r="M82" s="104" t="s">
        <v>73</v>
      </c>
      <c r="N82" s="101"/>
      <c r="O82" s="87" t="s">
        <v>75</v>
      </c>
      <c r="P82" s="103"/>
      <c r="S82" s="147" t="s">
        <v>20</v>
      </c>
      <c r="T82" s="180">
        <f>'All regions summary table RRC3'!$C23</f>
        <v>4051.0387599999999</v>
      </c>
      <c r="U82" s="219">
        <f>'All regions summary table RRC3'!G23</f>
        <v>262.68937755010899</v>
      </c>
      <c r="V82" s="154">
        <f>((1000*U82)/$T82)/100</f>
        <v>0.64844943016568179</v>
      </c>
      <c r="W82" s="222">
        <f>'All regions summary table RRC3'!BR23</f>
        <v>736.59430986553002</v>
      </c>
      <c r="X82" s="154">
        <f>((1000*W82)/$T82)/100</f>
        <v>1.818285021458373</v>
      </c>
      <c r="Y82" s="180">
        <f>'All regions summary table RRC3'!CJ23</f>
        <v>1354.4149297607962</v>
      </c>
      <c r="AA82" s="147" t="s">
        <v>20</v>
      </c>
      <c r="AB82" s="180">
        <f>'All regions summary table RRC3'!$C23</f>
        <v>4051.0387599999999</v>
      </c>
      <c r="AC82" s="219">
        <f>'All regions summary table RRC3'!$J23</f>
        <v>184.85620651466508</v>
      </c>
      <c r="AD82" s="154">
        <f>((1000*AC82)/$T82)/100</f>
        <v>0.45631803956046341</v>
      </c>
      <c r="AE82" s="222">
        <f>'All regions summary table RRC3'!$BU23</f>
        <v>675.44460325890213</v>
      </c>
      <c r="AF82" s="154">
        <f>((1000*AE82)/$T82)/100</f>
        <v>1.667336807359755</v>
      </c>
      <c r="AH82" s="147" t="s">
        <v>20</v>
      </c>
      <c r="AI82" s="219">
        <f t="shared" si="20"/>
        <v>77.833171035443911</v>
      </c>
      <c r="AJ82" s="283">
        <f t="shared" si="21"/>
        <v>184.85620651466508</v>
      </c>
      <c r="AK82" s="131">
        <f t="shared" si="22"/>
        <v>61.149706606627888</v>
      </c>
      <c r="AL82" s="283">
        <f t="shared" si="23"/>
        <v>675.44460325890213</v>
      </c>
    </row>
    <row r="83" spans="2:38" ht="13.5" thickBot="1">
      <c r="B83" s="29"/>
      <c r="C83" s="90" t="s">
        <v>85</v>
      </c>
      <c r="D83" s="107" t="s">
        <v>81</v>
      </c>
      <c r="E83" s="90" t="s">
        <v>85</v>
      </c>
      <c r="F83" s="107" t="s">
        <v>82</v>
      </c>
      <c r="G83" s="90" t="s">
        <v>85</v>
      </c>
      <c r="H83" s="107" t="s">
        <v>82</v>
      </c>
      <c r="I83" s="90" t="s">
        <v>85</v>
      </c>
      <c r="J83" s="107" t="s">
        <v>82</v>
      </c>
      <c r="K83" s="90" t="s">
        <v>85</v>
      </c>
      <c r="L83" s="107" t="s">
        <v>82</v>
      </c>
      <c r="M83" s="90" t="s">
        <v>85</v>
      </c>
      <c r="N83" s="107" t="s">
        <v>82</v>
      </c>
      <c r="O83" s="90" t="s">
        <v>85</v>
      </c>
      <c r="P83" s="107" t="s">
        <v>83</v>
      </c>
      <c r="S83" s="147" t="s">
        <v>18</v>
      </c>
      <c r="T83" s="180">
        <f>'All regions summary table RRC3'!$C24</f>
        <v>130119.87024</v>
      </c>
      <c r="U83" s="219">
        <f>'All regions summary table RRC3'!G24</f>
        <v>3157.7176383051601</v>
      </c>
      <c r="V83" s="154">
        <f>((1000*U83)/$T83)/100</f>
        <v>0.2426775889401748</v>
      </c>
      <c r="W83" s="222">
        <f>'All regions summary table RRC3'!BR24</f>
        <v>1431.4093460658401</v>
      </c>
      <c r="X83" s="154">
        <f>((1000*W83)/$T83)/100</f>
        <v>0.1100069761386691</v>
      </c>
      <c r="Y83" s="180">
        <f>'All regions summary table RRC3'!CJ24</f>
        <v>653.12889310328194</v>
      </c>
      <c r="AA83" s="147" t="s">
        <v>18</v>
      </c>
      <c r="AB83" s="180">
        <f>'All regions summary table RRC3'!$C24</f>
        <v>130119.87024</v>
      </c>
      <c r="AC83" s="219">
        <f>'All regions summary table RRC3'!$J24</f>
        <v>2170.3182823397037</v>
      </c>
      <c r="AD83" s="154">
        <f>((1000*AC83)/$T83)/100</f>
        <v>0.16679376319209765</v>
      </c>
      <c r="AE83" s="222">
        <f>'All regions summary table RRC3'!$BU24</f>
        <v>855.32762107401834</v>
      </c>
      <c r="AF83" s="154">
        <f>((1000*AE83)/$T83)/100</f>
        <v>6.573382062988585E-2</v>
      </c>
      <c r="AH83" s="147" t="s">
        <v>18</v>
      </c>
      <c r="AI83" s="219">
        <f t="shared" si="20"/>
        <v>987.39935596545638</v>
      </c>
      <c r="AJ83" s="283">
        <f t="shared" si="21"/>
        <v>2170.3182823397037</v>
      </c>
      <c r="AK83" s="131">
        <f t="shared" si="22"/>
        <v>576.08172499182172</v>
      </c>
      <c r="AL83" s="283">
        <f t="shared" si="23"/>
        <v>855.32762107401834</v>
      </c>
    </row>
    <row r="84" spans="2:38">
      <c r="B84" s="99" t="s">
        <v>59</v>
      </c>
      <c r="C84" s="96">
        <f t="shared" ref="C84:D89" si="29">D7</f>
        <v>1.2768727826326067</v>
      </c>
      <c r="D84" s="93">
        <f t="shared" si="29"/>
        <v>2.9278544840116751</v>
      </c>
      <c r="E84" s="96">
        <f t="shared" ref="E84:F89" si="30">G7</f>
        <v>1.7429910670781457</v>
      </c>
      <c r="F84" s="93">
        <f t="shared" si="30"/>
        <v>3.0282307623753013</v>
      </c>
      <c r="G84" s="96">
        <f t="shared" ref="G84:H89" si="31">J7</f>
        <v>2.7952853553633079</v>
      </c>
      <c r="H84" s="93">
        <f t="shared" si="31"/>
        <v>3.028230762375216</v>
      </c>
      <c r="I84" s="96">
        <f t="shared" ref="I84:J89" si="32">S7</f>
        <v>1.567709923483487</v>
      </c>
      <c r="J84" s="93">
        <f t="shared" si="32"/>
        <v>7.0320438499302327</v>
      </c>
      <c r="K84" s="96">
        <f t="shared" ref="K84:K89" si="33">V7</f>
        <v>1.8692891764545185</v>
      </c>
      <c r="M84" s="104"/>
      <c r="N84" s="101"/>
      <c r="O84" s="98">
        <f t="shared" ref="O84:P89" si="34">AE7</f>
        <v>0</v>
      </c>
      <c r="P84" s="101">
        <f t="shared" si="34"/>
        <v>0</v>
      </c>
      <c r="S84" s="147" t="s">
        <v>19</v>
      </c>
      <c r="T84" s="180">
        <f>'All regions summary table RRC3'!$C25</f>
        <v>3736.2277899999999</v>
      </c>
      <c r="U84" s="219">
        <f>'All regions summary table RRC3'!G25</f>
        <v>325.24361449950601</v>
      </c>
      <c r="V84" s="154">
        <f>((1000*U84)/$T84)/100</f>
        <v>0.87051334335133246</v>
      </c>
      <c r="W84" s="222">
        <f>'All regions summary table RRC3'!BR25</f>
        <v>143.28860185867001</v>
      </c>
      <c r="X84" s="154">
        <f>((1000*W84)/$T84)/100</f>
        <v>0.38351141823360296</v>
      </c>
      <c r="Y84" s="180">
        <f>'All regions summary table RRC3'!CJ25</f>
        <v>89.719269145981798</v>
      </c>
      <c r="AA84" s="147" t="s">
        <v>19</v>
      </c>
      <c r="AB84" s="180">
        <f>'All regions summary table RRC3'!$C25</f>
        <v>3736.2277899999999</v>
      </c>
      <c r="AC84" s="219">
        <f>'All regions summary table RRC3'!$J25</f>
        <v>206.42154882649601</v>
      </c>
      <c r="AD84" s="154">
        <f>((1000*AC84)/$T84)/100</f>
        <v>0.55248651963614881</v>
      </c>
      <c r="AE84" s="222">
        <f>'All regions summary table RRC3'!$BU25</f>
        <v>94.214504718051742</v>
      </c>
      <c r="AF84" s="154">
        <f>((1000*AE84)/$T84)/100</f>
        <v>0.25216477691808975</v>
      </c>
      <c r="AH84" s="147" t="s">
        <v>19</v>
      </c>
      <c r="AI84" s="219">
        <f t="shared" si="20"/>
        <v>118.82206567301</v>
      </c>
      <c r="AJ84" s="283">
        <f t="shared" si="21"/>
        <v>206.42154882649601</v>
      </c>
      <c r="AK84" s="131">
        <f t="shared" si="22"/>
        <v>49.074097140618264</v>
      </c>
      <c r="AL84" s="283">
        <f t="shared" si="23"/>
        <v>94.214504718051742</v>
      </c>
    </row>
    <row r="85" spans="2:38" ht="13.5" thickBot="1">
      <c r="B85" s="22" t="s">
        <v>60</v>
      </c>
      <c r="C85" s="96">
        <f t="shared" si="29"/>
        <v>1.3198917866167954</v>
      </c>
      <c r="D85" s="93">
        <f t="shared" si="29"/>
        <v>10.326899413398223</v>
      </c>
      <c r="E85" s="96">
        <f t="shared" si="30"/>
        <v>2.3084250758675364</v>
      </c>
      <c r="F85" s="93">
        <f t="shared" si="30"/>
        <v>20.080859537903507</v>
      </c>
      <c r="G85" s="96">
        <f t="shared" si="31"/>
        <v>2.6822250365178975</v>
      </c>
      <c r="H85" s="93">
        <f t="shared" si="31"/>
        <v>20.080859537903279</v>
      </c>
      <c r="I85" s="96">
        <f t="shared" si="32"/>
        <v>1.7293799198038562</v>
      </c>
      <c r="J85" s="93">
        <f t="shared" si="32"/>
        <v>111.29725465762567</v>
      </c>
      <c r="K85" s="96">
        <f t="shared" si="33"/>
        <v>2.0490341969821735</v>
      </c>
      <c r="L85" s="75"/>
      <c r="M85" s="96"/>
      <c r="N85" s="93"/>
      <c r="O85" s="96">
        <f t="shared" si="34"/>
        <v>4.2419877924503728</v>
      </c>
      <c r="P85" s="93">
        <f t="shared" si="34"/>
        <v>433.91610303746893</v>
      </c>
      <c r="S85" s="149"/>
      <c r="T85" s="180"/>
      <c r="U85" s="219"/>
      <c r="V85" s="154"/>
      <c r="W85" s="222"/>
      <c r="X85" s="154"/>
      <c r="Y85" s="180"/>
      <c r="AA85" s="149"/>
      <c r="AB85" s="180"/>
      <c r="AC85" s="219"/>
      <c r="AD85" s="154"/>
      <c r="AE85" s="222"/>
      <c r="AF85" s="154"/>
      <c r="AH85" s="149"/>
      <c r="AI85" s="219"/>
      <c r="AJ85" s="283"/>
      <c r="AK85" s="131"/>
      <c r="AL85" s="283"/>
    </row>
    <row r="86" spans="2:38">
      <c r="B86" s="22" t="s">
        <v>58</v>
      </c>
      <c r="C86" s="96">
        <f t="shared" si="29"/>
        <v>2.1827568917100306</v>
      </c>
      <c r="D86" s="93">
        <f t="shared" si="29"/>
        <v>61.268276123624673</v>
      </c>
      <c r="E86" s="96">
        <f t="shared" si="30"/>
        <v>2.6488756727898592</v>
      </c>
      <c r="F86" s="93">
        <f t="shared" si="30"/>
        <v>34.84134922629255</v>
      </c>
      <c r="G86" s="96">
        <f t="shared" si="31"/>
        <v>3.313521213940791</v>
      </c>
      <c r="H86" s="93">
        <f t="shared" si="31"/>
        <v>34.84134922629255</v>
      </c>
      <c r="I86" s="96">
        <f t="shared" si="32"/>
        <v>6.2280341205195056</v>
      </c>
      <c r="J86" s="93">
        <f t="shared" si="32"/>
        <v>346.4002854133887</v>
      </c>
      <c r="K86" s="96">
        <f t="shared" si="33"/>
        <v>4.6855760481464293</v>
      </c>
      <c r="L86" s="85">
        <f>W9</f>
        <v>113.03658467281639</v>
      </c>
      <c r="M86" s="96">
        <f t="shared" ref="M86:N89" si="35">Y9</f>
        <v>14.606451169502177</v>
      </c>
      <c r="N86" s="93">
        <f t="shared" si="35"/>
        <v>233.36370074057186</v>
      </c>
      <c r="O86" s="96">
        <f t="shared" si="34"/>
        <v>10.148816319559083</v>
      </c>
      <c r="P86" s="93">
        <f t="shared" si="34"/>
        <v>225.2523126483643</v>
      </c>
      <c r="S86" s="228" t="s">
        <v>37</v>
      </c>
      <c r="T86" s="180">
        <f>'All regions summary table RRC3'!$C27</f>
        <v>2494.40969</v>
      </c>
      <c r="U86" s="219">
        <f>'All regions summary table RRC3'!G27</f>
        <v>79.061153577641292</v>
      </c>
      <c r="V86" s="153">
        <f>((1000*U86)/$T86)/100</f>
        <v>0.31695336132871299</v>
      </c>
      <c r="W86" s="222">
        <f>'All regions summary table RRC3'!BR27</f>
        <v>170.2324695631209</v>
      </c>
      <c r="X86" s="153">
        <f>((1000*W86)/$T86)/100</f>
        <v>0.68245593434621754</v>
      </c>
      <c r="Y86" s="180">
        <f>'All regions summary table RRC3'!CJ27</f>
        <v>300.02570758223476</v>
      </c>
      <c r="AA86" s="228" t="s">
        <v>37</v>
      </c>
      <c r="AB86" s="180">
        <f>'All regions summary table RRC3'!$C27</f>
        <v>2494.40969</v>
      </c>
      <c r="AC86" s="219">
        <f>'All regions summary table RRC3'!$J27</f>
        <v>50.162896788820554</v>
      </c>
      <c r="AD86" s="153">
        <f>((1000*AC86)/$T86)/100</f>
        <v>0.20110127454171553</v>
      </c>
      <c r="AE86" s="222">
        <f>'All regions summary table RRC3'!$BU27</f>
        <v>104.93550008541612</v>
      </c>
      <c r="AF86" s="153">
        <f>((1000*AE86)/$T86)/100</f>
        <v>0.42068269902133087</v>
      </c>
      <c r="AH86" s="177" t="s">
        <v>37</v>
      </c>
      <c r="AI86" s="219">
        <f t="shared" si="20"/>
        <v>28.898256788820738</v>
      </c>
      <c r="AJ86" s="283">
        <f t="shared" si="21"/>
        <v>50.162896788820554</v>
      </c>
      <c r="AK86" s="131">
        <f t="shared" si="22"/>
        <v>65.296969477704778</v>
      </c>
      <c r="AL86" s="283">
        <f t="shared" si="23"/>
        <v>104.93550008541612</v>
      </c>
    </row>
    <row r="87" spans="2:38">
      <c r="B87" s="22" t="s">
        <v>33</v>
      </c>
      <c r="C87" s="96">
        <f t="shared" si="29"/>
        <v>2.9583700359659808</v>
      </c>
      <c r="D87" s="93">
        <f t="shared" si="29"/>
        <v>10.744252267373895</v>
      </c>
      <c r="E87" s="96">
        <f t="shared" si="30"/>
        <v>1.4281584153624134</v>
      </c>
      <c r="F87" s="93">
        <f t="shared" si="30"/>
        <v>5.0371448479444325</v>
      </c>
      <c r="G87" s="96">
        <f t="shared" si="31"/>
        <v>3.7605630413364119</v>
      </c>
      <c r="H87" s="93">
        <f t="shared" si="31"/>
        <v>5.0371448479443757</v>
      </c>
      <c r="I87" s="96">
        <f t="shared" si="32"/>
        <v>4.1566452436080032</v>
      </c>
      <c r="J87" s="93">
        <f t="shared" si="32"/>
        <v>76.404692725819586</v>
      </c>
      <c r="K87" s="96">
        <f t="shared" si="33"/>
        <v>3.6325690232880383</v>
      </c>
      <c r="L87" s="85">
        <f>W10</f>
        <v>10.702333979039508</v>
      </c>
      <c r="M87" s="96">
        <f t="shared" si="35"/>
        <v>10.471460908320632</v>
      </c>
      <c r="N87" s="93">
        <f t="shared" si="35"/>
        <v>65.702358746780419</v>
      </c>
      <c r="O87" s="96">
        <f t="shared" si="34"/>
        <v>18.370510588453332</v>
      </c>
      <c r="P87" s="93">
        <f t="shared" si="34"/>
        <v>375.63785348124907</v>
      </c>
      <c r="S87" s="177" t="s">
        <v>38</v>
      </c>
      <c r="T87" s="180">
        <f>'All regions summary table RRC3'!$C28</f>
        <v>2386.9962599999999</v>
      </c>
      <c r="U87" s="219">
        <f>'All regions summary table RRC3'!G28</f>
        <v>151.25479778465916</v>
      </c>
      <c r="V87" s="154">
        <f>((1000*U87)/$T87)/100</f>
        <v>0.63366164547178294</v>
      </c>
      <c r="W87" s="222">
        <f>'All regions summary table RRC3'!BR28</f>
        <v>235.83203283139741</v>
      </c>
      <c r="X87" s="154">
        <f>((1000*W87)/$T87)/100</f>
        <v>0.98798660384745385</v>
      </c>
      <c r="Y87" s="180">
        <f>'All regions summary table RRC3'!CJ28</f>
        <v>640.61932620123696</v>
      </c>
      <c r="AA87" s="177" t="s">
        <v>38</v>
      </c>
      <c r="AB87" s="180">
        <f>'All regions summary table RRC3'!$C28</f>
        <v>2386.9962599999999</v>
      </c>
      <c r="AC87" s="219">
        <f>'All regions summary table RRC3'!$J28</f>
        <v>103.59962960821785</v>
      </c>
      <c r="AD87" s="154">
        <f>((1000*AC87)/$T87)/100</f>
        <v>0.43401672362996441</v>
      </c>
      <c r="AE87" s="222">
        <f>'All regions summary table RRC3'!$BU28</f>
        <v>160.67280433462435</v>
      </c>
      <c r="AF87" s="154">
        <f>((1000*AE87)/$T87)/100</f>
        <v>0.67311711805792429</v>
      </c>
      <c r="AH87" s="177" t="s">
        <v>38</v>
      </c>
      <c r="AI87" s="219">
        <f t="shared" si="20"/>
        <v>47.655168176441308</v>
      </c>
      <c r="AJ87" s="283">
        <f t="shared" si="21"/>
        <v>103.59962960821785</v>
      </c>
      <c r="AK87" s="131">
        <f t="shared" si="22"/>
        <v>75.159228496773068</v>
      </c>
      <c r="AL87" s="283">
        <f t="shared" si="23"/>
        <v>160.67280433462435</v>
      </c>
    </row>
    <row r="88" spans="2:38">
      <c r="B88" s="22" t="s">
        <v>61</v>
      </c>
      <c r="C88" s="96">
        <f t="shared" si="29"/>
        <v>1.1089212116615135</v>
      </c>
      <c r="D88" s="93">
        <f t="shared" si="29"/>
        <v>16.490387434721015</v>
      </c>
      <c r="E88" s="96">
        <f t="shared" si="30"/>
        <v>1.3753924411994169</v>
      </c>
      <c r="F88" s="93">
        <f t="shared" si="30"/>
        <v>10.543212547942176</v>
      </c>
      <c r="G88" s="96">
        <f t="shared" si="31"/>
        <v>1.623245055751001</v>
      </c>
      <c r="H88" s="93">
        <f t="shared" si="31"/>
        <v>10.011638819767541</v>
      </c>
      <c r="I88" s="96">
        <f t="shared" si="32"/>
        <v>0.43539447033084316</v>
      </c>
      <c r="J88" s="93">
        <f t="shared" si="32"/>
        <v>9.3936158449378127</v>
      </c>
      <c r="K88" s="96">
        <f t="shared" si="33"/>
        <v>1.0216960252385732</v>
      </c>
      <c r="L88" s="85">
        <f>W11</f>
        <v>9.3936158449373579</v>
      </c>
      <c r="M88" s="96">
        <f t="shared" si="35"/>
        <v>0</v>
      </c>
      <c r="N88" s="93">
        <f t="shared" si="35"/>
        <v>0</v>
      </c>
      <c r="O88" s="96">
        <f t="shared" si="34"/>
        <v>0</v>
      </c>
      <c r="P88" s="93">
        <f t="shared" si="34"/>
        <v>0</v>
      </c>
      <c r="S88" s="177" t="s">
        <v>39</v>
      </c>
      <c r="T88" s="180">
        <f>'All regions summary table RRC3'!$C29</f>
        <v>1571.9301999999998</v>
      </c>
      <c r="U88" s="219">
        <f>'All regions summary table RRC3'!G29</f>
        <v>195.11450744136829</v>
      </c>
      <c r="V88" s="154">
        <f>((1000*U88)/$T88)/100</f>
        <v>1.2412415477568173</v>
      </c>
      <c r="W88" s="222">
        <f>'All regions summary table RRC3'!BR29</f>
        <v>209.85864419995801</v>
      </c>
      <c r="X88" s="154">
        <f>((1000*W88)/$T88)/100</f>
        <v>1.335037931073263</v>
      </c>
      <c r="Y88" s="180">
        <f>'All regions summary table RRC3'!CJ29</f>
        <v>627.07232505471995</v>
      </c>
      <c r="AA88" s="177" t="s">
        <v>39</v>
      </c>
      <c r="AB88" s="180">
        <f>'All regions summary table RRC3'!$C29</f>
        <v>1571.9301999999998</v>
      </c>
      <c r="AC88" s="219">
        <f>'All regions summary table RRC3'!$J29</f>
        <v>154.77558736325773</v>
      </c>
      <c r="AD88" s="154">
        <f>((1000*AC88)/$T88)/100</f>
        <v>0.98462124694377484</v>
      </c>
      <c r="AE88" s="222">
        <f>'All regions summary table RRC3'!$BU29</f>
        <v>164.92674076665713</v>
      </c>
      <c r="AF88" s="154">
        <f>((1000*AE88)/$T88)/100</f>
        <v>1.0491988815194031</v>
      </c>
      <c r="AH88" s="177" t="s">
        <v>39</v>
      </c>
      <c r="AI88" s="219">
        <f t="shared" si="20"/>
        <v>40.338920078110561</v>
      </c>
      <c r="AJ88" s="283">
        <f t="shared" si="21"/>
        <v>154.77558736325773</v>
      </c>
      <c r="AK88" s="131">
        <f t="shared" si="22"/>
        <v>44.931903433300874</v>
      </c>
      <c r="AL88" s="283">
        <f t="shared" si="23"/>
        <v>164.92674076665713</v>
      </c>
    </row>
    <row r="89" spans="2:38">
      <c r="B89" s="22" t="s">
        <v>62</v>
      </c>
      <c r="C89" s="96">
        <f t="shared" si="29"/>
        <v>0.92328850068119128</v>
      </c>
      <c r="D89" s="93">
        <f t="shared" si="29"/>
        <v>3.5253034805730863</v>
      </c>
      <c r="E89" s="96">
        <f t="shared" si="30"/>
        <v>3.3640809179518496</v>
      </c>
      <c r="F89" s="93">
        <f t="shared" si="30"/>
        <v>9.3242397300143693</v>
      </c>
      <c r="G89" s="96">
        <f t="shared" si="31"/>
        <v>4.2738641276561449</v>
      </c>
      <c r="H89" s="93">
        <f t="shared" si="31"/>
        <v>9.3242397300143125</v>
      </c>
      <c r="I89" s="96">
        <f t="shared" si="32"/>
        <v>5.7936954072389124</v>
      </c>
      <c r="J89" s="93">
        <f t="shared" si="32"/>
        <v>90.72076189084828</v>
      </c>
      <c r="K89" s="96">
        <f t="shared" si="33"/>
        <v>2.7776750373524219</v>
      </c>
      <c r="L89" s="85">
        <f>W12</f>
        <v>18.736027901355897</v>
      </c>
      <c r="M89" s="96">
        <f t="shared" si="35"/>
        <v>16.304259173444358</v>
      </c>
      <c r="N89" s="93">
        <f t="shared" si="35"/>
        <v>71.984733989492497</v>
      </c>
      <c r="O89" s="96">
        <f t="shared" si="34"/>
        <v>14.099557438383505</v>
      </c>
      <c r="P89" s="93">
        <f t="shared" si="34"/>
        <v>219.44537124776161</v>
      </c>
      <c r="S89" s="177" t="s">
        <v>21</v>
      </c>
      <c r="T89" s="180">
        <f>'All regions summary table RRC3'!$C30</f>
        <v>2538.76728</v>
      </c>
      <c r="U89" s="219">
        <f>'All regions summary table RRC3'!G30</f>
        <v>91.568504039226511</v>
      </c>
      <c r="V89" s="154">
        <f>((1000*U89)/$T89)/100</f>
        <v>0.36068096812413031</v>
      </c>
      <c r="W89" s="222">
        <f>'All regions summary table RRC3'!BR30</f>
        <v>305.13750506460696</v>
      </c>
      <c r="X89" s="154">
        <f>((1000*W89)/$T89)/100</f>
        <v>1.2019120754723409</v>
      </c>
      <c r="Y89" s="180">
        <f>'All regions summary table RRC3'!CJ30</f>
        <v>927.69525425475342</v>
      </c>
      <c r="AA89" s="177" t="s">
        <v>21</v>
      </c>
      <c r="AB89" s="180">
        <f>'All regions summary table RRC3'!$C30</f>
        <v>2538.76728</v>
      </c>
      <c r="AC89" s="219">
        <f>'All regions summary table RRC3'!$J30</f>
        <v>57.359122043866776</v>
      </c>
      <c r="AD89" s="154">
        <f>((1000*AC89)/$T89)/100</f>
        <v>0.22593296556061954</v>
      </c>
      <c r="AE89" s="222">
        <f>'All regions summary table RRC3'!$BU30</f>
        <v>217.10908490707826</v>
      </c>
      <c r="AF89" s="154">
        <f>((1000*AE89)/$T89)/100</f>
        <v>0.85517521285794362</v>
      </c>
      <c r="AH89" s="177" t="s">
        <v>21</v>
      </c>
      <c r="AI89" s="219">
        <f t="shared" si="20"/>
        <v>34.209381995359735</v>
      </c>
      <c r="AJ89" s="283">
        <f t="shared" si="21"/>
        <v>57.359122043866776</v>
      </c>
      <c r="AK89" s="131">
        <f t="shared" si="22"/>
        <v>88.0284201575287</v>
      </c>
      <c r="AL89" s="283">
        <f t="shared" si="23"/>
        <v>217.10908490707826</v>
      </c>
    </row>
    <row r="90" spans="2:38" ht="13.5" thickBot="1">
      <c r="B90" s="2" t="s">
        <v>84</v>
      </c>
      <c r="C90" s="97">
        <f>D14</f>
        <v>1.7400150932647482</v>
      </c>
      <c r="D90" s="100">
        <f>E14</f>
        <v>105.28297320370257</v>
      </c>
      <c r="E90" s="97">
        <f>G14</f>
        <v>2.2062959775416333</v>
      </c>
      <c r="F90" s="100">
        <f>H14</f>
        <v>82.855036652472336</v>
      </c>
      <c r="G90" s="97">
        <f>J14</f>
        <v>2.861066051647903</v>
      </c>
      <c r="H90" s="100">
        <f>K14</f>
        <v>82.323462924297274</v>
      </c>
      <c r="I90" s="97">
        <f>S14</f>
        <v>3.5609764047711425</v>
      </c>
      <c r="J90" s="100">
        <f>T14</f>
        <v>641.24865438255028</v>
      </c>
      <c r="K90" s="97">
        <f>V14</f>
        <v>2.9429142131110972</v>
      </c>
      <c r="L90" s="358">
        <f>W14</f>
        <v>207.62356130592843</v>
      </c>
      <c r="M90" s="97">
        <f>Y14</f>
        <v>8.3412831760899664</v>
      </c>
      <c r="N90" s="100">
        <f>Z14</f>
        <v>433.62509307662276</v>
      </c>
      <c r="O90" s="97">
        <f>AE14</f>
        <v>7.5141565461552871</v>
      </c>
      <c r="P90" s="100">
        <f>AF14</f>
        <v>1254.2516404148439</v>
      </c>
      <c r="S90" s="229"/>
      <c r="T90" s="180"/>
      <c r="U90" s="219"/>
      <c r="V90" s="170"/>
      <c r="W90" s="222"/>
      <c r="X90" s="170"/>
      <c r="Y90" s="180"/>
      <c r="AA90" s="229"/>
      <c r="AB90" s="180"/>
      <c r="AC90" s="219"/>
      <c r="AD90" s="170"/>
      <c r="AE90" s="222"/>
      <c r="AF90" s="170"/>
      <c r="AH90" s="149"/>
      <c r="AI90" s="219"/>
      <c r="AJ90" s="283"/>
      <c r="AK90" s="131"/>
      <c r="AL90" s="283"/>
    </row>
    <row r="91" spans="2:38">
      <c r="S91" s="228" t="s">
        <v>40</v>
      </c>
      <c r="T91" s="180">
        <f>'All regions summary table RRC3'!$C32</f>
        <v>3013.4397200000003</v>
      </c>
      <c r="U91" s="219">
        <f>'All regions summary table RRC3'!G32</f>
        <v>74.924806544062193</v>
      </c>
      <c r="V91" s="153">
        <f t="shared" ref="V91:V96" si="36">((1000*U91)/$T91)/100</f>
        <v>0.24863549135159796</v>
      </c>
      <c r="W91" s="222">
        <f>'All regions summary table RRC3'!BR32</f>
        <v>38.23056165984044</v>
      </c>
      <c r="X91" s="153">
        <f t="shared" ref="X91:X96" si="37">((1000*W91)/$T91)/100</f>
        <v>0.12686685386837748</v>
      </c>
      <c r="Y91" s="180">
        <f>'All regions summary table RRC3'!CJ32</f>
        <v>22.430558280177952</v>
      </c>
      <c r="AA91" s="228" t="s">
        <v>40</v>
      </c>
      <c r="AB91" s="180">
        <f>'All regions summary table RRC3'!$C32</f>
        <v>3013.4397200000003</v>
      </c>
      <c r="AC91" s="219">
        <f>'All regions summary table RRC3'!$J32</f>
        <v>46.858774951946373</v>
      </c>
      <c r="AD91" s="153">
        <f t="shared" ref="AD91:AD96" si="38">((1000*AC91)/$T91)/100</f>
        <v>0.15549929418182079</v>
      </c>
      <c r="AE91" s="222">
        <f>'All regions summary table RRC3'!$BU32</f>
        <v>7.9571234555530168E-2</v>
      </c>
      <c r="AF91" s="153">
        <f t="shared" ref="AF91:AF96" si="39">((1000*AE91)/$T91)/100</f>
        <v>2.6405450896336549E-4</v>
      </c>
      <c r="AH91" s="177" t="s">
        <v>40</v>
      </c>
      <c r="AI91" s="219">
        <f t="shared" si="20"/>
        <v>28.06603159211582</v>
      </c>
      <c r="AJ91" s="283">
        <f t="shared" si="21"/>
        <v>46.858774951946373</v>
      </c>
      <c r="AK91" s="131">
        <f t="shared" si="22"/>
        <v>38.15099042528491</v>
      </c>
      <c r="AL91" s="283">
        <f t="shared" si="23"/>
        <v>7.9571234555530168E-2</v>
      </c>
    </row>
    <row r="92" spans="2:38">
      <c r="B92" s="102" t="s">
        <v>86</v>
      </c>
      <c r="S92" s="178" t="s">
        <v>41</v>
      </c>
      <c r="T92" s="180">
        <f>'All regions summary table RRC3'!$C33</f>
        <v>3601.15362</v>
      </c>
      <c r="U92" s="219">
        <f>'All regions summary table RRC3'!G33</f>
        <v>62.624652639870874</v>
      </c>
      <c r="V92" s="154">
        <f t="shared" si="36"/>
        <v>0.17390164166301486</v>
      </c>
      <c r="W92" s="222">
        <f>'All regions summary table RRC3'!BR33</f>
        <v>45.409611593820429</v>
      </c>
      <c r="X92" s="154">
        <f t="shared" si="37"/>
        <v>0.12609740207034109</v>
      </c>
      <c r="Y92" s="180">
        <f>'All regions summary table RRC3'!CJ33</f>
        <v>13.598376127719607</v>
      </c>
      <c r="AA92" s="178" t="s">
        <v>41</v>
      </c>
      <c r="AB92" s="180">
        <f>'All regions summary table RRC3'!$C33</f>
        <v>3601.15362</v>
      </c>
      <c r="AC92" s="219">
        <f>'All regions summary table RRC3'!$J33</f>
        <v>35.570127432762831</v>
      </c>
      <c r="AD92" s="154">
        <f t="shared" si="38"/>
        <v>9.8774257324692624E-2</v>
      </c>
      <c r="AE92" s="222">
        <f>'All regions summary table RRC3'!$BU33</f>
        <v>2.7331939023156337E-6</v>
      </c>
      <c r="AF92" s="154">
        <f t="shared" si="39"/>
        <v>7.5897731414069303E-9</v>
      </c>
      <c r="AH92" s="178" t="s">
        <v>41</v>
      </c>
      <c r="AI92" s="219">
        <f t="shared" si="20"/>
        <v>27.054525207108043</v>
      </c>
      <c r="AJ92" s="283">
        <f t="shared" si="21"/>
        <v>35.570127432762831</v>
      </c>
      <c r="AK92" s="131">
        <f t="shared" si="22"/>
        <v>45.409608860626527</v>
      </c>
      <c r="AL92" s="283">
        <f t="shared" si="23"/>
        <v>2.7331939023156337E-6</v>
      </c>
    </row>
    <row r="93" spans="2:38">
      <c r="S93" s="178" t="s">
        <v>42</v>
      </c>
      <c r="T93" s="180">
        <f>'All regions summary table RRC3'!$C34</f>
        <v>1836.1935500000002</v>
      </c>
      <c r="U93" s="219">
        <f>'All regions summary table RRC3'!G34</f>
        <v>36.61949885063639</v>
      </c>
      <c r="V93" s="154">
        <f t="shared" si="36"/>
        <v>0.1994315841629897</v>
      </c>
      <c r="W93" s="222">
        <f>'All regions summary table RRC3'!BR34</f>
        <v>53.965657516290868</v>
      </c>
      <c r="X93" s="154">
        <f t="shared" si="37"/>
        <v>0.29389961377595986</v>
      </c>
      <c r="Y93" s="180">
        <f>'All regions summary table RRC3'!CJ34</f>
        <v>9.7326708836500764</v>
      </c>
      <c r="AA93" s="178" t="s">
        <v>42</v>
      </c>
      <c r="AB93" s="180">
        <f>'All regions summary table RRC3'!$C34</f>
        <v>1836.1935500000002</v>
      </c>
      <c r="AC93" s="219">
        <f>'All regions summary table RRC3'!$J34</f>
        <v>9.4842341523119131</v>
      </c>
      <c r="AD93" s="154">
        <f t="shared" si="38"/>
        <v>5.1651603679317537E-2</v>
      </c>
      <c r="AE93" s="222">
        <f>'All regions summary table RRC3'!$BU34</f>
        <v>0.2505266301899951</v>
      </c>
      <c r="AF93" s="154">
        <f t="shared" si="39"/>
        <v>1.3643802974364825E-3</v>
      </c>
      <c r="AH93" s="178" t="s">
        <v>42</v>
      </c>
      <c r="AI93" s="219">
        <f t="shared" si="20"/>
        <v>27.135264698324477</v>
      </c>
      <c r="AJ93" s="283">
        <f t="shared" si="21"/>
        <v>9.4842341523119131</v>
      </c>
      <c r="AK93" s="131">
        <f t="shared" si="22"/>
        <v>53.715130886100873</v>
      </c>
      <c r="AL93" s="283">
        <f t="shared" si="23"/>
        <v>0.2505266301899951</v>
      </c>
    </row>
    <row r="94" spans="2:38">
      <c r="S94" s="177" t="s">
        <v>43</v>
      </c>
      <c r="T94" s="180">
        <f>'All regions summary table RRC3'!$C35</f>
        <v>142552.38651000001</v>
      </c>
      <c r="U94" s="219">
        <f>'All regions summary table RRC3'!G35</f>
        <v>1688.7262599834</v>
      </c>
      <c r="V94" s="154">
        <f t="shared" si="36"/>
        <v>0.11846355584267516</v>
      </c>
      <c r="W94" s="222">
        <f>'All regions summary table RRC3'!BR35</f>
        <v>1105.7116085916914</v>
      </c>
      <c r="X94" s="154">
        <f t="shared" si="37"/>
        <v>7.7565282185866877E-2</v>
      </c>
      <c r="Y94" s="180">
        <f>'All regions summary table RRC3'!CJ35</f>
        <v>530.61765073235051</v>
      </c>
      <c r="AA94" s="177" t="s">
        <v>43</v>
      </c>
      <c r="AB94" s="180">
        <f>'All regions summary table RRC3'!$C35</f>
        <v>142552.38651000001</v>
      </c>
      <c r="AC94" s="219">
        <f>'All regions summary table RRC3'!$J35</f>
        <v>1248.3763132196782</v>
      </c>
      <c r="AD94" s="154">
        <f t="shared" si="38"/>
        <v>8.7573161262516269E-2</v>
      </c>
      <c r="AE94" s="222">
        <f>'All regions summary table RRC3'!$BU35</f>
        <v>48.302368423630469</v>
      </c>
      <c r="AF94" s="154">
        <f t="shared" si="39"/>
        <v>3.3883942321963211E-3</v>
      </c>
      <c r="AH94" s="177" t="s">
        <v>43</v>
      </c>
      <c r="AI94" s="219">
        <f t="shared" si="20"/>
        <v>440.34994676372185</v>
      </c>
      <c r="AJ94" s="283">
        <f t="shared" si="21"/>
        <v>1248.3763132196782</v>
      </c>
      <c r="AK94" s="131">
        <f t="shared" si="22"/>
        <v>1057.4092401680609</v>
      </c>
      <c r="AL94" s="283">
        <f t="shared" si="23"/>
        <v>48.302368423630469</v>
      </c>
    </row>
    <row r="95" spans="2:38">
      <c r="S95" s="178" t="s">
        <v>44</v>
      </c>
      <c r="T95" s="180">
        <f>'All regions summary table RRC3'!$C36</f>
        <v>2240.98999</v>
      </c>
      <c r="U95" s="219">
        <f>'All regions summary table RRC3'!G36</f>
        <v>46.966228811343903</v>
      </c>
      <c r="V95" s="154">
        <f t="shared" si="36"/>
        <v>0.20957803926354845</v>
      </c>
      <c r="W95" s="222">
        <f>'All regions summary table RRC3'!BR36</f>
        <v>22.723889237511479</v>
      </c>
      <c r="X95" s="154">
        <f t="shared" si="37"/>
        <v>0.10140111887564243</v>
      </c>
      <c r="Y95" s="180">
        <f>'All regions summary table RRC3'!CJ36</f>
        <v>9.6111575795963908</v>
      </c>
      <c r="AA95" s="178" t="s">
        <v>44</v>
      </c>
      <c r="AB95" s="180">
        <f>'All regions summary table RRC3'!$C36</f>
        <v>2240.98999</v>
      </c>
      <c r="AC95" s="219">
        <f>'All regions summary table RRC3'!$J36</f>
        <v>30.889258259872211</v>
      </c>
      <c r="AD95" s="154">
        <f t="shared" si="38"/>
        <v>0.13783755571292047</v>
      </c>
      <c r="AE95" s="222">
        <f>'All regions summary table RRC3'!$BU36</f>
        <v>3.1893070691307202E-2</v>
      </c>
      <c r="AF95" s="154">
        <f t="shared" si="39"/>
        <v>1.4231688152836061E-4</v>
      </c>
      <c r="AH95" s="178" t="s">
        <v>44</v>
      </c>
      <c r="AI95" s="219">
        <f t="shared" si="20"/>
        <v>16.076970551471693</v>
      </c>
      <c r="AJ95" s="283">
        <f t="shared" si="21"/>
        <v>30.889258259872211</v>
      </c>
      <c r="AK95" s="131">
        <f t="shared" si="22"/>
        <v>22.691996166820172</v>
      </c>
      <c r="AL95" s="283">
        <f t="shared" si="23"/>
        <v>3.1893070691307202E-2</v>
      </c>
    </row>
    <row r="96" spans="2:38" ht="15">
      <c r="B96" s="132"/>
      <c r="C96" s="33"/>
      <c r="D96" s="33"/>
      <c r="E96" s="33"/>
      <c r="S96" s="178" t="s">
        <v>45</v>
      </c>
      <c r="T96" s="180">
        <f>'All regions summary table RRC3'!$C37</f>
        <v>2496.3146900000002</v>
      </c>
      <c r="U96" s="219">
        <f>'All regions summary table RRC3'!G37</f>
        <v>8.7518124192902622</v>
      </c>
      <c r="V96" s="154">
        <f t="shared" si="36"/>
        <v>3.5058930888598266E-2</v>
      </c>
      <c r="W96" s="222">
        <f>'All regions summary table RRC3'!BR37</f>
        <v>5.9766676440204787</v>
      </c>
      <c r="X96" s="154">
        <f t="shared" si="37"/>
        <v>2.3941963999821184E-2</v>
      </c>
      <c r="Y96" s="180">
        <f>'All regions summary table RRC3'!CJ37</f>
        <v>2.4060108296596092</v>
      </c>
      <c r="AA96" s="178" t="s">
        <v>45</v>
      </c>
      <c r="AB96" s="180">
        <f>'All regions summary table RRC3'!$C37</f>
        <v>2496.3146900000002</v>
      </c>
      <c r="AC96" s="219">
        <f>'All regions summary table RRC3'!$J37</f>
        <v>5.8289662877573587</v>
      </c>
      <c r="AD96" s="154">
        <f t="shared" si="38"/>
        <v>2.3350286368572216E-2</v>
      </c>
      <c r="AE96" s="222">
        <f>'All regions summary table RRC3'!$BU37</f>
        <v>1.5254109160044216E-2</v>
      </c>
      <c r="AF96" s="154">
        <f t="shared" si="39"/>
        <v>6.1106515220820239E-5</v>
      </c>
      <c r="AH96" s="178" t="s">
        <v>45</v>
      </c>
      <c r="AI96" s="219">
        <f t="shared" si="20"/>
        <v>2.9228461315329035</v>
      </c>
      <c r="AJ96" s="283">
        <f t="shared" si="21"/>
        <v>5.8289662877573587</v>
      </c>
      <c r="AK96" s="131">
        <f t="shared" si="22"/>
        <v>5.9614135348604345</v>
      </c>
      <c r="AL96" s="283">
        <f t="shared" si="23"/>
        <v>1.5254109160044216E-2</v>
      </c>
    </row>
    <row r="97" spans="2:38" ht="15.75" thickBot="1">
      <c r="B97" s="64" t="s">
        <v>109</v>
      </c>
      <c r="S97" s="229"/>
      <c r="T97" s="180"/>
      <c r="U97" s="219"/>
      <c r="V97" s="170"/>
      <c r="W97" s="222"/>
      <c r="X97" s="170"/>
      <c r="Y97" s="180"/>
      <c r="AA97" s="229"/>
      <c r="AB97" s="180"/>
      <c r="AC97" s="219"/>
      <c r="AD97" s="170"/>
      <c r="AE97" s="222"/>
      <c r="AF97" s="170"/>
      <c r="AH97" s="149"/>
      <c r="AI97" s="219"/>
      <c r="AJ97" s="283"/>
      <c r="AK97" s="131"/>
      <c r="AL97" s="283"/>
    </row>
    <row r="98" spans="2:38">
      <c r="B98" s="87" t="s">
        <v>63</v>
      </c>
      <c r="C98" s="105" t="s">
        <v>95</v>
      </c>
      <c r="D98" s="105" t="s">
        <v>100</v>
      </c>
      <c r="E98" s="103" t="s">
        <v>66</v>
      </c>
      <c r="F98" s="103" t="s">
        <v>67</v>
      </c>
      <c r="G98" s="103" t="s">
        <v>68</v>
      </c>
      <c r="H98" s="103" t="s">
        <v>69</v>
      </c>
      <c r="I98" s="103" t="s">
        <v>70</v>
      </c>
      <c r="J98" s="103" t="s">
        <v>71</v>
      </c>
      <c r="K98" s="103" t="s">
        <v>72</v>
      </c>
      <c r="L98" s="103" t="s">
        <v>73</v>
      </c>
      <c r="M98" s="103" t="s">
        <v>74</v>
      </c>
      <c r="N98" s="105" t="s">
        <v>75</v>
      </c>
      <c r="S98" s="230" t="s">
        <v>46</v>
      </c>
      <c r="T98" s="180">
        <f>'All regions summary table RRC3'!$C39</f>
        <v>4084.6235999999999</v>
      </c>
      <c r="U98" s="219">
        <f>'All regions summary table RRC3'!G39</f>
        <v>53.54871684321391</v>
      </c>
      <c r="V98" s="153">
        <f>((1000*U98)/$T98)/100</f>
        <v>0.13109828979887866</v>
      </c>
      <c r="W98" s="222">
        <f>'All regions summary table RRC3'!BR39</f>
        <v>30.934795747501219</v>
      </c>
      <c r="X98" s="153">
        <f>((1000*W98)/$T98)/100</f>
        <v>7.5734752517958373E-2</v>
      </c>
      <c r="Y98" s="180">
        <f>'All regions summary table RRC3'!CJ39</f>
        <v>23.774980085437441</v>
      </c>
      <c r="AA98" s="230" t="s">
        <v>46</v>
      </c>
      <c r="AB98" s="180">
        <f>'All regions summary table RRC3'!$C39</f>
        <v>4084.6235999999999</v>
      </c>
      <c r="AC98" s="219">
        <f>'All regions summary table RRC3'!$J39</f>
        <v>33.762716795715257</v>
      </c>
      <c r="AD98" s="153">
        <f>((1000*AC98)/$T98)/100</f>
        <v>8.2658085792079491E-2</v>
      </c>
      <c r="AE98" s="222">
        <f>'All regions summary table RRC3'!$BU39</f>
        <v>19.030235963511871</v>
      </c>
      <c r="AF98" s="153">
        <f>((1000*AE98)/$T98)/100</f>
        <v>4.6589937842771781E-2</v>
      </c>
      <c r="AH98" s="147" t="s">
        <v>46</v>
      </c>
      <c r="AI98" s="219">
        <f t="shared" si="20"/>
        <v>19.786000047498653</v>
      </c>
      <c r="AJ98" s="283">
        <f t="shared" si="21"/>
        <v>33.762716795715257</v>
      </c>
      <c r="AK98" s="131">
        <f t="shared" si="22"/>
        <v>11.904559783989349</v>
      </c>
      <c r="AL98" s="283">
        <f t="shared" si="23"/>
        <v>19.030235963511871</v>
      </c>
    </row>
    <row r="99" spans="2:38" ht="13.5" thickBot="1">
      <c r="B99" s="29"/>
      <c r="C99" s="133" t="s">
        <v>96</v>
      </c>
      <c r="D99" s="133" t="s">
        <v>101</v>
      </c>
      <c r="E99" s="107" t="s">
        <v>81</v>
      </c>
      <c r="F99" s="107" t="s">
        <v>82</v>
      </c>
      <c r="G99" s="107" t="s">
        <v>82</v>
      </c>
      <c r="H99" s="107" t="s">
        <v>82</v>
      </c>
      <c r="I99" s="107" t="s">
        <v>82</v>
      </c>
      <c r="J99" s="107" t="s">
        <v>82</v>
      </c>
      <c r="K99" s="107" t="s">
        <v>82</v>
      </c>
      <c r="L99" s="107" t="s">
        <v>82</v>
      </c>
      <c r="M99" s="107" t="s">
        <v>82</v>
      </c>
      <c r="N99" s="133" t="s">
        <v>83</v>
      </c>
      <c r="S99" s="147" t="s">
        <v>49</v>
      </c>
      <c r="T99" s="180">
        <f>'All regions summary table RRC3'!$C40</f>
        <v>2900.5921999999996</v>
      </c>
      <c r="U99" s="219">
        <f>'All regions summary table RRC3'!G40</f>
        <v>10.686628936652609</v>
      </c>
      <c r="V99" s="154">
        <f>((1000*U99)/$T99)/100</f>
        <v>3.6842921030583377E-2</v>
      </c>
      <c r="W99" s="222">
        <f>'All regions summary table RRC3'!BR40</f>
        <v>22.345300571666481</v>
      </c>
      <c r="X99" s="154">
        <f>((1000*W99)/$T99)/100</f>
        <v>7.7037029099321461E-2</v>
      </c>
      <c r="Y99" s="180">
        <f>'All regions summary table RRC3'!CJ40</f>
        <v>266.9847056475034</v>
      </c>
      <c r="AA99" s="147" t="s">
        <v>49</v>
      </c>
      <c r="AB99" s="180">
        <f>'All regions summary table RRC3'!$C40</f>
        <v>2900.5921999999996</v>
      </c>
      <c r="AC99" s="219">
        <f>'All regions summary table RRC3'!$J40</f>
        <v>8.3480679630860646</v>
      </c>
      <c r="AD99" s="154">
        <f>((1000*AC99)/$T99)/100</f>
        <v>2.8780564062352739E-2</v>
      </c>
      <c r="AE99" s="222">
        <f>'All regions summary table RRC3'!$BU40</f>
        <v>20.101494883071858</v>
      </c>
      <c r="AF99" s="154">
        <f>((1000*AE99)/$T99)/100</f>
        <v>6.9301347783641762E-2</v>
      </c>
      <c r="AH99" s="147" t="s">
        <v>49</v>
      </c>
      <c r="AI99" s="219">
        <f t="shared" si="20"/>
        <v>2.338560973566544</v>
      </c>
      <c r="AJ99" s="283">
        <f t="shared" si="21"/>
        <v>8.3480679630860646</v>
      </c>
      <c r="AK99" s="131">
        <f t="shared" si="22"/>
        <v>2.2438056885946231</v>
      </c>
      <c r="AL99" s="283">
        <f t="shared" si="23"/>
        <v>20.101494883071858</v>
      </c>
    </row>
    <row r="100" spans="2:38">
      <c r="B100" s="99" t="s">
        <v>59</v>
      </c>
      <c r="C100" s="267">
        <f>'All regions summary table RRC3'!E11</f>
        <v>17536797</v>
      </c>
      <c r="D100" s="267">
        <f>'All regions summary table RRC3'!C11</f>
        <v>42988.196409999997</v>
      </c>
      <c r="E100" s="163">
        <f>'All regions summary table RRC3'!G11</f>
        <v>428.44000000000005</v>
      </c>
      <c r="F100" s="163">
        <f>'All regions summary table RRC3'!P11</f>
        <v>491.58000000000004</v>
      </c>
      <c r="G100" s="163">
        <f>'All regions summary table RRC3'!Y11</f>
        <v>198.12</v>
      </c>
      <c r="H100" s="163">
        <f>'All regions summary table RRC3'!AH11</f>
        <v>97.999999999999986</v>
      </c>
      <c r="I100" s="163">
        <f>'All regions summary table RRC3'!AQ11</f>
        <v>195.46</v>
      </c>
      <c r="J100" s="163">
        <f>'All regions summary table RRC3'!AZ11</f>
        <v>5271.8799999999992</v>
      </c>
      <c r="K100" s="163">
        <f>'All regions summary table RRC3'!BI11</f>
        <v>1127.6400000000001</v>
      </c>
      <c r="L100" s="163">
        <f>'All regions summary table RRC3'!BR11</f>
        <v>492.29</v>
      </c>
      <c r="M100" s="163">
        <f>'All regions summary table RRC3'!CA11</f>
        <v>3651.95</v>
      </c>
      <c r="N100" s="268">
        <f>'All regions summary table RRC3'!CJ11</f>
        <v>2.6</v>
      </c>
      <c r="S100" s="147" t="s">
        <v>47</v>
      </c>
      <c r="T100" s="180">
        <f>'All regions summary table RRC3'!$C41</f>
        <v>33207.483390000001</v>
      </c>
      <c r="U100" s="219">
        <f>'All regions summary table RRC3'!G41</f>
        <v>19.398878289821003</v>
      </c>
      <c r="V100" s="154">
        <f>((1000*U100)/$T100)/100</f>
        <v>5.8417188866720085E-3</v>
      </c>
      <c r="W100" s="222">
        <f>'All regions summary table RRC3'!BR41</f>
        <v>120.78007203993087</v>
      </c>
      <c r="X100" s="154">
        <f>((1000*W100)/$T100)/100</f>
        <v>3.6371341550170654E-2</v>
      </c>
      <c r="Y100" s="180">
        <f>'All regions summary table RRC3'!CJ41</f>
        <v>278.31797055888359</v>
      </c>
      <c r="AA100" s="147" t="s">
        <v>47</v>
      </c>
      <c r="AB100" s="180">
        <f>'All regions summary table RRC3'!$C41</f>
        <v>33207.483390000001</v>
      </c>
      <c r="AC100" s="219">
        <f>'All regions summary table RRC3'!$J41</f>
        <v>16.213752695207351</v>
      </c>
      <c r="AD100" s="154">
        <f>((1000*AC100)/$T100)/100</f>
        <v>4.8825599051838756E-3</v>
      </c>
      <c r="AE100" s="222">
        <f>'All regions summary table RRC3'!$BU41</f>
        <v>90.001167575126402</v>
      </c>
      <c r="AF100" s="154">
        <f>((1000*AE100)/$T100)/100</f>
        <v>2.7102676381140361E-2</v>
      </c>
      <c r="AH100" s="147" t="s">
        <v>47</v>
      </c>
      <c r="AI100" s="219">
        <f t="shared" si="20"/>
        <v>3.1851255946136519</v>
      </c>
      <c r="AJ100" s="283">
        <f t="shared" si="21"/>
        <v>16.213752695207351</v>
      </c>
      <c r="AK100" s="131">
        <f t="shared" si="22"/>
        <v>30.778904464804469</v>
      </c>
      <c r="AL100" s="283">
        <f t="shared" si="23"/>
        <v>90.001167575126402</v>
      </c>
    </row>
    <row r="101" spans="2:38">
      <c r="B101" s="22" t="s">
        <v>60</v>
      </c>
      <c r="C101" s="267">
        <f>'All regions summary table RRC3'!E20</f>
        <v>21236645</v>
      </c>
      <c r="D101" s="267">
        <f>'All regions summary table RRC3'!C20</f>
        <v>21709.829879999998</v>
      </c>
      <c r="E101" s="163">
        <f>'All regions summary table RRC3'!G20</f>
        <v>1219.24</v>
      </c>
      <c r="F101" s="163">
        <f>'All regions summary table RRC3'!P20</f>
        <v>1656.8400000000001</v>
      </c>
      <c r="G101" s="163">
        <f>'All regions summary table RRC3'!Y20</f>
        <v>1298.23</v>
      </c>
      <c r="H101" s="163">
        <f>'All regions summary table RRC3'!AH20</f>
        <v>228.50000000000003</v>
      </c>
      <c r="I101" s="163">
        <f>'All regions summary table RRC3'!AQ20</f>
        <v>130.11000000000001</v>
      </c>
      <c r="J101" s="163">
        <f>'All regions summary table RRC3'!AZ20</f>
        <v>12142.43</v>
      </c>
      <c r="K101" s="163">
        <f>'All regions summary table RRC3'!BI20</f>
        <v>3845.8399999999997</v>
      </c>
      <c r="L101" s="163">
        <f>'All regions summary table RRC3'!BR20</f>
        <v>4426.3</v>
      </c>
      <c r="M101" s="163">
        <f>'All regions summary table RRC3'!CA20</f>
        <v>3870.29</v>
      </c>
      <c r="N101" s="268">
        <f>'All regions summary table RRC3'!CJ20</f>
        <v>8596</v>
      </c>
      <c r="S101" s="147" t="s">
        <v>48</v>
      </c>
      <c r="T101" s="180">
        <f>'All regions summary table RRC3'!$C42</f>
        <v>3362.1494199999997</v>
      </c>
      <c r="U101" s="219">
        <f>'All regions summary table RRC3'!G42</f>
        <v>23.70617718555787</v>
      </c>
      <c r="V101" s="154">
        <f>((1000*U101)/$T101)/100</f>
        <v>7.0508993575775919E-2</v>
      </c>
      <c r="W101" s="222">
        <f>'All regions summary table RRC3'!BR42</f>
        <v>120.12984754297173</v>
      </c>
      <c r="X101" s="154">
        <f>((1000*W101)/$T101)/100</f>
        <v>0.35730073990278444</v>
      </c>
      <c r="Y101" s="180">
        <f>'All regions summary table RRC3'!CJ42</f>
        <v>534.51959998879886</v>
      </c>
      <c r="AA101" s="147" t="s">
        <v>48</v>
      </c>
      <c r="AB101" s="180">
        <f>'All regions summary table RRC3'!$C42</f>
        <v>3362.1494199999997</v>
      </c>
      <c r="AC101" s="219">
        <f>'All regions summary table RRC3'!$J42</f>
        <v>16.881459802237131</v>
      </c>
      <c r="AD101" s="154">
        <f>((1000*AC101)/$T101)/100</f>
        <v>5.0210319927533539E-2</v>
      </c>
      <c r="AE101" s="222">
        <f>'All regions summary table RRC3'!$BU42</f>
        <v>103.27279129911994</v>
      </c>
      <c r="AF101" s="154">
        <f>((1000*AE101)/$T101)/100</f>
        <v>0.30716300318122075</v>
      </c>
      <c r="AH101" s="147" t="s">
        <v>48</v>
      </c>
      <c r="AI101" s="219">
        <f t="shared" si="20"/>
        <v>6.8247173833207384</v>
      </c>
      <c r="AJ101" s="283">
        <f t="shared" si="21"/>
        <v>16.881459802237131</v>
      </c>
      <c r="AK101" s="131">
        <f t="shared" si="22"/>
        <v>16.857056243851787</v>
      </c>
      <c r="AL101" s="283">
        <f t="shared" si="23"/>
        <v>103.27279129911994</v>
      </c>
    </row>
    <row r="102" spans="2:38">
      <c r="B102" s="22" t="s">
        <v>58</v>
      </c>
      <c r="C102" s="267">
        <f>'All regions summary table RRC3'!E26</f>
        <v>11999443.613266014</v>
      </c>
      <c r="D102" s="267">
        <f>'All regions summary table RRC3'!C26</f>
        <v>140670.93856000001</v>
      </c>
      <c r="E102" s="163">
        <f>'All regions summary table RRC3'!G26</f>
        <v>3961.739503965865</v>
      </c>
      <c r="F102" s="163">
        <f>'All regions summary table RRC3'!P26</f>
        <v>2118.7508778631463</v>
      </c>
      <c r="G102" s="163">
        <f>'All regions summary table RRC3'!Y26</f>
        <v>1593.9441217333385</v>
      </c>
      <c r="H102" s="163">
        <f>'All regions summary table RRC3'!AH26</f>
        <v>365.3039043099987</v>
      </c>
      <c r="I102" s="163">
        <f>'All regions summary table RRC3'!AQ26</f>
        <v>159.50285181980888</v>
      </c>
      <c r="J102" s="163">
        <f>'All regions summary table RRC3'!AZ26</f>
        <v>10068.382917889921</v>
      </c>
      <c r="K102" s="163">
        <f>'All regions summary table RRC3'!BI26</f>
        <v>4263.9671621661482</v>
      </c>
      <c r="L102" s="163">
        <f>'All regions summary table RRC3'!BR26</f>
        <v>2621.0472299489461</v>
      </c>
      <c r="M102" s="163">
        <f>'All regions summary table RRC3'!CA26</f>
        <v>3183.368525774827</v>
      </c>
      <c r="N102" s="268">
        <f>'All regions summary table RRC3'!CJ26</f>
        <v>2117.0040568520035</v>
      </c>
      <c r="S102" s="147" t="s">
        <v>50</v>
      </c>
      <c r="T102" s="180">
        <f>'All regions summary table RRC3'!$C43</f>
        <v>9465.816060000001</v>
      </c>
      <c r="U102" s="219">
        <f>'All regions summary table RRC3'!G43</f>
        <v>331.11967193457173</v>
      </c>
      <c r="V102" s="154">
        <f>((1000*U102)/$T102)/100</f>
        <v>0.34980573236975793</v>
      </c>
      <c r="W102" s="222">
        <f>'All regions summary table RRC3'!BR43</f>
        <v>264.11546691881347</v>
      </c>
      <c r="X102" s="154">
        <f>((1000*W102)/$T102)/100</f>
        <v>0.27902028229229442</v>
      </c>
      <c r="Y102" s="180">
        <f>'All regions summary table RRC3'!CJ43</f>
        <v>448.04472652828196</v>
      </c>
      <c r="AA102" s="147" t="s">
        <v>50</v>
      </c>
      <c r="AB102" s="180">
        <f>'All regions summary table RRC3'!$C43</f>
        <v>9465.816060000001</v>
      </c>
      <c r="AC102" s="219">
        <f>'All regions summary table RRC3'!$J43</f>
        <v>270.36450701211305</v>
      </c>
      <c r="AD102" s="154">
        <f>((1000*AC102)/$T102)/100</f>
        <v>0.28562197416301055</v>
      </c>
      <c r="AE102" s="222">
        <f>'All regions summary table RRC3'!$BU43</f>
        <v>204.55829087407739</v>
      </c>
      <c r="AF102" s="154">
        <f>((1000*AE102)/$T102)/100</f>
        <v>0.21610211901167808</v>
      </c>
      <c r="AH102" s="147" t="s">
        <v>50</v>
      </c>
      <c r="AI102" s="219">
        <f t="shared" si="20"/>
        <v>60.755164922458675</v>
      </c>
      <c r="AJ102" s="283">
        <f t="shared" si="21"/>
        <v>270.36450701211305</v>
      </c>
      <c r="AK102" s="131">
        <f t="shared" si="22"/>
        <v>59.557176044736082</v>
      </c>
      <c r="AL102" s="283">
        <f t="shared" si="23"/>
        <v>204.55829087407739</v>
      </c>
    </row>
    <row r="103" spans="2:38" ht="13.5" thickBot="1">
      <c r="B103" s="22" t="s">
        <v>33</v>
      </c>
      <c r="C103" s="267">
        <f>'All regions summary table RRC3'!E31</f>
        <v>4806322</v>
      </c>
      <c r="D103" s="267">
        <f>'All regions summary table RRC3'!C31</f>
        <v>8992.1034299999992</v>
      </c>
      <c r="E103" s="163">
        <f>'All regions summary table RRC3'!G31</f>
        <v>516.99896284289525</v>
      </c>
      <c r="F103" s="163">
        <f>'All regions summary table RRC3'!P31</f>
        <v>501.92797032397368</v>
      </c>
      <c r="G103" s="163">
        <f>'All regions summary table RRC3'!Y31</f>
        <v>259.52845046697911</v>
      </c>
      <c r="H103" s="163">
        <f>'All regions summary table RRC3'!AH31</f>
        <v>192.13798401028677</v>
      </c>
      <c r="I103" s="163">
        <f>'All regions summary table RRC3'!AQ31</f>
        <v>50.261535846707737</v>
      </c>
      <c r="J103" s="163">
        <f>'All regions summary table RRC3'!AZ31</f>
        <v>2855.1673422421236</v>
      </c>
      <c r="K103" s="163">
        <f>'All regions summary table RRC3'!BI31</f>
        <v>704.19719525875348</v>
      </c>
      <c r="L103" s="163">
        <f>'All regions summary table RRC3'!BR31</f>
        <v>921.06065165908331</v>
      </c>
      <c r="M103" s="163">
        <f>'All regions summary table RRC3'!CA31</f>
        <v>1229.9094953242866</v>
      </c>
      <c r="N103" s="268">
        <f>'All regions summary table RRC3'!CJ31</f>
        <v>2495.4126130929449</v>
      </c>
      <c r="S103" s="29"/>
      <c r="T103" s="181"/>
      <c r="U103" s="220"/>
      <c r="V103" s="170"/>
      <c r="W103" s="89"/>
      <c r="X103" s="170"/>
      <c r="Y103" s="181"/>
      <c r="AA103" s="29"/>
      <c r="AB103" s="181"/>
      <c r="AC103" s="220"/>
      <c r="AD103" s="170"/>
      <c r="AE103" s="89"/>
      <c r="AF103" s="170"/>
      <c r="AH103" s="58"/>
      <c r="AI103" s="219"/>
      <c r="AJ103" s="283"/>
      <c r="AK103" s="131"/>
      <c r="AL103" s="283"/>
    </row>
    <row r="104" spans="2:38">
      <c r="B104" s="22" t="s">
        <v>61</v>
      </c>
      <c r="C104" s="267">
        <f>'All regions summary table RRC3'!E38</f>
        <v>5867410.6186847091</v>
      </c>
      <c r="D104" s="267">
        <f>'All regions summary table RRC3'!C38</f>
        <v>155740.47808</v>
      </c>
      <c r="E104" s="163">
        <f>'All regions summary table RRC3'!G38</f>
        <v>1918.6132592486035</v>
      </c>
      <c r="F104" s="163">
        <f>'All regions summary table RRC3'!P38</f>
        <v>1080.7353701646816</v>
      </c>
      <c r="G104" s="163">
        <f>'All regions summary table RRC3'!Y38</f>
        <v>746.59022996435181</v>
      </c>
      <c r="H104" s="163">
        <f>'All regions summary table RRC3'!AH38</f>
        <v>277.86296276997143</v>
      </c>
      <c r="I104" s="163">
        <f>'All regions summary table RRC3'!AQ38</f>
        <v>56.282177430358082</v>
      </c>
      <c r="J104" s="163">
        <f>'All regions summary table RRC3'!AZ38</f>
        <v>4217.6577520798119</v>
      </c>
      <c r="K104" s="163">
        <f>'All regions summary table RRC3'!BI38</f>
        <v>1155.2157164488142</v>
      </c>
      <c r="L104" s="163">
        <f>'All regions summary table RRC3'!BR38</f>
        <v>1272.017996243175</v>
      </c>
      <c r="M104" s="163">
        <f>'All regions summary table RRC3'!CA38</f>
        <v>1790.4240393878224</v>
      </c>
      <c r="N104" s="268">
        <f>'All regions summary table RRC3'!CJ38</f>
        <v>588.39642443315415</v>
      </c>
      <c r="S104" s="58"/>
      <c r="T104" s="180"/>
      <c r="U104" s="219"/>
      <c r="V104" s="154"/>
      <c r="W104" s="194"/>
      <c r="X104" s="154"/>
      <c r="Y104" s="219"/>
      <c r="AA104" s="58"/>
      <c r="AB104" s="180"/>
      <c r="AC104" s="219"/>
      <c r="AD104" s="154"/>
      <c r="AE104" s="194"/>
      <c r="AF104" s="154"/>
      <c r="AH104" s="58"/>
      <c r="AI104" s="219"/>
      <c r="AJ104" s="283"/>
      <c r="AK104" s="131"/>
      <c r="AL104" s="283"/>
    </row>
    <row r="105" spans="2:38" ht="13.5" thickBot="1">
      <c r="B105" s="22" t="s">
        <v>62</v>
      </c>
      <c r="C105" s="267">
        <f>'All regions summary table RRC3'!E44</f>
        <v>2417715.16</v>
      </c>
      <c r="D105" s="267">
        <f>'All regions summary table RRC3'!C44</f>
        <v>53020.664669999998</v>
      </c>
      <c r="E105" s="163">
        <f>'All regions summary table RRC3'!G44</f>
        <v>438.46007318981708</v>
      </c>
      <c r="F105" s="163">
        <f>'All regions summary table RRC3'!P44</f>
        <v>430.85921382822869</v>
      </c>
      <c r="G105" s="163">
        <f>'All regions summary table RRC3'!Y44</f>
        <v>321.75767743574664</v>
      </c>
      <c r="H105" s="163">
        <f>'All regions summary table RRC3'!AH44</f>
        <v>74.703498520635691</v>
      </c>
      <c r="I105" s="163">
        <f>'All regions summary table RRC3'!AQ44</f>
        <v>34.398037871846334</v>
      </c>
      <c r="J105" s="163">
        <f>'All regions summary table RRC3'!AZ44</f>
        <v>2298.9241730617841</v>
      </c>
      <c r="K105" s="163">
        <f>'All regions summary table RRC3'!BI44</f>
        <v>960.11061585680613</v>
      </c>
      <c r="L105" s="163">
        <f>'All regions summary table RRC3'!BR44</f>
        <v>558.30548282088375</v>
      </c>
      <c r="M105" s="163">
        <f>'All regions summary table RRC3'!CA44</f>
        <v>780.50807438409424</v>
      </c>
      <c r="N105" s="268">
        <f>'All regions summary table RRC3'!CJ44</f>
        <v>1551.6419828089051</v>
      </c>
      <c r="S105" s="231" t="s">
        <v>117</v>
      </c>
      <c r="T105" s="223">
        <f>SUM(T63:T102)</f>
        <v>423122.21103000001</v>
      </c>
      <c r="U105" s="220">
        <f>SUM(U63:U102)</f>
        <v>8483.4917992471837</v>
      </c>
      <c r="V105" s="170">
        <f>((1000*U105)/$T105)/100</f>
        <v>0.2004974349750146</v>
      </c>
      <c r="W105" s="223">
        <f>SUM(W63:W102)</f>
        <v>10291.021360672088</v>
      </c>
      <c r="X105" s="170">
        <f>((1000*W105)/$T105)/100</f>
        <v>0.24321628816461349</v>
      </c>
      <c r="Y105" s="220">
        <f>SUM(Y63:Y102)</f>
        <v>15351.055077187008</v>
      </c>
      <c r="AA105" s="231" t="s">
        <v>117</v>
      </c>
      <c r="AB105" s="223">
        <f>SUM(AB63:AB102)</f>
        <v>423122.21103000001</v>
      </c>
      <c r="AC105" s="223">
        <f>SUM(AC63:AC102)</f>
        <v>5706.1156485545644</v>
      </c>
      <c r="AD105" s="223">
        <f>SUM(AD63:AD102)</f>
        <v>7.6245902903505396</v>
      </c>
      <c r="AE105" s="223">
        <f>SUM(AE63:AE102)</f>
        <v>5017.1758489278154</v>
      </c>
      <c r="AF105" s="170">
        <f>((1000*AE105)/$T105)/100</f>
        <v>0.11857510000986667</v>
      </c>
      <c r="AH105" s="231" t="s">
        <v>117</v>
      </c>
      <c r="AI105" s="220">
        <f t="shared" si="20"/>
        <v>2777.3761506926194</v>
      </c>
      <c r="AJ105" s="285">
        <f t="shared" si="21"/>
        <v>5706.1156485545644</v>
      </c>
      <c r="AK105" s="223">
        <f>SUM(AK63:AK102)</f>
        <v>5273.8455117442718</v>
      </c>
      <c r="AL105" s="223">
        <f>SUM(AL64:AL102)</f>
        <v>5017.165848927817</v>
      </c>
    </row>
    <row r="106" spans="2:38">
      <c r="B106" s="22"/>
      <c r="C106" s="267"/>
      <c r="D106" s="267"/>
      <c r="E106" s="163"/>
      <c r="F106" s="163"/>
      <c r="G106" s="163"/>
      <c r="H106" s="163"/>
      <c r="I106" s="163"/>
      <c r="J106" s="163"/>
      <c r="K106" s="163"/>
      <c r="L106" s="163"/>
      <c r="M106" s="163"/>
      <c r="N106" s="268"/>
    </row>
    <row r="107" spans="2:38" ht="13.5" thickBot="1">
      <c r="B107" s="2" t="s">
        <v>97</v>
      </c>
      <c r="C107" s="269">
        <f t="shared" ref="C107:N107" si="40">SUM(C100:C105)</f>
        <v>63864333.391950727</v>
      </c>
      <c r="D107" s="269">
        <f t="shared" si="40"/>
        <v>423122.21103000001</v>
      </c>
      <c r="E107" s="270">
        <f t="shared" si="40"/>
        <v>8483.4917992471801</v>
      </c>
      <c r="F107" s="271">
        <f t="shared" si="40"/>
        <v>6280.69343218003</v>
      </c>
      <c r="G107" s="271">
        <f t="shared" si="40"/>
        <v>4418.170479600416</v>
      </c>
      <c r="H107" s="271">
        <f t="shared" si="40"/>
        <v>1236.5083496108925</v>
      </c>
      <c r="I107" s="271">
        <f t="shared" si="40"/>
        <v>626.01460296872108</v>
      </c>
      <c r="J107" s="271">
        <f t="shared" si="40"/>
        <v>36854.442185273641</v>
      </c>
      <c r="K107" s="271">
        <f t="shared" si="40"/>
        <v>12056.97068973052</v>
      </c>
      <c r="L107" s="271">
        <f t="shared" si="40"/>
        <v>10291.02136067209</v>
      </c>
      <c r="M107" s="271">
        <f t="shared" si="40"/>
        <v>14506.450134871029</v>
      </c>
      <c r="N107" s="269">
        <f t="shared" si="40"/>
        <v>15351.055077187009</v>
      </c>
    </row>
    <row r="108" spans="2:38">
      <c r="F108" t="s">
        <v>135</v>
      </c>
    </row>
    <row r="109" spans="2:38" ht="15.75" thickBot="1">
      <c r="B109" s="64" t="s">
        <v>129</v>
      </c>
    </row>
    <row r="110" spans="2:38">
      <c r="B110" s="87" t="s">
        <v>63</v>
      </c>
      <c r="C110" s="105" t="s">
        <v>95</v>
      </c>
      <c r="D110" s="105" t="s">
        <v>100</v>
      </c>
      <c r="E110" s="103" t="s">
        <v>66</v>
      </c>
      <c r="F110" s="103" t="s">
        <v>67</v>
      </c>
      <c r="G110" s="103" t="s">
        <v>68</v>
      </c>
      <c r="H110" s="103" t="s">
        <v>69</v>
      </c>
      <c r="I110" s="103" t="s">
        <v>70</v>
      </c>
      <c r="J110" s="103" t="s">
        <v>71</v>
      </c>
      <c r="K110" s="103" t="s">
        <v>72</v>
      </c>
      <c r="L110" s="103" t="s">
        <v>73</v>
      </c>
      <c r="M110" s="103" t="s">
        <v>74</v>
      </c>
      <c r="N110" s="105" t="s">
        <v>75</v>
      </c>
    </row>
    <row r="111" spans="2:38" ht="13.5" thickBot="1">
      <c r="B111" s="29"/>
      <c r="C111" s="133"/>
      <c r="D111" s="133"/>
      <c r="E111" s="107"/>
      <c r="F111" s="107"/>
      <c r="G111" s="107"/>
      <c r="H111" s="107"/>
      <c r="I111" s="107"/>
      <c r="J111" s="107"/>
      <c r="K111" s="107"/>
      <c r="L111" s="107"/>
      <c r="M111" s="107"/>
      <c r="N111" s="133"/>
    </row>
    <row r="112" spans="2:38">
      <c r="B112" s="99" t="s">
        <v>59</v>
      </c>
      <c r="C112" s="278">
        <f>100*C100/C$107</f>
        <v>27.459453608280025</v>
      </c>
      <c r="D112" s="278">
        <f t="shared" ref="D112:N112" si="41">100*D100/D$107</f>
        <v>10.159758880384578</v>
      </c>
      <c r="E112" s="278">
        <f t="shared" si="41"/>
        <v>5.0502789433711666</v>
      </c>
      <c r="F112" s="278">
        <f t="shared" si="41"/>
        <v>7.826842773145394</v>
      </c>
      <c r="G112" s="278">
        <f t="shared" si="41"/>
        <v>4.4842090388942664</v>
      </c>
      <c r="H112" s="278">
        <f t="shared" si="41"/>
        <v>7.9255429234132437</v>
      </c>
      <c r="I112" s="278">
        <f t="shared" si="41"/>
        <v>31.222913822310019</v>
      </c>
      <c r="J112" s="278">
        <f t="shared" si="41"/>
        <v>14.304598543365135</v>
      </c>
      <c r="K112" s="278">
        <f t="shared" si="41"/>
        <v>9.3525980034144336</v>
      </c>
      <c r="L112" s="278">
        <f t="shared" si="41"/>
        <v>4.7836845610030814</v>
      </c>
      <c r="M112" s="278">
        <f t="shared" si="41"/>
        <v>25.174663450028589</v>
      </c>
      <c r="N112" s="278">
        <f t="shared" si="41"/>
        <v>1.6936946593747969E-2</v>
      </c>
    </row>
    <row r="113" spans="2:20">
      <c r="B113" s="22" t="s">
        <v>60</v>
      </c>
      <c r="C113" s="278">
        <f t="shared" ref="C113:N113" si="42">100*C101/C$107</f>
        <v>33.252746677344327</v>
      </c>
      <c r="D113" s="278">
        <f t="shared" si="42"/>
        <v>5.1308651056516483</v>
      </c>
      <c r="E113" s="278">
        <f t="shared" si="42"/>
        <v>14.371912283904072</v>
      </c>
      <c r="F113" s="278">
        <f t="shared" si="42"/>
        <v>26.379889703116913</v>
      </c>
      <c r="G113" s="278">
        <f t="shared" si="42"/>
        <v>29.38388199355796</v>
      </c>
      <c r="H113" s="278">
        <f t="shared" si="42"/>
        <v>18.479454673468641</v>
      </c>
      <c r="I113" s="278">
        <f t="shared" si="42"/>
        <v>20.783860213960693</v>
      </c>
      <c r="J113" s="278">
        <f t="shared" si="42"/>
        <v>32.946991678663615</v>
      </c>
      <c r="K113" s="278">
        <f t="shared" si="42"/>
        <v>31.897232720949379</v>
      </c>
      <c r="L113" s="278">
        <f t="shared" si="42"/>
        <v>43.011279880493085</v>
      </c>
      <c r="M113" s="278">
        <f t="shared" si="42"/>
        <v>26.679787018992908</v>
      </c>
      <c r="N113" s="278">
        <f t="shared" si="42"/>
        <v>55.996151123022138</v>
      </c>
    </row>
    <row r="114" spans="2:20">
      <c r="B114" s="22" t="s">
        <v>58</v>
      </c>
      <c r="C114" s="278">
        <f t="shared" ref="C114:N114" si="43">100*C102/C$107</f>
        <v>18.788959307885591</v>
      </c>
      <c r="D114" s="278">
        <f t="shared" si="43"/>
        <v>33.245935782375227</v>
      </c>
      <c r="E114" s="278">
        <f t="shared" si="43"/>
        <v>46.699396872375445</v>
      </c>
      <c r="F114" s="278">
        <f t="shared" si="43"/>
        <v>33.73434638613984</v>
      </c>
      <c r="G114" s="278">
        <f t="shared" si="43"/>
        <v>36.077017152074596</v>
      </c>
      <c r="H114" s="278">
        <f t="shared" si="43"/>
        <v>29.543181364278972</v>
      </c>
      <c r="I114" s="278">
        <f t="shared" si="43"/>
        <v>25.479094427415212</v>
      </c>
      <c r="J114" s="278">
        <f t="shared" si="43"/>
        <v>27.319319791287093</v>
      </c>
      <c r="K114" s="278">
        <f t="shared" si="43"/>
        <v>35.365161547568214</v>
      </c>
      <c r="L114" s="278">
        <f t="shared" si="43"/>
        <v>25.469262360735879</v>
      </c>
      <c r="M114" s="278">
        <f t="shared" si="43"/>
        <v>21.944503970151544</v>
      </c>
      <c r="N114" s="278">
        <f t="shared" si="43"/>
        <v>13.790609480634682</v>
      </c>
    </row>
    <row r="115" spans="2:20">
      <c r="B115" s="22" t="s">
        <v>33</v>
      </c>
      <c r="C115" s="278">
        <f t="shared" ref="C115:N115" si="44">100*C103/C$107</f>
        <v>7.5258313126083216</v>
      </c>
      <c r="D115" s="278">
        <f t="shared" si="44"/>
        <v>2.1251787770986206</v>
      </c>
      <c r="E115" s="278">
        <f t="shared" si="44"/>
        <v>6.0941764909677101</v>
      </c>
      <c r="F115" s="278">
        <f t="shared" si="44"/>
        <v>7.9916011781800087</v>
      </c>
      <c r="G115" s="278">
        <f t="shared" si="44"/>
        <v>5.8741158057452587</v>
      </c>
      <c r="H115" s="278">
        <f t="shared" si="44"/>
        <v>15.538753464200159</v>
      </c>
      <c r="I115" s="278">
        <f t="shared" si="44"/>
        <v>8.0288120450153571</v>
      </c>
      <c r="J115" s="278">
        <f t="shared" si="44"/>
        <v>7.7471457250355451</v>
      </c>
      <c r="K115" s="278">
        <f t="shared" si="44"/>
        <v>5.8405814642856422</v>
      </c>
      <c r="L115" s="278">
        <f t="shared" si="44"/>
        <v>8.9501383718722582</v>
      </c>
      <c r="M115" s="278">
        <f t="shared" si="44"/>
        <v>8.4783629619199132</v>
      </c>
      <c r="N115" s="278">
        <f t="shared" si="44"/>
        <v>16.255642368200107</v>
      </c>
    </row>
    <row r="116" spans="2:20">
      <c r="B116" s="22" t="s">
        <v>61</v>
      </c>
      <c r="C116" s="278">
        <f t="shared" ref="C116:N116" si="45">100*C104/C$107</f>
        <v>9.1873042542775849</v>
      </c>
      <c r="D116" s="278">
        <f t="shared" si="45"/>
        <v>36.807445702479981</v>
      </c>
      <c r="E116" s="278">
        <f t="shared" si="45"/>
        <v>22.615843860647807</v>
      </c>
      <c r="F116" s="278">
        <f t="shared" si="45"/>
        <v>17.207261934285466</v>
      </c>
      <c r="G116" s="278">
        <f t="shared" si="45"/>
        <v>16.898176143530662</v>
      </c>
      <c r="H116" s="278">
        <f t="shared" si="45"/>
        <v>22.471579982246784</v>
      </c>
      <c r="I116" s="278">
        <f t="shared" si="45"/>
        <v>8.990553441318081</v>
      </c>
      <c r="J116" s="278">
        <f t="shared" si="45"/>
        <v>11.444096022066807</v>
      </c>
      <c r="K116" s="278">
        <f t="shared" si="45"/>
        <v>9.5813098180023353</v>
      </c>
      <c r="L116" s="278">
        <f t="shared" si="45"/>
        <v>12.360464055630933</v>
      </c>
      <c r="M116" s="278">
        <f t="shared" si="45"/>
        <v>12.342261702495696</v>
      </c>
      <c r="N116" s="278">
        <f t="shared" si="45"/>
        <v>3.8329380063756138</v>
      </c>
    </row>
    <row r="117" spans="2:20">
      <c r="B117" s="22" t="s">
        <v>62</v>
      </c>
      <c r="C117" s="278">
        <f t="shared" ref="C117:N117" si="46">100*C105/C$107</f>
        <v>3.7857048396041377</v>
      </c>
      <c r="D117" s="278">
        <f t="shared" si="46"/>
        <v>12.530815752009945</v>
      </c>
      <c r="E117" s="278">
        <f t="shared" si="46"/>
        <v>5.1683915487338092</v>
      </c>
      <c r="F117" s="278">
        <f t="shared" si="46"/>
        <v>6.8600580251323837</v>
      </c>
      <c r="G117" s="278">
        <f t="shared" si="46"/>
        <v>7.2825998661972573</v>
      </c>
      <c r="H117" s="278">
        <f t="shared" si="46"/>
        <v>6.0414875923922047</v>
      </c>
      <c r="I117" s="278">
        <f t="shared" si="46"/>
        <v>5.4947660499806323</v>
      </c>
      <c r="J117" s="278">
        <f t="shared" si="46"/>
        <v>6.2378482395818002</v>
      </c>
      <c r="K117" s="278">
        <f t="shared" si="46"/>
        <v>7.9631164457800061</v>
      </c>
      <c r="L117" s="278">
        <f t="shared" si="46"/>
        <v>5.4251707702647476</v>
      </c>
      <c r="M117" s="278">
        <f t="shared" si="46"/>
        <v>5.3804208964113558</v>
      </c>
      <c r="N117" s="278">
        <f t="shared" si="46"/>
        <v>10.107722075173704</v>
      </c>
    </row>
    <row r="118" spans="2:20">
      <c r="B118" s="22"/>
      <c r="C118" s="267"/>
      <c r="D118" s="267"/>
      <c r="E118" s="163"/>
      <c r="F118" s="163"/>
      <c r="G118" s="163"/>
      <c r="H118" s="163"/>
      <c r="I118" s="163"/>
      <c r="J118" s="163"/>
      <c r="K118" s="163"/>
      <c r="L118" s="163"/>
      <c r="M118" s="163"/>
      <c r="N118" s="268"/>
    </row>
    <row r="119" spans="2:20" ht="13.5" thickBot="1">
      <c r="B119" s="2" t="s">
        <v>97</v>
      </c>
      <c r="C119" s="269">
        <f t="shared" ref="C119:N119" si="47">SUM(C112:C117)</f>
        <v>99.999999999999972</v>
      </c>
      <c r="D119" s="269">
        <f t="shared" si="47"/>
        <v>100</v>
      </c>
      <c r="E119" s="270">
        <f t="shared" si="47"/>
        <v>100</v>
      </c>
      <c r="F119" s="271">
        <f t="shared" si="47"/>
        <v>100.00000000000001</v>
      </c>
      <c r="G119" s="271">
        <f t="shared" si="47"/>
        <v>100</v>
      </c>
      <c r="H119" s="271">
        <f t="shared" si="47"/>
        <v>100</v>
      </c>
      <c r="I119" s="271">
        <f t="shared" si="47"/>
        <v>100</v>
      </c>
      <c r="J119" s="271">
        <f t="shared" si="47"/>
        <v>100</v>
      </c>
      <c r="K119" s="271">
        <f t="shared" si="47"/>
        <v>100.00000000000001</v>
      </c>
      <c r="L119" s="271">
        <f t="shared" si="47"/>
        <v>99.999999999999972</v>
      </c>
      <c r="M119" s="271">
        <f t="shared" si="47"/>
        <v>100</v>
      </c>
      <c r="N119" s="271">
        <f t="shared" si="47"/>
        <v>99.999999999999972</v>
      </c>
      <c r="O119" s="273"/>
      <c r="P119" s="273"/>
      <c r="Q119" s="273"/>
    </row>
    <row r="120" spans="2:20" ht="15.75" thickBot="1">
      <c r="B120" s="64" t="s">
        <v>110</v>
      </c>
      <c r="O120" s="273"/>
      <c r="P120" s="273"/>
      <c r="Q120" s="273"/>
    </row>
    <row r="121" spans="2:20">
      <c r="B121" s="87" t="s">
        <v>63</v>
      </c>
      <c r="C121" s="105" t="s">
        <v>95</v>
      </c>
      <c r="D121" s="105" t="str">
        <f t="shared" ref="D121:D128" si="48">D98</f>
        <v>Area</v>
      </c>
      <c r="E121" s="103" t="s">
        <v>66</v>
      </c>
      <c r="F121" s="103" t="s">
        <v>67</v>
      </c>
      <c r="G121" s="103" t="s">
        <v>68</v>
      </c>
      <c r="H121" s="103" t="s">
        <v>69</v>
      </c>
      <c r="I121" s="103" t="s">
        <v>70</v>
      </c>
      <c r="J121" s="103" t="s">
        <v>71</v>
      </c>
      <c r="K121" s="103" t="s">
        <v>72</v>
      </c>
      <c r="L121" s="103" t="s">
        <v>73</v>
      </c>
      <c r="M121" s="103" t="s">
        <v>74</v>
      </c>
      <c r="N121" s="87" t="s">
        <v>75</v>
      </c>
      <c r="O121" s="272"/>
      <c r="P121" s="272"/>
      <c r="Q121" s="273"/>
    </row>
    <row r="122" spans="2:20" ht="13.5" thickBot="1">
      <c r="B122" s="29"/>
      <c r="C122" s="133" t="s">
        <v>96</v>
      </c>
      <c r="D122" s="133" t="str">
        <f t="shared" si="48"/>
        <v>(km2)</v>
      </c>
      <c r="E122" s="107" t="s">
        <v>102</v>
      </c>
      <c r="F122" s="107" t="s">
        <v>103</v>
      </c>
      <c r="G122" s="107" t="s">
        <v>103</v>
      </c>
      <c r="H122" s="107" t="s">
        <v>103</v>
      </c>
      <c r="I122" s="107" t="s">
        <v>103</v>
      </c>
      <c r="J122" s="107" t="s">
        <v>103</v>
      </c>
      <c r="K122" s="107" t="s">
        <v>103</v>
      </c>
      <c r="L122" s="107" t="s">
        <v>103</v>
      </c>
      <c r="M122" s="107" t="s">
        <v>103</v>
      </c>
      <c r="N122" s="30" t="s">
        <v>103</v>
      </c>
      <c r="O122" s="272"/>
      <c r="P122" s="272"/>
      <c r="Q122" s="273"/>
    </row>
    <row r="123" spans="2:20">
      <c r="B123" s="99" t="s">
        <v>59</v>
      </c>
      <c r="C123" s="137">
        <f t="shared" ref="C123:C128" si="49">C100</f>
        <v>17536797</v>
      </c>
      <c r="D123" s="162">
        <f t="shared" si="48"/>
        <v>42988.196409999997</v>
      </c>
      <c r="E123" s="165">
        <f t="shared" ref="E123:E128" si="50">(1000*E100/D123)/100</f>
        <v>9.9664567434686685E-2</v>
      </c>
      <c r="F123" s="153">
        <f t="shared" ref="F123:F128" si="51">1000*(F100/$D123)/100</f>
        <v>0.11435232018379068</v>
      </c>
      <c r="G123" s="169">
        <f t="shared" ref="G123:M123" si="52">1000*(G100/$D123)/100</f>
        <v>4.6087069601718149E-2</v>
      </c>
      <c r="H123" s="169">
        <f t="shared" si="52"/>
        <v>2.2796955486414184E-2</v>
      </c>
      <c r="I123" s="169">
        <f t="shared" si="52"/>
        <v>4.5468295095658334E-2</v>
      </c>
      <c r="J123" s="169">
        <f t="shared" si="52"/>
        <v>1.2263552417318082</v>
      </c>
      <c r="K123" s="169">
        <f t="shared" si="52"/>
        <v>0.26231386617040914</v>
      </c>
      <c r="L123" s="169">
        <f t="shared" si="52"/>
        <v>0.11451748180006978</v>
      </c>
      <c r="M123" s="264">
        <f t="shared" si="52"/>
        <v>0.84952389376132931</v>
      </c>
      <c r="N123" s="288">
        <f t="shared" ref="N123:N128" si="53">(N100/D123)/100</f>
        <v>6.0481718637425388E-7</v>
      </c>
      <c r="O123" s="125"/>
      <c r="P123" s="125"/>
      <c r="Q123" s="273"/>
    </row>
    <row r="124" spans="2:20">
      <c r="B124" s="22" t="s">
        <v>60</v>
      </c>
      <c r="C124" s="134">
        <f t="shared" si="49"/>
        <v>21236645</v>
      </c>
      <c r="D124" s="163">
        <f t="shared" si="48"/>
        <v>21709.829879999998</v>
      </c>
      <c r="E124" s="166">
        <f t="shared" si="50"/>
        <v>0.56160734871682017</v>
      </c>
      <c r="F124" s="154">
        <f t="shared" si="51"/>
        <v>0.76317502677731719</v>
      </c>
      <c r="G124" s="168">
        <f t="shared" ref="G124:M128" si="54">1000*(G101/$D124)/100</f>
        <v>0.59799178859341673</v>
      </c>
      <c r="H124" s="168">
        <f t="shared" si="54"/>
        <v>0.10525186114447804</v>
      </c>
      <c r="I124" s="168">
        <f t="shared" si="54"/>
        <v>5.9931377039422494E-2</v>
      </c>
      <c r="J124" s="168">
        <f t="shared" si="54"/>
        <v>5.5930562639673722</v>
      </c>
      <c r="K124" s="168">
        <f t="shared" si="54"/>
        <v>1.7714740379163212</v>
      </c>
      <c r="L124" s="168">
        <f t="shared" si="54"/>
        <v>2.0388460086818521</v>
      </c>
      <c r="M124" s="156">
        <f t="shared" si="54"/>
        <v>1.782736217369199</v>
      </c>
      <c r="N124" s="289">
        <f t="shared" si="53"/>
        <v>3.959496710713056E-3</v>
      </c>
      <c r="O124" s="125"/>
      <c r="P124" s="125"/>
      <c r="Q124" s="273"/>
    </row>
    <row r="125" spans="2:20">
      <c r="B125" s="22" t="s">
        <v>58</v>
      </c>
      <c r="C125" s="134">
        <f t="shared" si="49"/>
        <v>11999443.613266014</v>
      </c>
      <c r="D125" s="163">
        <f t="shared" si="48"/>
        <v>140670.93856000001</v>
      </c>
      <c r="E125" s="166">
        <f t="shared" si="50"/>
        <v>0.28163169624947615</v>
      </c>
      <c r="F125" s="154">
        <f t="shared" si="51"/>
        <v>0.1506175262319332</v>
      </c>
      <c r="G125" s="168">
        <f t="shared" si="54"/>
        <v>0.11331012205150516</v>
      </c>
      <c r="H125" s="168">
        <f t="shared" si="54"/>
        <v>2.5968683229776461E-2</v>
      </c>
      <c r="I125" s="168">
        <f t="shared" si="54"/>
        <v>1.1338720950651547E-2</v>
      </c>
      <c r="J125" s="168">
        <f t="shared" si="54"/>
        <v>0.71574008256122357</v>
      </c>
      <c r="K125" s="168">
        <f t="shared" si="54"/>
        <v>0.30311642232680841</v>
      </c>
      <c r="L125" s="168">
        <f t="shared" si="54"/>
        <v>0.1863247133188777</v>
      </c>
      <c r="M125" s="156">
        <f t="shared" si="54"/>
        <v>0.22629894691553745</v>
      </c>
      <c r="N125" s="289">
        <f t="shared" si="53"/>
        <v>1.5049334841460828E-4</v>
      </c>
      <c r="O125" s="125"/>
      <c r="P125" s="125"/>
      <c r="Q125" s="273"/>
    </row>
    <row r="126" spans="2:20">
      <c r="B126" s="22" t="s">
        <v>33</v>
      </c>
      <c r="C126" s="134">
        <f t="shared" si="49"/>
        <v>4806322</v>
      </c>
      <c r="D126" s="163">
        <f t="shared" si="48"/>
        <v>8992.1034299999992</v>
      </c>
      <c r="E126" s="166">
        <f t="shared" si="50"/>
        <v>0.57494774928639281</v>
      </c>
      <c r="F126" s="154">
        <f t="shared" si="51"/>
        <v>0.55818749665335388</v>
      </c>
      <c r="G126" s="168">
        <f t="shared" si="54"/>
        <v>0.28861817759026726</v>
      </c>
      <c r="H126" s="168">
        <f t="shared" si="54"/>
        <v>0.21367412586610648</v>
      </c>
      <c r="I126" s="168">
        <f t="shared" si="54"/>
        <v>5.5895193196980095E-2</v>
      </c>
      <c r="J126" s="168">
        <f t="shared" si="54"/>
        <v>3.1751940627334663</v>
      </c>
      <c r="K126" s="168">
        <f t="shared" si="54"/>
        <v>0.78312844235017165</v>
      </c>
      <c r="L126" s="168">
        <f t="shared" si="54"/>
        <v>1.0242994409808333</v>
      </c>
      <c r="M126" s="156">
        <f t="shared" si="54"/>
        <v>1.3677661794024614</v>
      </c>
      <c r="N126" s="289">
        <f t="shared" si="53"/>
        <v>2.7751155583548986E-3</v>
      </c>
      <c r="O126" s="125"/>
      <c r="P126" s="125"/>
      <c r="Q126" s="273"/>
    </row>
    <row r="127" spans="2:20">
      <c r="B127" s="22" t="s">
        <v>61</v>
      </c>
      <c r="C127" s="134">
        <f t="shared" si="49"/>
        <v>5867410.6186847091</v>
      </c>
      <c r="D127" s="163">
        <f t="shared" si="48"/>
        <v>155740.47808</v>
      </c>
      <c r="E127" s="166">
        <f t="shared" si="50"/>
        <v>0.12319297352246857</v>
      </c>
      <c r="F127" s="154">
        <f t="shared" si="51"/>
        <v>6.9393351265400305E-2</v>
      </c>
      <c r="G127" s="168">
        <f t="shared" si="54"/>
        <v>4.7938097992793305E-2</v>
      </c>
      <c r="H127" s="168">
        <f t="shared" si="54"/>
        <v>1.7841409387946025E-2</v>
      </c>
      <c r="I127" s="168">
        <f t="shared" si="54"/>
        <v>3.6138438846609507E-3</v>
      </c>
      <c r="J127" s="168">
        <f t="shared" si="54"/>
        <v>0.27081320181342361</v>
      </c>
      <c r="K127" s="168">
        <f t="shared" si="54"/>
        <v>7.4175688343232682E-2</v>
      </c>
      <c r="L127" s="168">
        <f t="shared" si="54"/>
        <v>8.1675490657590721E-2</v>
      </c>
      <c r="M127" s="156">
        <f t="shared" si="54"/>
        <v>0.11496202281260022</v>
      </c>
      <c r="N127" s="289">
        <f t="shared" si="53"/>
        <v>3.7780571350943818E-5</v>
      </c>
      <c r="O127" s="125"/>
      <c r="P127" s="125"/>
      <c r="Q127" s="273"/>
      <c r="T127" s="95"/>
    </row>
    <row r="128" spans="2:20">
      <c r="B128" s="22" t="s">
        <v>62</v>
      </c>
      <c r="C128" s="134">
        <f t="shared" si="49"/>
        <v>2417715.16</v>
      </c>
      <c r="D128" s="163">
        <f t="shared" si="48"/>
        <v>53020.664669999998</v>
      </c>
      <c r="E128" s="166">
        <f t="shared" si="50"/>
        <v>8.2696072544315977E-2</v>
      </c>
      <c r="F128" s="154">
        <f t="shared" si="51"/>
        <v>8.1262507082831087E-2</v>
      </c>
      <c r="G128" s="168">
        <f t="shared" si="54"/>
        <v>6.0685334564997001E-2</v>
      </c>
      <c r="H128" s="168">
        <f t="shared" si="54"/>
        <v>1.408950623037063E-2</v>
      </c>
      <c r="I128" s="168">
        <f t="shared" si="54"/>
        <v>6.4876662874634485E-3</v>
      </c>
      <c r="J128" s="168">
        <f t="shared" si="54"/>
        <v>0.43359022135430814</v>
      </c>
      <c r="K128" s="168">
        <f t="shared" si="54"/>
        <v>0.1810823424852411</v>
      </c>
      <c r="L128" s="168">
        <f t="shared" si="54"/>
        <v>0.10529960088123574</v>
      </c>
      <c r="M128" s="156">
        <f t="shared" si="54"/>
        <v>0.14720827798783123</v>
      </c>
      <c r="N128" s="289">
        <f t="shared" si="53"/>
        <v>2.9264853476777532E-4</v>
      </c>
      <c r="O128" s="125"/>
      <c r="P128" s="125"/>
      <c r="Q128" s="273"/>
    </row>
    <row r="129" spans="2:17">
      <c r="B129" s="22"/>
      <c r="C129" s="134"/>
      <c r="D129" s="163"/>
      <c r="E129" s="166"/>
      <c r="F129" s="154"/>
      <c r="G129" s="168"/>
      <c r="H129" s="168"/>
      <c r="I129" s="168"/>
      <c r="J129" s="168"/>
      <c r="K129" s="168"/>
      <c r="L129" s="168"/>
      <c r="M129" s="156"/>
      <c r="N129" s="289"/>
      <c r="O129" s="273"/>
      <c r="P129" s="273"/>
      <c r="Q129" s="273"/>
    </row>
    <row r="130" spans="2:17" ht="13.5" thickBot="1">
      <c r="B130" s="2" t="s">
        <v>97</v>
      </c>
      <c r="C130" s="135">
        <f>C107</f>
        <v>63864333.391950727</v>
      </c>
      <c r="D130" s="164">
        <f>D107</f>
        <v>423122.21103000001</v>
      </c>
      <c r="E130" s="167">
        <f>(1000*E107/D130)/100</f>
        <v>0.20049743497501449</v>
      </c>
      <c r="F130" s="170">
        <f t="shared" ref="F130:M130" si="55">1000*(F107/$D130)/100</f>
        <v>0.14843686453828631</v>
      </c>
      <c r="G130" s="171">
        <f t="shared" si="55"/>
        <v>0.10441830668367257</v>
      </c>
      <c r="H130" s="171">
        <f t="shared" si="55"/>
        <v>2.9223432790277754E-2</v>
      </c>
      <c r="I130" s="171">
        <f t="shared" si="55"/>
        <v>1.479512506433598E-2</v>
      </c>
      <c r="J130" s="171">
        <f t="shared" si="55"/>
        <v>0.8710117603034695</v>
      </c>
      <c r="K130" s="171">
        <f t="shared" si="55"/>
        <v>0.28495244105433321</v>
      </c>
      <c r="L130" s="171">
        <f t="shared" si="55"/>
        <v>0.24321628816461355</v>
      </c>
      <c r="M130" s="265">
        <f t="shared" si="55"/>
        <v>0.3428430310845228</v>
      </c>
      <c r="N130" s="290">
        <f>(N107/D130)/100</f>
        <v>3.6280428389278286E-4</v>
      </c>
      <c r="O130" s="273"/>
      <c r="P130" s="273"/>
      <c r="Q130" s="273"/>
    </row>
    <row r="131" spans="2:17">
      <c r="O131" s="273"/>
      <c r="P131" s="273"/>
      <c r="Q131" s="273"/>
    </row>
    <row r="133" spans="2:17" ht="15.75" thickBot="1">
      <c r="B133" s="64" t="s">
        <v>111</v>
      </c>
    </row>
    <row r="134" spans="2:17">
      <c r="B134" s="203" t="s">
        <v>63</v>
      </c>
      <c r="C134" s="195" t="s">
        <v>95</v>
      </c>
      <c r="D134" s="195" t="s">
        <v>100</v>
      </c>
      <c r="E134" s="103" t="s">
        <v>66</v>
      </c>
      <c r="F134" s="103" t="s">
        <v>67</v>
      </c>
      <c r="G134" s="103" t="s">
        <v>68</v>
      </c>
      <c r="H134" s="103" t="s">
        <v>69</v>
      </c>
      <c r="I134" s="103" t="s">
        <v>70</v>
      </c>
      <c r="J134" s="103" t="s">
        <v>71</v>
      </c>
      <c r="K134" s="103" t="s">
        <v>72</v>
      </c>
      <c r="L134" s="103" t="s">
        <v>73</v>
      </c>
      <c r="M134" s="103" t="s">
        <v>74</v>
      </c>
      <c r="N134" s="105" t="s">
        <v>75</v>
      </c>
    </row>
    <row r="135" spans="2:17" ht="13.5" thickBot="1">
      <c r="B135" s="204"/>
      <c r="C135" s="205" t="s">
        <v>96</v>
      </c>
      <c r="D135" s="205" t="s">
        <v>101</v>
      </c>
      <c r="E135" s="107" t="s">
        <v>98</v>
      </c>
      <c r="F135" s="107" t="s">
        <v>98</v>
      </c>
      <c r="G135" s="107" t="s">
        <v>98</v>
      </c>
      <c r="H135" s="107" t="s">
        <v>98</v>
      </c>
      <c r="I135" s="107" t="s">
        <v>98</v>
      </c>
      <c r="J135" s="107" t="s">
        <v>98</v>
      </c>
      <c r="K135" s="107" t="s">
        <v>98</v>
      </c>
      <c r="L135" s="107" t="s">
        <v>98</v>
      </c>
      <c r="M135" s="107" t="s">
        <v>98</v>
      </c>
      <c r="N135" s="86" t="s">
        <v>99</v>
      </c>
    </row>
    <row r="136" spans="2:17">
      <c r="B136" s="206" t="s">
        <v>59</v>
      </c>
      <c r="C136" s="207">
        <f t="shared" ref="C136:C141" si="56">C100</f>
        <v>17536797</v>
      </c>
      <c r="D136" s="208">
        <v>42988.196409999997</v>
      </c>
      <c r="E136" s="157">
        <f t="shared" ref="E136:E141" si="57">E100*10^6/$C136</f>
        <v>24.430915177954109</v>
      </c>
      <c r="F136" s="156">
        <f t="shared" ref="F136:M141" si="58">F100*1000/$C136</f>
        <v>2.8031344606429559E-2</v>
      </c>
      <c r="G136" s="153">
        <f t="shared" si="58"/>
        <v>1.1297388000784864E-2</v>
      </c>
      <c r="H136" s="156">
        <f t="shared" si="58"/>
        <v>5.5882496672567967E-3</v>
      </c>
      <c r="I136" s="153">
        <f t="shared" si="58"/>
        <v>1.1145706938387893E-2</v>
      </c>
      <c r="J136" s="156">
        <f t="shared" si="58"/>
        <v>0.30061818016140568</v>
      </c>
      <c r="K136" s="153">
        <f t="shared" si="58"/>
        <v>6.4301365865157709E-2</v>
      </c>
      <c r="L136" s="156">
        <f t="shared" si="58"/>
        <v>2.8071830905039272E-2</v>
      </c>
      <c r="M136" s="159">
        <f t="shared" si="58"/>
        <v>0.20824498339120878</v>
      </c>
      <c r="N136" s="153">
        <f t="shared" ref="N136:N141" si="59">(N100*1000/10^-6)/(C136*10^6)</f>
        <v>1.4825968504967013E-4</v>
      </c>
      <c r="O136" s="266"/>
    </row>
    <row r="137" spans="2:17">
      <c r="B137" s="196" t="s">
        <v>60</v>
      </c>
      <c r="C137" s="207">
        <f t="shared" si="56"/>
        <v>21236645</v>
      </c>
      <c r="D137" s="209">
        <v>21709.829879999998</v>
      </c>
      <c r="E137" s="136">
        <f t="shared" si="57"/>
        <v>57.412081804823693</v>
      </c>
      <c r="F137" s="156">
        <f t="shared" si="58"/>
        <v>7.8017973177966687E-2</v>
      </c>
      <c r="G137" s="154">
        <f t="shared" si="58"/>
        <v>6.1131595880611088E-2</v>
      </c>
      <c r="H137" s="156">
        <f t="shared" si="58"/>
        <v>1.0759703333553866E-2</v>
      </c>
      <c r="I137" s="154">
        <f t="shared" si="58"/>
        <v>6.1266739638017216E-3</v>
      </c>
      <c r="J137" s="156">
        <f t="shared" si="58"/>
        <v>0.5717678098400194</v>
      </c>
      <c r="K137" s="154">
        <f t="shared" si="58"/>
        <v>0.18109451846089622</v>
      </c>
      <c r="L137" s="156">
        <f t="shared" si="58"/>
        <v>0.2084274611173281</v>
      </c>
      <c r="M137" s="160">
        <f t="shared" si="58"/>
        <v>0.18224583026179511</v>
      </c>
      <c r="N137" s="154">
        <f t="shared" si="59"/>
        <v>0.40477203437736986</v>
      </c>
      <c r="O137" s="266"/>
    </row>
    <row r="138" spans="2:17">
      <c r="B138" s="196" t="s">
        <v>58</v>
      </c>
      <c r="C138" s="207">
        <f t="shared" si="56"/>
        <v>11999443.613266014</v>
      </c>
      <c r="D138" s="209">
        <v>140670.93856000001</v>
      </c>
      <c r="E138" s="136">
        <f t="shared" si="57"/>
        <v>330.16026672986357</v>
      </c>
      <c r="F138" s="156">
        <f t="shared" si="58"/>
        <v>0.17657075995763305</v>
      </c>
      <c r="G138" s="154">
        <f t="shared" si="58"/>
        <v>0.13283483577281449</v>
      </c>
      <c r="H138" s="156">
        <f t="shared" si="58"/>
        <v>3.0443403551322669E-2</v>
      </c>
      <c r="I138" s="154">
        <f t="shared" si="58"/>
        <v>1.3292520633495883E-2</v>
      </c>
      <c r="J138" s="156">
        <f t="shared" si="58"/>
        <v>0.83907081381330018</v>
      </c>
      <c r="K138" s="154">
        <f t="shared" si="58"/>
        <v>0.35534707271361393</v>
      </c>
      <c r="L138" s="156">
        <f t="shared" si="58"/>
        <v>0.21843073015912515</v>
      </c>
      <c r="M138" s="160">
        <f t="shared" si="58"/>
        <v>0.26529301094056118</v>
      </c>
      <c r="N138" s="154">
        <f t="shared" si="59"/>
        <v>0.17642518479036351</v>
      </c>
      <c r="O138" s="266"/>
    </row>
    <row r="139" spans="2:17">
      <c r="B139" s="196" t="s">
        <v>33</v>
      </c>
      <c r="C139" s="207">
        <f t="shared" si="56"/>
        <v>4806322</v>
      </c>
      <c r="D139" s="209">
        <v>8992.1034299999992</v>
      </c>
      <c r="E139" s="136">
        <f t="shared" si="57"/>
        <v>107.56644328925429</v>
      </c>
      <c r="F139" s="156">
        <f t="shared" si="58"/>
        <v>0.10443078310691079</v>
      </c>
      <c r="G139" s="154">
        <f t="shared" si="58"/>
        <v>5.3997308225911436E-2</v>
      </c>
      <c r="H139" s="156">
        <f t="shared" si="58"/>
        <v>3.9976094820589794E-2</v>
      </c>
      <c r="I139" s="154">
        <f t="shared" si="58"/>
        <v>1.0457380060409548E-2</v>
      </c>
      <c r="J139" s="156">
        <f t="shared" si="58"/>
        <v>0.59404412401876605</v>
      </c>
      <c r="K139" s="154">
        <f t="shared" si="58"/>
        <v>0.14651477684157521</v>
      </c>
      <c r="L139" s="156">
        <f t="shared" si="58"/>
        <v>0.19163523618664818</v>
      </c>
      <c r="M139" s="160">
        <f t="shared" si="58"/>
        <v>0.2558941109905426</v>
      </c>
      <c r="N139" s="154">
        <f t="shared" si="59"/>
        <v>0.51919380621875633</v>
      </c>
      <c r="O139" s="266"/>
    </row>
    <row r="140" spans="2:17">
      <c r="B140" s="196" t="s">
        <v>61</v>
      </c>
      <c r="C140" s="207">
        <f t="shared" si="56"/>
        <v>5867410.6186847091</v>
      </c>
      <c r="D140" s="209">
        <v>155740.47808</v>
      </c>
      <c r="E140" s="136">
        <f t="shared" si="57"/>
        <v>326.99488478593935</v>
      </c>
      <c r="F140" s="156">
        <f t="shared" si="58"/>
        <v>0.1841928987760105</v>
      </c>
      <c r="G140" s="154">
        <f t="shared" si="58"/>
        <v>0.12724356253282204</v>
      </c>
      <c r="H140" s="156">
        <f t="shared" si="58"/>
        <v>4.7356999676334166E-2</v>
      </c>
      <c r="I140" s="154">
        <f t="shared" si="58"/>
        <v>9.5923365668542215E-3</v>
      </c>
      <c r="J140" s="156">
        <f t="shared" si="58"/>
        <v>0.7188277804605534</v>
      </c>
      <c r="K140" s="154">
        <f t="shared" si="58"/>
        <v>0.19688680263318226</v>
      </c>
      <c r="L140" s="156">
        <f t="shared" si="58"/>
        <v>0.21679375774254606</v>
      </c>
      <c r="M140" s="160">
        <f t="shared" si="58"/>
        <v>0.30514722008482503</v>
      </c>
      <c r="N140" s="154">
        <f t="shared" si="59"/>
        <v>0.10028212829683537</v>
      </c>
      <c r="O140" s="266"/>
    </row>
    <row r="141" spans="2:17">
      <c r="B141" s="196" t="s">
        <v>62</v>
      </c>
      <c r="C141" s="207">
        <f t="shared" si="56"/>
        <v>2417715.16</v>
      </c>
      <c r="D141" s="209">
        <v>53020.664669999998</v>
      </c>
      <c r="E141" s="136">
        <f t="shared" si="57"/>
        <v>181.35307270432017</v>
      </c>
      <c r="F141" s="156">
        <f t="shared" si="58"/>
        <v>0.17820925349544844</v>
      </c>
      <c r="G141" s="154">
        <f t="shared" si="58"/>
        <v>0.13308336844599453</v>
      </c>
      <c r="H141" s="156">
        <f t="shared" si="58"/>
        <v>3.0898386938449644E-2</v>
      </c>
      <c r="I141" s="154">
        <f t="shared" si="58"/>
        <v>1.4227498111004247E-2</v>
      </c>
      <c r="J141" s="156">
        <f t="shared" si="58"/>
        <v>0.95086642591172077</v>
      </c>
      <c r="K141" s="154">
        <f t="shared" si="58"/>
        <v>0.39711485940999192</v>
      </c>
      <c r="L141" s="156">
        <f t="shared" si="58"/>
        <v>0.23092277041472647</v>
      </c>
      <c r="M141" s="160">
        <f t="shared" si="58"/>
        <v>0.32282879608700232</v>
      </c>
      <c r="N141" s="154">
        <f t="shared" si="59"/>
        <v>0.64178030914481476</v>
      </c>
      <c r="O141" s="266"/>
    </row>
    <row r="142" spans="2:17">
      <c r="B142" s="196"/>
      <c r="C142" s="207"/>
      <c r="D142" s="209"/>
      <c r="E142" s="136"/>
      <c r="F142" s="156"/>
      <c r="G142" s="154"/>
      <c r="H142" s="156"/>
      <c r="I142" s="154"/>
      <c r="J142" s="156"/>
      <c r="K142" s="154"/>
      <c r="L142" s="156"/>
      <c r="M142" s="160"/>
      <c r="N142" s="154"/>
    </row>
    <row r="143" spans="2:17" ht="13.5" thickBot="1">
      <c r="B143" s="198" t="s">
        <v>97</v>
      </c>
      <c r="C143" s="210">
        <f>SUM(C136:C141)</f>
        <v>63864333.391950727</v>
      </c>
      <c r="D143" s="211">
        <v>423122.21103000001</v>
      </c>
      <c r="E143" s="158">
        <f>E107*10^6/$C143</f>
        <v>132.83614419306559</v>
      </c>
      <c r="F143" s="152">
        <f t="shared" ref="F143:M143" si="60">F107*10^3/$C143</f>
        <v>9.8344304224298545E-2</v>
      </c>
      <c r="G143" s="155">
        <f t="shared" si="60"/>
        <v>6.9180562059342948E-2</v>
      </c>
      <c r="H143" s="152">
        <f t="shared" si="60"/>
        <v>1.9361485260045608E-2</v>
      </c>
      <c r="I143" s="155">
        <f t="shared" si="60"/>
        <v>9.8022569049099652E-3</v>
      </c>
      <c r="J143" s="152">
        <f t="shared" si="60"/>
        <v>0.57707393513511041</v>
      </c>
      <c r="K143" s="155">
        <f t="shared" si="60"/>
        <v>0.18879036309255748</v>
      </c>
      <c r="L143" s="152">
        <f t="shared" si="60"/>
        <v>0.16113878927559808</v>
      </c>
      <c r="M143" s="161">
        <f t="shared" si="60"/>
        <v>0.22714478276695485</v>
      </c>
      <c r="N143" s="170">
        <f>(N107*1000/10^-6)/(C143*10^6)</f>
        <v>0.24036976919455033</v>
      </c>
    </row>
    <row r="146" spans="2:14" ht="13.5" thickBot="1">
      <c r="B146" s="1" t="s">
        <v>112</v>
      </c>
    </row>
    <row r="147" spans="2:14">
      <c r="B147" s="195" t="s">
        <v>63</v>
      </c>
      <c r="C147" s="215" t="s">
        <v>95</v>
      </c>
      <c r="D147" s="215" t="s">
        <v>100</v>
      </c>
      <c r="E147" s="103" t="s">
        <v>66</v>
      </c>
      <c r="F147" s="103" t="s">
        <v>67</v>
      </c>
      <c r="G147" s="103" t="s">
        <v>68</v>
      </c>
      <c r="H147" s="103" t="s">
        <v>69</v>
      </c>
      <c r="I147" s="103" t="s">
        <v>70</v>
      </c>
      <c r="J147" s="103" t="s">
        <v>71</v>
      </c>
      <c r="K147" s="103" t="s">
        <v>72</v>
      </c>
      <c r="L147" s="103" t="s">
        <v>73</v>
      </c>
      <c r="M147" s="103" t="s">
        <v>74</v>
      </c>
      <c r="N147" s="103" t="s">
        <v>75</v>
      </c>
    </row>
    <row r="148" spans="2:14" ht="13.5" thickBot="1">
      <c r="B148" s="205"/>
      <c r="C148" s="216" t="s">
        <v>96</v>
      </c>
      <c r="D148" s="216" t="s">
        <v>101</v>
      </c>
      <c r="E148" s="107" t="s">
        <v>87</v>
      </c>
      <c r="F148" s="107" t="s">
        <v>87</v>
      </c>
      <c r="G148" s="107" t="s">
        <v>87</v>
      </c>
      <c r="H148" s="107" t="s">
        <v>87</v>
      </c>
      <c r="I148" s="107" t="s">
        <v>87</v>
      </c>
      <c r="J148" s="107" t="s">
        <v>87</v>
      </c>
      <c r="K148" s="107" t="s">
        <v>87</v>
      </c>
      <c r="L148" s="107" t="s">
        <v>87</v>
      </c>
      <c r="M148" s="107" t="s">
        <v>87</v>
      </c>
      <c r="N148" s="107" t="s">
        <v>87</v>
      </c>
    </row>
    <row r="149" spans="2:14">
      <c r="B149" s="196" t="s">
        <v>59</v>
      </c>
      <c r="C149" s="201">
        <f t="shared" ref="C149:C154" si="61">C136</f>
        <v>17536797</v>
      </c>
      <c r="D149" s="197">
        <v>42988.196409999997</v>
      </c>
      <c r="E149" s="200">
        <f>100*'All regions summary table RRC3'!J11/'All regions summary table RRC3'!J$46</f>
        <v>3.1373356417223732</v>
      </c>
      <c r="F149" s="166">
        <f>100*'All regions summary table RRC3'!S11/'All regions summary table RRC3'!S$46</f>
        <v>4.0478247773011251</v>
      </c>
      <c r="G149" s="192">
        <f>100*'All regions summary table RRC3'!AB11/'All regions summary table RRC3'!AB$46</f>
        <v>2.8605126018860711</v>
      </c>
      <c r="H149" s="166">
        <f>100*'All regions summary table RRC3'!AK11/'All regions summary table RRC3'!AK$46</f>
        <v>3.9810254076190343</v>
      </c>
      <c r="I149" s="192">
        <f>100*'All regions summary table RRC3'!AT11/'All regions summary table RRC3'!AT$46</f>
        <v>19.25531111911808</v>
      </c>
      <c r="J149" s="166">
        <f>100*'All regions summary table RRC3'!BC11/'All regions summary table RRC3'!BC$46</f>
        <v>2.0104357706639537</v>
      </c>
      <c r="K149" s="192">
        <f>100*'All regions summary table RRC3'!BL11/'All regions summary table RRC3'!BL$46</f>
        <v>3.9637617220826153</v>
      </c>
      <c r="L149" s="166">
        <f>100*'All regions summary table RRC3'!BU11/'All regions summary table RRC3'!BU$46</f>
        <v>0.10922479428683185</v>
      </c>
      <c r="M149" s="193">
        <f>100*'All regions summary table RRC3'!CD11/'All regions summary table RRC3'!CD$46</f>
        <v>1.2982343449572735</v>
      </c>
      <c r="N149" s="193">
        <f>100*'All regions summary table RRC3'!CM11/'All regions summary table RRC3'!CM$46</f>
        <v>1.6936946593747969E-2</v>
      </c>
    </row>
    <row r="150" spans="2:14">
      <c r="B150" s="196" t="s">
        <v>60</v>
      </c>
      <c r="C150" s="201">
        <f t="shared" si="61"/>
        <v>21236645</v>
      </c>
      <c r="D150" s="197">
        <v>21709.829879999998</v>
      </c>
      <c r="E150" s="200">
        <f>100*'All regions summary table RRC3'!J20/'All regions summary table RRC3'!J$46</f>
        <v>13.56313789427797</v>
      </c>
      <c r="F150" s="166">
        <f>100*'All regions summary table RRC3'!S20/'All regions summary table RRC3'!S$46</f>
        <v>27.956285083130233</v>
      </c>
      <c r="G150" s="192">
        <f>100*'All regions summary table RRC3'!AB20/'All regions summary table RRC3'!AB$46</f>
        <v>31.462218080931819</v>
      </c>
      <c r="H150" s="166">
        <f>100*'All regions summary table RRC3'!AK20/'All regions summary table RRC3'!AK$46</f>
        <v>16.343416786614352</v>
      </c>
      <c r="I150" s="192">
        <f>100*'All regions summary table RRC3'!AT20/'All regions summary table RRC3'!AT$46</f>
        <v>11.975092481332444</v>
      </c>
      <c r="J150" s="166">
        <f>100*'All regions summary table RRC3'!BC20/'All regions summary table RRC3'!BC$46</f>
        <v>37.53347468387453</v>
      </c>
      <c r="K150" s="192">
        <f>100*'All regions summary table RRC3'!BL20/'All regions summary table RRC3'!BL$46</f>
        <v>34.137981855517125</v>
      </c>
      <c r="L150" s="166">
        <f>100*'All regions summary table RRC3'!BU20/'All regions summary table RRC3'!BU$46</f>
        <v>40.103039055793666</v>
      </c>
      <c r="M150" s="193">
        <f>100*'All regions summary table RRC3'!CD20/'All regions summary table RRC3'!CD$46</f>
        <v>39.48722292220436</v>
      </c>
      <c r="N150" s="193">
        <f>100*'All regions summary table RRC3'!CM20/'All regions summary table RRC3'!CM$46</f>
        <v>55.996151123022138</v>
      </c>
    </row>
    <row r="151" spans="2:14">
      <c r="B151" s="196" t="s">
        <v>58</v>
      </c>
      <c r="C151" s="201">
        <f t="shared" si="61"/>
        <v>11999443.613266014</v>
      </c>
      <c r="D151" s="197">
        <v>140670.93856000001</v>
      </c>
      <c r="E151" s="200">
        <f>100*'All regions summary table RRC3'!J26/'All regions summary table RRC3'!J$46</f>
        <v>46.698876512120592</v>
      </c>
      <c r="F151" s="166">
        <f>100*'All regions summary table RRC3'!S26/'All regions summary table RRC3'!S$46</f>
        <v>35.652812283539632</v>
      </c>
      <c r="G151" s="192">
        <f>100*'All regions summary table RRC3'!AB26/'All regions summary table RRC3'!AB$46</f>
        <v>33.658333157091981</v>
      </c>
      <c r="H151" s="166">
        <f>100*'All regions summary table RRC3'!AK26/'All regions summary table RRC3'!AK$46</f>
        <v>43.291305350650383</v>
      </c>
      <c r="I151" s="192">
        <f>100*'All regions summary table RRC3'!AT26/'All regions summary table RRC3'!AT$46</f>
        <v>42.216639972637047</v>
      </c>
      <c r="J151" s="166">
        <f>100*'All regions summary table RRC3'!BC26/'All regions summary table RRC3'!BC$46</f>
        <v>35.151121650023434</v>
      </c>
      <c r="K151" s="192">
        <f>100*'All regions summary table RRC3'!BL26/'All regions summary table RRC3'!BL$46</f>
        <v>35.298422477775475</v>
      </c>
      <c r="L151" s="166">
        <f>100*'All regions summary table RRC3'!BU26/'All regions summary table RRC3'!BU$46</f>
        <v>37.199575778138019</v>
      </c>
      <c r="M151" s="193">
        <f>100*'All regions summary table RRC3'!CD26/'All regions summary table RRC3'!CD$46</f>
        <v>32.964063175315836</v>
      </c>
      <c r="N151" s="193">
        <f>100*'All regions summary table RRC3'!CM26/'All regions summary table RRC3'!CM$46</f>
        <v>13.790609480634682</v>
      </c>
    </row>
    <row r="152" spans="2:14">
      <c r="B152" s="196" t="s">
        <v>33</v>
      </c>
      <c r="C152" s="201">
        <f t="shared" si="61"/>
        <v>4806322</v>
      </c>
      <c r="D152" s="197">
        <v>8992.1034299999992</v>
      </c>
      <c r="E152" s="200">
        <f>100*'All regions summary table RRC3'!J31/'All regions summary table RRC3'!J$46</f>
        <v>6.4123697860356135</v>
      </c>
      <c r="F152" s="166">
        <f>100*'All regions summary table RRC3'!S31/'All regions summary table RRC3'!S$46</f>
        <v>8.566934218624727</v>
      </c>
      <c r="G152" s="192">
        <f>100*'All regions summary table RRC3'!AB31/'All regions summary table RRC3'!AB$46</f>
        <v>4.751232783235352</v>
      </c>
      <c r="H152" s="166">
        <f>100*'All regions summary table RRC3'!AK31/'All regions summary table RRC3'!AK$46</f>
        <v>25.358195846983143</v>
      </c>
      <c r="I152" s="192">
        <f>100*'All regions summary table RRC3'!AT31/'All regions summary table RRC3'!AT$46</f>
        <v>15.790745211150007</v>
      </c>
      <c r="J152" s="166">
        <f>100*'All regions summary table RRC3'!BC31/'All regions summary table RRC3'!BC$46</f>
        <v>10.496765634848337</v>
      </c>
      <c r="K152" s="192">
        <f>100*'All regions summary table RRC3'!BL31/'All regions summary table RRC3'!BL$46</f>
        <v>4.4086174381804817</v>
      </c>
      <c r="L152" s="166">
        <f>100*'All regions summary table RRC3'!BU31/'All regions summary table RRC3'!BU$46</f>
        <v>12.908539576745731</v>
      </c>
      <c r="M152" s="193">
        <f>100*'All regions summary table RRC3'!CD31/'All regions summary table RRC3'!CD$46</f>
        <v>16.136759361127144</v>
      </c>
      <c r="N152" s="193">
        <f>100*'All regions summary table RRC3'!CM31/'All regions summary table RRC3'!CM$46</f>
        <v>16.255642368200107</v>
      </c>
    </row>
    <row r="153" spans="2:14">
      <c r="B153" s="196" t="s">
        <v>61</v>
      </c>
      <c r="C153" s="201">
        <f t="shared" si="61"/>
        <v>5867410.6186847091</v>
      </c>
      <c r="D153" s="197">
        <v>155740.47808</v>
      </c>
      <c r="E153" s="200">
        <f>100*'All regions summary table RRC3'!J38/'All regions summary table RRC3'!J$46</f>
        <v>24.132137501509341</v>
      </c>
      <c r="F153" s="166">
        <f>100*'All regions summary table RRC3'!S38/'All regions summary table RRC3'!S$46</f>
        <v>16.537087133116135</v>
      </c>
      <c r="G153" s="192">
        <f>100*'All regions summary table RRC3'!AB38/'All regions summary table RRC3'!AB$46</f>
        <v>20.087147951504409</v>
      </c>
      <c r="H153" s="166">
        <f>100*'All regions summary table RRC3'!AK38/'All regions summary table RRC3'!AK$46</f>
        <v>3.7625158711930409</v>
      </c>
      <c r="I153" s="192">
        <f>100*'All regions summary table RRC3'!AT38/'All regions summary table RRC3'!AT$46</f>
        <v>2.8418782375296967</v>
      </c>
      <c r="J153" s="166">
        <f>100*'All regions summary table RRC3'!BC38/'All regions summary table RRC3'!BC$46</f>
        <v>5.830778328059611</v>
      </c>
      <c r="K153" s="192">
        <f>100*'All regions summary table RRC3'!BL38/'All regions summary table RRC3'!BL$46</f>
        <v>12.823635491768307</v>
      </c>
      <c r="L153" s="166">
        <f>100*'All regions summary table RRC3'!BU38/'All regions summary table RRC3'!BU$46</f>
        <v>0.9702593185332361</v>
      </c>
      <c r="M153" s="193">
        <f>100*'All regions summary table RRC3'!CD38/'All regions summary table RRC3'!CD$46</f>
        <v>1.3872569242359736</v>
      </c>
      <c r="N153" s="193">
        <f>100*'All regions summary table RRC3'!CM38/'All regions summary table RRC3'!CM$46</f>
        <v>3.8329380063756138</v>
      </c>
    </row>
    <row r="154" spans="2:14">
      <c r="B154" s="196" t="s">
        <v>62</v>
      </c>
      <c r="C154" s="201">
        <f t="shared" si="61"/>
        <v>2417715.16</v>
      </c>
      <c r="D154" s="197">
        <v>53020.664669999998</v>
      </c>
      <c r="E154" s="200">
        <f>100*'All regions summary table RRC3'!J44/'All regions summary table RRC3'!J$46</f>
        <v>6.0561426643341267</v>
      </c>
      <c r="F154" s="166">
        <f>100*'All regions summary table RRC3'!S44/'All regions summary table RRC3'!S$46</f>
        <v>7.239056504288147</v>
      </c>
      <c r="G154" s="192">
        <f>100*'All regions summary table RRC3'!AB44/'All regions summary table RRC3'!AB$46</f>
        <v>7.1805554253503594</v>
      </c>
      <c r="H154" s="166">
        <f>100*'All regions summary table RRC3'!AK44/'All regions summary table RRC3'!AK$46</f>
        <v>7.2635407369400466</v>
      </c>
      <c r="I154" s="192">
        <f>100*'All regions summary table RRC3'!AT44/'All regions summary table RRC3'!AT$46</f>
        <v>7.9203329782327199</v>
      </c>
      <c r="J154" s="166">
        <f>100*'All regions summary table RRC3'!BC44/'All regions summary table RRC3'!BC$46</f>
        <v>8.977423932530133</v>
      </c>
      <c r="K154" s="192">
        <f>100*'All regions summary table RRC3'!BL44/'All regions summary table RRC3'!BL$46</f>
        <v>9.3675810146760004</v>
      </c>
      <c r="L154" s="166">
        <f>100*'All regions summary table RRC3'!BU44/'All regions summary table RRC3'!BU$46</f>
        <v>8.7093614765025169</v>
      </c>
      <c r="M154" s="193">
        <f>100*'All regions summary table RRC3'!CD44/'All regions summary table RRC3'!CD$46</f>
        <v>8.7264632721594264</v>
      </c>
      <c r="N154" s="193">
        <f>100*'All regions summary table RRC3'!CM44/'All regions summary table RRC3'!CM$46</f>
        <v>10.107722075173704</v>
      </c>
    </row>
    <row r="155" spans="2:14">
      <c r="B155" s="196"/>
      <c r="C155" s="201"/>
      <c r="D155" s="197"/>
      <c r="E155" s="185"/>
      <c r="F155" s="189"/>
      <c r="G155" s="191"/>
      <c r="H155" s="189"/>
      <c r="I155" s="191"/>
      <c r="J155" s="189"/>
      <c r="K155" s="191"/>
      <c r="L155" s="189"/>
      <c r="M155" s="194"/>
      <c r="N155" s="194"/>
    </row>
    <row r="156" spans="2:14" ht="13.5" thickBot="1">
      <c r="B156" s="198" t="s">
        <v>97</v>
      </c>
      <c r="C156" s="202">
        <f>SUM(C149:C154)</f>
        <v>63864333.391950727</v>
      </c>
      <c r="D156" s="199">
        <v>423122.21103000001</v>
      </c>
      <c r="E156" s="92">
        <f>100*'All regions summary table RRC3'!J46/'All regions summary table RRC3'!J$46</f>
        <v>100</v>
      </c>
      <c r="F156" s="106">
        <f>100*'All regions summary table RRC3'!S46/'All regions summary table RRC3'!S$46</f>
        <v>100</v>
      </c>
      <c r="G156" s="91">
        <f>100*'All regions summary table RRC3'!AB46/'All regions summary table RRC3'!AB$46</f>
        <v>100</v>
      </c>
      <c r="H156" s="106">
        <f>100*'All regions summary table RRC3'!AK46/'All regions summary table RRC3'!AK$46</f>
        <v>100</v>
      </c>
      <c r="I156" s="91">
        <f>100*'All regions summary table RRC3'!AT46/'All regions summary table RRC3'!AT$46</f>
        <v>100</v>
      </c>
      <c r="J156" s="106">
        <f>100*'All regions summary table RRC3'!BC46/'All regions summary table RRC3'!BC$46</f>
        <v>100</v>
      </c>
      <c r="K156" s="91">
        <f>100*'All regions summary table RRC3'!BL46/'All regions summary table RRC3'!BL$46</f>
        <v>99.999999999999986</v>
      </c>
      <c r="L156" s="106">
        <f>100*'All regions summary table RRC3'!BU46/'All regions summary table RRC3'!BU$46</f>
        <v>100</v>
      </c>
      <c r="M156" s="89">
        <f>100*'All regions summary table RRC3'!CD46/'All regions summary table RRC3'!CD$46</f>
        <v>100</v>
      </c>
      <c r="N156" s="89">
        <f>100*'All regions summary table RRC3'!CM46/'All regions summary table RRC3'!CM$46</f>
        <v>100</v>
      </c>
    </row>
    <row r="158" spans="2:14" ht="13.5" thickBot="1">
      <c r="B158" s="1" t="s">
        <v>113</v>
      </c>
    </row>
    <row r="159" spans="2:14" ht="13.5" thickBot="1">
      <c r="B159" s="203" t="s">
        <v>63</v>
      </c>
      <c r="C159" s="187" t="s">
        <v>7</v>
      </c>
      <c r="D159" s="188" t="s">
        <v>107</v>
      </c>
      <c r="E159" s="190" t="s">
        <v>106</v>
      </c>
      <c r="F159" s="188" t="s">
        <v>108</v>
      </c>
    </row>
    <row r="160" spans="2:14">
      <c r="B160" s="212" t="s">
        <v>59</v>
      </c>
      <c r="C160" s="184">
        <f>'All regions summary table RRC3'!F11</f>
        <v>249.42</v>
      </c>
      <c r="D160" s="182">
        <f>'All regions summary table RRC3'!H11</f>
        <v>421.36</v>
      </c>
      <c r="E160" s="182">
        <f>'All regions summary table RRC3'!G11</f>
        <v>428.44000000000005</v>
      </c>
      <c r="F160" s="182">
        <f t="shared" ref="F160:F165" si="62">E160-D160</f>
        <v>7.0800000000000409</v>
      </c>
    </row>
    <row r="161" spans="2:6">
      <c r="B161" s="213" t="s">
        <v>60</v>
      </c>
      <c r="C161" s="184">
        <f>'All regions summary table RRC3'!F20</f>
        <v>445.31166617957098</v>
      </c>
      <c r="D161" s="182">
        <f>'All regions summary table RRC3'!H20</f>
        <v>1199.6449207368396</v>
      </c>
      <c r="E161" s="182">
        <f>'All regions summary table RRC3'!G20</f>
        <v>1219.24</v>
      </c>
      <c r="F161" s="182">
        <f t="shared" si="62"/>
        <v>19.595079263160414</v>
      </c>
    </row>
    <row r="162" spans="2:6">
      <c r="B162" s="213" t="s">
        <v>58</v>
      </c>
      <c r="C162" s="184">
        <f>'All regions summary table RRC3'!F26</f>
        <v>1297.0476036085806</v>
      </c>
      <c r="D162" s="182">
        <f>'All regions summary table RRC3'!H26</f>
        <v>3732.4418075534777</v>
      </c>
      <c r="E162" s="182">
        <f>'All regions summary table RRC3'!G26</f>
        <v>3961.739503965865</v>
      </c>
      <c r="F162" s="182">
        <f t="shared" si="62"/>
        <v>229.29769641238727</v>
      </c>
    </row>
    <row r="163" spans="2:6">
      <c r="B163" s="213" t="s">
        <v>33</v>
      </c>
      <c r="C163" s="184">
        <f>'All regions summary table RRC3'!F31</f>
        <v>151.10172703873235</v>
      </c>
      <c r="D163" s="182">
        <f>'All regions summary table RRC3'!H31</f>
        <v>496.80886427327266</v>
      </c>
      <c r="E163" s="182">
        <f>'All regions summary table RRC3'!G31</f>
        <v>516.99896284289525</v>
      </c>
      <c r="F163" s="182">
        <f t="shared" si="62"/>
        <v>20.190098569622592</v>
      </c>
    </row>
    <row r="164" spans="2:6">
      <c r="B164" s="213" t="s">
        <v>61</v>
      </c>
      <c r="C164" s="184">
        <f>'All regions summary table RRC3'!F38</f>
        <v>541.60558494427471</v>
      </c>
      <c r="D164" s="182">
        <f>'All regions summary table RRC3'!H38</f>
        <v>1886.400375471394</v>
      </c>
      <c r="E164" s="182">
        <f>'All regions summary table RRC3'!G38</f>
        <v>1918.6132592486035</v>
      </c>
      <c r="F164" s="182">
        <f t="shared" si="62"/>
        <v>32.212883777209527</v>
      </c>
    </row>
    <row r="165" spans="2:6">
      <c r="B165" s="213" t="s">
        <v>62</v>
      </c>
      <c r="C165" s="184">
        <f>'All regions summary table RRC3'!F44</f>
        <v>92.889568921458277</v>
      </c>
      <c r="D165" s="182">
        <f>'All regions summary table RRC3'!H44</f>
        <v>429.3138453569178</v>
      </c>
      <c r="E165" s="182">
        <f>'All regions summary table RRC3'!G44</f>
        <v>438.46007318981708</v>
      </c>
      <c r="F165" s="182">
        <f t="shared" si="62"/>
        <v>9.1462278328992852</v>
      </c>
    </row>
    <row r="166" spans="2:6">
      <c r="B166" s="213"/>
      <c r="C166" s="185"/>
      <c r="D166" s="189"/>
      <c r="E166" s="189"/>
      <c r="F166" s="182"/>
    </row>
    <row r="167" spans="2:6" ht="13.5" thickBot="1">
      <c r="B167" s="214" t="s">
        <v>97</v>
      </c>
      <c r="C167" s="186">
        <f>'All regions summary table RRC3'!F46</f>
        <v>2777.3761506926166</v>
      </c>
      <c r="D167" s="183">
        <f>'All regions summary table RRC3'!H46</f>
        <v>8165.9698133919019</v>
      </c>
      <c r="E167" s="183">
        <f>'All regions summary table RRC3'!G46</f>
        <v>8483.4917992471801</v>
      </c>
      <c r="F167" s="183">
        <f>E167-D167</f>
        <v>317.52198585527822</v>
      </c>
    </row>
    <row r="188" spans="9:15">
      <c r="I188" s="275" t="s">
        <v>130</v>
      </c>
    </row>
    <row r="191" spans="9:15">
      <c r="O191" s="275" t="s">
        <v>131</v>
      </c>
    </row>
    <row r="202" spans="3:3">
      <c r="C202" t="s">
        <v>75</v>
      </c>
    </row>
    <row r="223" spans="10:10">
      <c r="J223" t="s">
        <v>95</v>
      </c>
    </row>
    <row r="237" spans="3:3">
      <c r="C237" t="s">
        <v>100</v>
      </c>
    </row>
    <row r="241" spans="2:15">
      <c r="B241" t="s">
        <v>63</v>
      </c>
      <c r="C241" t="s">
        <v>66</v>
      </c>
      <c r="D241" t="s">
        <v>67</v>
      </c>
      <c r="E241" t="s">
        <v>71</v>
      </c>
      <c r="F241" t="s">
        <v>73</v>
      </c>
      <c r="G241" t="s">
        <v>75</v>
      </c>
      <c r="H241" t="s">
        <v>68</v>
      </c>
      <c r="I241" t="s">
        <v>69</v>
      </c>
      <c r="J241" t="s">
        <v>70</v>
      </c>
      <c r="K241" t="s">
        <v>72</v>
      </c>
      <c r="L241" t="s">
        <v>74</v>
      </c>
    </row>
    <row r="242" spans="2:15">
      <c r="B242" t="s">
        <v>59</v>
      </c>
      <c r="C242">
        <v>494.5664380892884</v>
      </c>
      <c r="D242">
        <v>526.05766139037519</v>
      </c>
      <c r="E242">
        <v>5412.4159469170118</v>
      </c>
      <c r="F242">
        <v>492.22807280891772</v>
      </c>
      <c r="G242">
        <v>4.5328111333028476</v>
      </c>
      <c r="H242">
        <v>232.48157500988111</v>
      </c>
      <c r="I242">
        <v>98.113541796904812</v>
      </c>
      <c r="J242">
        <v>195.46254458358919</v>
      </c>
      <c r="K242">
        <v>1268.5740443520949</v>
      </c>
      <c r="L242">
        <v>3651.6138297559987</v>
      </c>
    </row>
    <row r="243" spans="2:15">
      <c r="B243" t="s">
        <v>60</v>
      </c>
      <c r="C243">
        <v>1227.716672264849</v>
      </c>
      <c r="D243">
        <v>1512.6535721885803</v>
      </c>
      <c r="E243">
        <v>12221.946352680272</v>
      </c>
      <c r="F243">
        <v>4437.3265299503992</v>
      </c>
      <c r="G243">
        <v>10229.074770317018</v>
      </c>
      <c r="H243">
        <v>1149.8317622300394</v>
      </c>
      <c r="I243">
        <v>231.93724953421852</v>
      </c>
      <c r="J243">
        <v>130.88456042432239</v>
      </c>
      <c r="K243">
        <v>3915.0173433901218</v>
      </c>
      <c r="L243">
        <v>3869.6024793397514</v>
      </c>
    </row>
    <row r="244" spans="2:15">
      <c r="B244" t="s">
        <v>58</v>
      </c>
      <c r="C244">
        <v>4103.9692702549037</v>
      </c>
      <c r="D244">
        <v>2140.8137304124225</v>
      </c>
      <c r="E244">
        <v>9677.6203372813179</v>
      </c>
      <c r="F244">
        <v>2352.354659625174</v>
      </c>
      <c r="G244">
        <v>2219.4934419519618</v>
      </c>
      <c r="H244">
        <v>1685.755350296932</v>
      </c>
      <c r="I244">
        <v>309.50520349854577</v>
      </c>
      <c r="J244">
        <v>145.55317661694491</v>
      </c>
      <c r="K244">
        <v>4289.2541333277104</v>
      </c>
      <c r="L244">
        <v>3036.0115443284344</v>
      </c>
    </row>
    <row r="245" spans="2:15">
      <c r="B245" t="s">
        <v>33</v>
      </c>
      <c r="C245">
        <v>514.28321335559303</v>
      </c>
      <c r="D245">
        <v>543.87479189247517</v>
      </c>
      <c r="E245">
        <v>2915.711781492475</v>
      </c>
      <c r="F245">
        <v>900.85866475827174</v>
      </c>
      <c r="G245">
        <v>2044.7872239182827</v>
      </c>
      <c r="H245">
        <v>258.00609338604738</v>
      </c>
      <c r="I245">
        <v>226.91333794516112</v>
      </c>
      <c r="J245">
        <v>58.955360561266602</v>
      </c>
      <c r="K245">
        <v>700.67426386292038</v>
      </c>
      <c r="L245">
        <v>1314.178852871283</v>
      </c>
      <c r="O245" t="s">
        <v>97</v>
      </c>
    </row>
    <row r="246" spans="2:15">
      <c r="B246" t="s">
        <v>61</v>
      </c>
      <c r="C246">
        <v>2034.2971390719113</v>
      </c>
      <c r="D246">
        <v>1143.609209616857</v>
      </c>
      <c r="E246">
        <v>4270.7188117229935</v>
      </c>
      <c r="F246">
        <v>1272.017996243175</v>
      </c>
      <c r="G246">
        <v>637.56143277461445</v>
      </c>
      <c r="H246">
        <v>790.9619384622664</v>
      </c>
      <c r="I246">
        <v>292.66466753338022</v>
      </c>
      <c r="J246">
        <v>59.982603621210515</v>
      </c>
      <c r="K246">
        <v>1208.2767760919955</v>
      </c>
      <c r="L246">
        <v>1790.4240393878224</v>
      </c>
    </row>
    <row r="247" spans="2:15">
      <c r="B247" t="s">
        <v>62</v>
      </c>
      <c r="C247">
        <v>474.70992929334193</v>
      </c>
      <c r="D247">
        <v>445.44159661974453</v>
      </c>
      <c r="E247">
        <v>2344.4831651018521</v>
      </c>
      <c r="F247">
        <v>562.85027133790254</v>
      </c>
      <c r="G247">
        <v>1556.3990019315154</v>
      </c>
      <c r="H247">
        <v>335.19184709985734</v>
      </c>
      <c r="I247">
        <v>75.622069022559629</v>
      </c>
      <c r="J247">
        <v>34.627680497327511</v>
      </c>
      <c r="K247">
        <v>1001.1248193798552</v>
      </c>
      <c r="L247">
        <v>780.50807438409424</v>
      </c>
    </row>
    <row r="249" spans="2:15">
      <c r="B249" t="s">
        <v>97</v>
      </c>
      <c r="C249">
        <v>8849.5426623298881</v>
      </c>
      <c r="D249">
        <v>6312.4505621204553</v>
      </c>
      <c r="E249">
        <v>36842.896395195923</v>
      </c>
      <c r="F249">
        <v>10017.63619472384</v>
      </c>
      <c r="G249">
        <v>16691.848682026695</v>
      </c>
      <c r="H249">
        <v>4452.2285664850233</v>
      </c>
      <c r="I249">
        <v>1234.7560693307701</v>
      </c>
      <c r="J249">
        <v>625.46592630466114</v>
      </c>
      <c r="K249">
        <v>12382.921380404699</v>
      </c>
      <c r="L249">
        <v>14442.338820067383</v>
      </c>
    </row>
    <row r="257" spans="2:3" ht="13.5" thickBot="1">
      <c r="B257" s="241" t="s">
        <v>119</v>
      </c>
      <c r="C257" s="242" t="s">
        <v>124</v>
      </c>
    </row>
    <row r="258" spans="2:3">
      <c r="B258" s="240">
        <v>2000</v>
      </c>
      <c r="C258" s="23">
        <f t="shared" ref="C258:C263" si="63">100*B258/B$264</f>
        <v>20.600776512084131</v>
      </c>
    </row>
    <row r="259" spans="2:3">
      <c r="B259" s="240">
        <f>'All regions summary table RRC3'!I$20</f>
        <v>1198.6307737212192</v>
      </c>
      <c r="C259" s="23">
        <f t="shared" si="63"/>
        <v>12.346362344968661</v>
      </c>
    </row>
    <row r="260" spans="2:3">
      <c r="B260" s="259">
        <f>'All regions summary table RRC3'!I$26</f>
        <v>3704.575538404154</v>
      </c>
      <c r="C260" s="23">
        <f t="shared" si="63"/>
        <v>38.158566369398862</v>
      </c>
    </row>
    <row r="261" spans="2:3">
      <c r="B261" s="240">
        <f>'All regions summary table RRC3'!I$31</f>
        <v>496.52941554641654</v>
      </c>
      <c r="C261" s="23">
        <f t="shared" si="63"/>
        <v>5.1144457606737399</v>
      </c>
    </row>
    <row r="262" spans="2:3">
      <c r="B262" s="259">
        <f>'All regions summary table RRC3'!I$38</f>
        <v>1880.5336268936715</v>
      </c>
      <c r="C262" s="23">
        <f t="shared" si="63"/>
        <v>19.370226485547764</v>
      </c>
    </row>
    <row r="263" spans="2:3">
      <c r="B263" s="240">
        <f>'All regions summary table RRC3'!I$44</f>
        <v>428.1025547498399</v>
      </c>
      <c r="C263" s="23">
        <f t="shared" si="63"/>
        <v>4.4096225273268566</v>
      </c>
    </row>
    <row r="264" spans="2:3" ht="13.5" thickBot="1">
      <c r="B264" s="252">
        <f>SUM(B258:B263)</f>
        <v>9708.3719093152995</v>
      </c>
      <c r="C264" s="253"/>
    </row>
  </sheetData>
  <mergeCells count="34">
    <mergeCell ref="AA19:AC19"/>
    <mergeCell ref="AD19:AF19"/>
    <mergeCell ref="X34:Z34"/>
    <mergeCell ref="AA34:AC34"/>
    <mergeCell ref="AD34:AF34"/>
    <mergeCell ref="U34:W34"/>
    <mergeCell ref="C34:E34"/>
    <mergeCell ref="F34:H34"/>
    <mergeCell ref="I34:K34"/>
    <mergeCell ref="L34:N34"/>
    <mergeCell ref="O34:Q34"/>
    <mergeCell ref="U19:W19"/>
    <mergeCell ref="X19:Z19"/>
    <mergeCell ref="C19:E19"/>
    <mergeCell ref="F19:H19"/>
    <mergeCell ref="I19:K19"/>
    <mergeCell ref="L19:N19"/>
    <mergeCell ref="O19:Q19"/>
    <mergeCell ref="U4:W4"/>
    <mergeCell ref="X4:Z4"/>
    <mergeCell ref="AA4:AC4"/>
    <mergeCell ref="AD4:AF4"/>
    <mergeCell ref="C4:E4"/>
    <mergeCell ref="F4:H4"/>
    <mergeCell ref="I4:K4"/>
    <mergeCell ref="L4:N4"/>
    <mergeCell ref="O4:Q4"/>
    <mergeCell ref="I82:J82"/>
    <mergeCell ref="C82:D82"/>
    <mergeCell ref="E82:F82"/>
    <mergeCell ref="G82:H82"/>
    <mergeCell ref="R4:T4"/>
    <mergeCell ref="R19:T19"/>
    <mergeCell ref="R34:T34"/>
  </mergeCells>
  <phoneticPr fontId="2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C1:AJ24"/>
  <sheetViews>
    <sheetView workbookViewId="0">
      <selection activeCell="C28" sqref="C28"/>
    </sheetView>
  </sheetViews>
  <sheetFormatPr defaultRowHeight="12.75"/>
  <cols>
    <col min="3" max="3" width="20.7109375" customWidth="1"/>
    <col min="5" max="5" width="10.5703125" bestFit="1" customWidth="1"/>
    <col min="8" max="8" width="10.5703125" bestFit="1" customWidth="1"/>
    <col min="11" max="11" width="10.5703125" bestFit="1" customWidth="1"/>
    <col min="20" max="20" width="10.5703125" bestFit="1" customWidth="1"/>
    <col min="26" max="26" width="10.5703125" bestFit="1" customWidth="1"/>
    <col min="29" max="29" width="10.5703125" bestFit="1" customWidth="1"/>
    <col min="32" max="32" width="10.5703125" bestFit="1" customWidth="1"/>
  </cols>
  <sheetData>
    <row r="1" spans="3:36" ht="13.5" thickBot="1">
      <c r="C1" s="75" t="s">
        <v>152</v>
      </c>
    </row>
    <row r="2" spans="3:36">
      <c r="C2" s="363"/>
      <c r="D2" s="104"/>
      <c r="E2" s="227" t="s">
        <v>66</v>
      </c>
      <c r="F2" s="282"/>
      <c r="G2" s="104"/>
      <c r="H2" s="227" t="s">
        <v>67</v>
      </c>
      <c r="I2" s="282"/>
      <c r="J2" s="104"/>
      <c r="K2" s="227" t="s">
        <v>68</v>
      </c>
      <c r="L2" s="282"/>
      <c r="M2" s="104"/>
      <c r="N2" s="227" t="s">
        <v>69</v>
      </c>
      <c r="O2" s="282"/>
      <c r="P2" s="104"/>
      <c r="Q2" s="227" t="s">
        <v>70</v>
      </c>
      <c r="R2" s="282"/>
      <c r="S2" s="104"/>
      <c r="T2" s="227" t="s">
        <v>71</v>
      </c>
      <c r="U2" s="282"/>
      <c r="V2" s="104"/>
      <c r="W2" s="227" t="s">
        <v>72</v>
      </c>
      <c r="X2" s="282"/>
      <c r="Y2" s="104"/>
      <c r="Z2" s="227" t="s">
        <v>73</v>
      </c>
      <c r="AA2" s="282"/>
      <c r="AB2" s="104"/>
      <c r="AC2" s="227" t="s">
        <v>74</v>
      </c>
      <c r="AD2" s="282"/>
      <c r="AE2" s="104"/>
      <c r="AF2" s="227" t="s">
        <v>75</v>
      </c>
      <c r="AG2" s="282"/>
    </row>
    <row r="3" spans="3:36">
      <c r="C3" s="189" t="str">
        <f>'Summary Table'!B4</f>
        <v>Region</v>
      </c>
      <c r="D3" s="58" t="s">
        <v>150</v>
      </c>
      <c r="E3" s="33" t="s">
        <v>151</v>
      </c>
      <c r="F3" s="34" t="s">
        <v>117</v>
      </c>
      <c r="G3" s="58" t="s">
        <v>150</v>
      </c>
      <c r="H3" s="33" t="s">
        <v>151</v>
      </c>
      <c r="I3" s="34" t="s">
        <v>117</v>
      </c>
      <c r="J3" s="58" t="s">
        <v>150</v>
      </c>
      <c r="K3" s="33" t="s">
        <v>151</v>
      </c>
      <c r="L3" s="34" t="s">
        <v>117</v>
      </c>
      <c r="M3" s="58" t="s">
        <v>150</v>
      </c>
      <c r="N3" s="33" t="s">
        <v>151</v>
      </c>
      <c r="O3" s="34" t="s">
        <v>117</v>
      </c>
      <c r="P3" s="58" t="s">
        <v>150</v>
      </c>
      <c r="Q3" s="33" t="s">
        <v>151</v>
      </c>
      <c r="R3" s="34" t="s">
        <v>117</v>
      </c>
      <c r="S3" s="58" t="s">
        <v>150</v>
      </c>
      <c r="T3" s="33" t="s">
        <v>151</v>
      </c>
      <c r="U3" s="34" t="s">
        <v>117</v>
      </c>
      <c r="V3" s="58" t="s">
        <v>150</v>
      </c>
      <c r="W3" s="33" t="s">
        <v>151</v>
      </c>
      <c r="X3" s="34" t="s">
        <v>117</v>
      </c>
      <c r="Y3" s="58" t="s">
        <v>150</v>
      </c>
      <c r="Z3" s="33" t="s">
        <v>151</v>
      </c>
      <c r="AA3" s="34" t="s">
        <v>117</v>
      </c>
      <c r="AB3" s="58" t="s">
        <v>150</v>
      </c>
      <c r="AC3" s="33" t="s">
        <v>151</v>
      </c>
      <c r="AD3" s="34" t="s">
        <v>117</v>
      </c>
      <c r="AE3" s="58" t="s">
        <v>150</v>
      </c>
      <c r="AF3" s="33" t="s">
        <v>151</v>
      </c>
      <c r="AG3" s="34" t="s">
        <v>117</v>
      </c>
    </row>
    <row r="4" spans="3:36" ht="13.5" thickBot="1">
      <c r="C4" s="367"/>
      <c r="D4" s="29"/>
      <c r="E4" s="20"/>
      <c r="F4" s="21"/>
      <c r="G4" s="29"/>
      <c r="H4" s="20"/>
      <c r="I4" s="21"/>
      <c r="J4" s="58"/>
      <c r="K4" s="33"/>
      <c r="L4" s="34"/>
      <c r="M4" s="58"/>
      <c r="N4" s="33"/>
      <c r="O4" s="34"/>
      <c r="P4" s="58"/>
      <c r="Q4" s="33"/>
      <c r="R4" s="34"/>
      <c r="S4" s="58"/>
      <c r="T4" s="33"/>
      <c r="U4" s="34"/>
      <c r="V4" s="58"/>
      <c r="W4" s="33"/>
      <c r="X4" s="34"/>
      <c r="Y4" s="29"/>
      <c r="Z4" s="20"/>
      <c r="AA4" s="21"/>
      <c r="AB4" s="29"/>
      <c r="AC4" s="20"/>
      <c r="AD4" s="21"/>
      <c r="AE4" s="29"/>
      <c r="AF4" s="20"/>
      <c r="AG4" s="21"/>
    </row>
    <row r="5" spans="3:36">
      <c r="C5" s="104" t="str">
        <f>'Summary Table'!B7</f>
        <v>Cape York</v>
      </c>
      <c r="D5" s="354">
        <f>'Summary Table'!D7</f>
        <v>1.2768727826326067</v>
      </c>
      <c r="E5" s="355">
        <f>'Summary Table'!D37</f>
        <v>2.6779925955374515</v>
      </c>
      <c r="F5" s="355">
        <f>D5+E5</f>
        <v>3.9548653781700582</v>
      </c>
      <c r="G5" s="354">
        <f>'Summary Table'!G7</f>
        <v>1.7429910670781457</v>
      </c>
      <c r="H5" s="355">
        <f>'Summary Table'!G37</f>
        <v>2.0981858041334491</v>
      </c>
      <c r="I5" s="355">
        <f t="shared" ref="I5:I12" si="0">G5+H5</f>
        <v>3.8411768712115948</v>
      </c>
      <c r="J5" s="354">
        <f>'Summary Table'!J7</f>
        <v>2.7952853553633079</v>
      </c>
      <c r="K5" s="355">
        <f>'Summary Table'!J37</f>
        <v>4.1198691321305443</v>
      </c>
      <c r="L5" s="245">
        <f t="shared" ref="L5:L10" si="1">J5+K5</f>
        <v>6.9151544874938526</v>
      </c>
      <c r="M5" s="355">
        <f>'Summary Table'!M7</f>
        <v>0</v>
      </c>
      <c r="N5" s="355">
        <f>'Summary Table'!M37</f>
        <v>0</v>
      </c>
      <c r="O5" s="355">
        <f t="shared" ref="O5:O10" si="2">M5+N5</f>
        <v>0</v>
      </c>
      <c r="P5" s="354">
        <f>'Summary Table'!P7</f>
        <v>0</v>
      </c>
      <c r="Q5" s="355">
        <f>'Summary Table'!P37</f>
        <v>0</v>
      </c>
      <c r="R5" s="245">
        <f t="shared" ref="R5:R10" si="3">P5+Q5</f>
        <v>0</v>
      </c>
      <c r="S5" s="355">
        <f>'Summary Table'!S7</f>
        <v>1.567709923483487</v>
      </c>
      <c r="T5" s="355">
        <f>'Summary Table'!S37</f>
        <v>2.7294174923654344</v>
      </c>
      <c r="U5" s="245">
        <f t="shared" ref="U5:U10" si="4">S5+T5</f>
        <v>4.2971274158489212</v>
      </c>
      <c r="V5" s="355">
        <f>'Summary Table'!V7</f>
        <v>1.8692891764545185</v>
      </c>
      <c r="W5" s="355">
        <f>'Summary Table'!V37</f>
        <v>3.5847136587315891</v>
      </c>
      <c r="X5" s="245">
        <f t="shared" ref="X5:X10" si="5">V5+W5</f>
        <v>5.4540028351861078</v>
      </c>
      <c r="Y5" s="355">
        <f>'Summary Table'!Y7</f>
        <v>0</v>
      </c>
      <c r="Z5" s="355">
        <f>'Summary Table'!Y37</f>
        <v>0</v>
      </c>
      <c r="AA5" s="245">
        <f t="shared" ref="AA5:AA10" si="6">Y5+Z5</f>
        <v>0</v>
      </c>
      <c r="AB5" s="355">
        <f>'Summary Table'!AB7</f>
        <v>0</v>
      </c>
      <c r="AC5" s="355">
        <f>'Summary Table'!AB37</f>
        <v>0</v>
      </c>
      <c r="AD5" s="245">
        <f t="shared" ref="AD5:AD10" si="7">AB5+AC5</f>
        <v>0</v>
      </c>
      <c r="AE5" s="355">
        <f>'Summary Table'!AE7</f>
        <v>0</v>
      </c>
      <c r="AF5" s="355">
        <f>'Summary Table'!AE37</f>
        <v>0</v>
      </c>
      <c r="AG5" s="245">
        <f t="shared" ref="AG5:AG10" si="8">AE5+AF5</f>
        <v>0</v>
      </c>
      <c r="AH5" s="366"/>
      <c r="AI5" s="366"/>
      <c r="AJ5" s="366"/>
    </row>
    <row r="6" spans="3:36">
      <c r="C6" s="58" t="str">
        <f>'Summary Table'!B8</f>
        <v>Wet Tropics</v>
      </c>
      <c r="D6" s="35">
        <f>'Summary Table'!D8</f>
        <v>1.3198917866167954</v>
      </c>
      <c r="E6" s="23">
        <f>'Summary Table'!D38</f>
        <v>1.3430455136685193</v>
      </c>
      <c r="F6" s="23">
        <f t="shared" ref="F6:F12" si="9">D6+E6</f>
        <v>2.6629373002853147</v>
      </c>
      <c r="G6" s="35">
        <f>'Summary Table'!G8</f>
        <v>2.3084250758675364</v>
      </c>
      <c r="H6" s="23">
        <f>'Summary Table'!G38</f>
        <v>3.4983648154681677</v>
      </c>
      <c r="I6" s="23">
        <f t="shared" si="0"/>
        <v>5.8067898913357041</v>
      </c>
      <c r="J6" s="35">
        <f>'Summary Table'!J8</f>
        <v>2.6822250365178975</v>
      </c>
      <c r="K6" s="23">
        <f>'Summary Table'!J38</f>
        <v>3.322077955971078</v>
      </c>
      <c r="L6" s="24">
        <f t="shared" si="1"/>
        <v>6.0043029924889755</v>
      </c>
      <c r="M6" s="23">
        <f>'Summary Table'!M8</f>
        <v>0</v>
      </c>
      <c r="N6" s="23">
        <f>'Summary Table'!M38</f>
        <v>4.4554489096570302</v>
      </c>
      <c r="O6" s="23">
        <f t="shared" si="2"/>
        <v>4.4554489096570302</v>
      </c>
      <c r="P6" s="35">
        <f>'Summary Table'!P8</f>
        <v>0</v>
      </c>
      <c r="Q6" s="23">
        <f>'Summary Table'!P38</f>
        <v>3.7485184177863262</v>
      </c>
      <c r="R6" s="24">
        <f t="shared" si="3"/>
        <v>3.7485184177863262</v>
      </c>
      <c r="S6" s="23">
        <f>'Summary Table'!S8</f>
        <v>1.7293799198038562</v>
      </c>
      <c r="T6" s="23">
        <f>'Summary Table'!S38</f>
        <v>2.4108486444105131</v>
      </c>
      <c r="U6" s="24">
        <f t="shared" si="4"/>
        <v>4.140228564214369</v>
      </c>
      <c r="V6" s="23">
        <f>'Summary Table'!V8</f>
        <v>2.0490341969821735</v>
      </c>
      <c r="W6" s="23">
        <f>'Summary Table'!V38</f>
        <v>1.8850377889904233</v>
      </c>
      <c r="X6" s="24">
        <f t="shared" si="5"/>
        <v>3.9340719859725968</v>
      </c>
      <c r="Y6" s="23">
        <f>'Summary Table'!Y8</f>
        <v>3.0930421207964609</v>
      </c>
      <c r="Z6" s="23">
        <f>'Summary Table'!Y38</f>
        <v>5.4548789285464157</v>
      </c>
      <c r="AA6" s="24">
        <f t="shared" si="6"/>
        <v>8.547921049342877</v>
      </c>
      <c r="AB6" s="23">
        <f>'Summary Table'!AB8</f>
        <v>0</v>
      </c>
      <c r="AC6" s="23">
        <f>'Summary Table'!AB38</f>
        <v>1.7049397654339667E-2</v>
      </c>
      <c r="AD6" s="24">
        <f t="shared" si="7"/>
        <v>1.7049397654339667E-2</v>
      </c>
      <c r="AE6" s="23">
        <f>'Summary Table'!AE8</f>
        <v>4.2419877924503728</v>
      </c>
      <c r="AF6" s="23">
        <f>'Summary Table'!AE38</f>
        <v>5.3220971438687394</v>
      </c>
      <c r="AG6" s="24">
        <f t="shared" si="8"/>
        <v>9.5640849363191123</v>
      </c>
      <c r="AH6" s="366"/>
      <c r="AI6" s="366"/>
      <c r="AJ6" s="366"/>
    </row>
    <row r="7" spans="3:36">
      <c r="C7" s="58" t="str">
        <f>'Summary Table'!B9</f>
        <v>Burdekin</v>
      </c>
      <c r="D7" s="35">
        <f>'Summary Table'!D9</f>
        <v>2.1827568917100306</v>
      </c>
      <c r="E7" s="23">
        <f>'Summary Table'!D39</f>
        <v>7.468038591521263</v>
      </c>
      <c r="F7" s="23">
        <f t="shared" si="9"/>
        <v>9.6507954832312937</v>
      </c>
      <c r="G7" s="35">
        <f>'Summary Table'!G9</f>
        <v>2.6488756727898592</v>
      </c>
      <c r="H7" s="23">
        <f>'Summary Table'!G39</f>
        <v>4.3996480385246475</v>
      </c>
      <c r="I7" s="23">
        <f t="shared" si="0"/>
        <v>7.0485237113145072</v>
      </c>
      <c r="J7" s="35">
        <f>'Summary Table'!J9</f>
        <v>3.313521213940791</v>
      </c>
      <c r="K7" s="23">
        <f>'Summary Table'!J39</f>
        <v>6.1630287433888276</v>
      </c>
      <c r="L7" s="24">
        <f t="shared" si="1"/>
        <v>9.4765499573296186</v>
      </c>
      <c r="M7" s="23">
        <f>'Summary Table'!M9</f>
        <v>0</v>
      </c>
      <c r="N7" s="23">
        <f>'Summary Table'!M39</f>
        <v>7.0919538295155432E-2</v>
      </c>
      <c r="O7" s="23">
        <f t="shared" si="2"/>
        <v>7.0919538295155432E-2</v>
      </c>
      <c r="P7" s="35">
        <f>'Summary Table'!P9</f>
        <v>0</v>
      </c>
      <c r="Q7" s="23">
        <f>'Summary Table'!P39</f>
        <v>4.4527309023191596E-2</v>
      </c>
      <c r="R7" s="24">
        <f t="shared" si="3"/>
        <v>4.4527309023191596E-2</v>
      </c>
      <c r="S7" s="23">
        <f>'Summary Table'!S9</f>
        <v>6.2280341205195056</v>
      </c>
      <c r="T7" s="23">
        <f>'Summary Table'!S39</f>
        <v>1.8326339409191723</v>
      </c>
      <c r="U7" s="24">
        <f t="shared" si="4"/>
        <v>8.0606680614386779</v>
      </c>
      <c r="V7" s="23">
        <f>'Summary Table'!V9</f>
        <v>4.6855760481464293</v>
      </c>
      <c r="W7" s="23">
        <f>'Summary Table'!V39</f>
        <v>4.0463680766708316</v>
      </c>
      <c r="X7" s="24">
        <f t="shared" si="5"/>
        <v>8.7319441248172609</v>
      </c>
      <c r="Y7" s="23">
        <f>'Summary Table'!Y9</f>
        <v>14.606451169502177</v>
      </c>
      <c r="Z7" s="23">
        <f>'Summary Table'!Y39</f>
        <v>-7.0757904380174708E-2</v>
      </c>
      <c r="AA7" s="24">
        <f t="shared" si="6"/>
        <v>14.535693265122003</v>
      </c>
      <c r="AB7" s="23">
        <f>'Summary Table'!AB9</f>
        <v>0</v>
      </c>
      <c r="AC7" s="23">
        <f>'Summary Table'!AB39</f>
        <v>5.5558430731028376E-3</v>
      </c>
      <c r="AD7" s="24">
        <f t="shared" si="7"/>
        <v>5.5558430731028376E-3</v>
      </c>
      <c r="AE7" s="23">
        <f>'Summary Table'!AE9</f>
        <v>10.148816319559083</v>
      </c>
      <c r="AF7" s="23">
        <f>'Summary Table'!AE39</f>
        <v>6.8296877163497012</v>
      </c>
      <c r="AG7" s="24">
        <f t="shared" si="8"/>
        <v>16.978504035908784</v>
      </c>
      <c r="AH7" s="366"/>
      <c r="AI7" s="366"/>
      <c r="AJ7" s="366"/>
    </row>
    <row r="8" spans="3:36">
      <c r="C8" s="58" t="str">
        <f>'Summary Table'!B10</f>
        <v>Mackay-Whitsundays</v>
      </c>
      <c r="D8" s="35">
        <f>'Summary Table'!D10</f>
        <v>2.9583700359659808</v>
      </c>
      <c r="E8" s="23">
        <f>'Summary Table'!D40</f>
        <v>2.6359732094786246</v>
      </c>
      <c r="F8" s="23">
        <f t="shared" si="9"/>
        <v>5.5943432454446054</v>
      </c>
      <c r="G8" s="35">
        <f>'Summary Table'!G10</f>
        <v>1.4281584153624134</v>
      </c>
      <c r="H8" s="388">
        <f>'Summary Table'!G40</f>
        <v>10.331975406655374</v>
      </c>
      <c r="I8" s="23">
        <f t="shared" si="0"/>
        <v>11.760133822017787</v>
      </c>
      <c r="J8" s="35">
        <f>'Summary Table'!J10</f>
        <v>3.7605630413364119</v>
      </c>
      <c r="K8" s="23">
        <f>'Summary Table'!J40</f>
        <v>2.4762299183834751</v>
      </c>
      <c r="L8" s="24">
        <f t="shared" si="1"/>
        <v>6.236792959719887</v>
      </c>
      <c r="M8" s="23">
        <f>'Summary Table'!M10</f>
        <v>0</v>
      </c>
      <c r="N8" s="388">
        <f>'Summary Table'!M40</f>
        <v>16.083457977660949</v>
      </c>
      <c r="O8" s="23">
        <f t="shared" si="2"/>
        <v>16.083457977660949</v>
      </c>
      <c r="P8" s="35">
        <f>'Summary Table'!P10</f>
        <v>0</v>
      </c>
      <c r="Q8" s="388">
        <f>'Summary Table'!P40</f>
        <v>15.813889067461458</v>
      </c>
      <c r="R8" s="24">
        <f t="shared" si="3"/>
        <v>15.813889067461458</v>
      </c>
      <c r="S8" s="23">
        <f>'Summary Table'!S10</f>
        <v>4.1566452436080032</v>
      </c>
      <c r="T8" s="388">
        <f>'Summary Table'!S40</f>
        <v>8.6862069015644501</v>
      </c>
      <c r="U8" s="24">
        <f t="shared" si="4"/>
        <v>12.842852145172454</v>
      </c>
      <c r="V8" s="23">
        <f>'Summary Table'!V10</f>
        <v>3.6325690232880383</v>
      </c>
      <c r="W8" s="23">
        <f>'Summary Table'!V40</f>
        <v>3.0724477796546079</v>
      </c>
      <c r="X8" s="24">
        <f t="shared" si="5"/>
        <v>6.7050168029426462</v>
      </c>
      <c r="Y8" s="23">
        <f>'Summary Table'!Y10</f>
        <v>10.471460908320632</v>
      </c>
      <c r="Z8" s="23">
        <f>'Summary Table'!Y40</f>
        <v>5.1547122131995931</v>
      </c>
      <c r="AA8" s="24">
        <f t="shared" si="6"/>
        <v>15.626173121520225</v>
      </c>
      <c r="AB8" s="23">
        <f>'Summary Table'!AB10</f>
        <v>0</v>
      </c>
      <c r="AC8" s="388">
        <f>'Summary Table'!AB40</f>
        <v>12.875745512817142</v>
      </c>
      <c r="AD8" s="24">
        <f t="shared" si="7"/>
        <v>12.875745512817142</v>
      </c>
      <c r="AE8" s="23">
        <f>'Summary Table'!AE10</f>
        <v>18.370510588453332</v>
      </c>
      <c r="AF8" s="23">
        <f>'Summary Table'!AE40</f>
        <v>12.204088010577937</v>
      </c>
      <c r="AG8" s="24">
        <f t="shared" si="8"/>
        <v>30.574598599031269</v>
      </c>
      <c r="AH8" s="366"/>
      <c r="AI8" s="366"/>
      <c r="AJ8" s="366"/>
    </row>
    <row r="9" spans="3:36">
      <c r="C9" s="58" t="str">
        <f>'Summary Table'!B11</f>
        <v>Fitzroy</v>
      </c>
      <c r="D9" s="35">
        <f>'Summary Table'!D11</f>
        <v>1.1089212116615135</v>
      </c>
      <c r="E9" s="23">
        <f>'Summary Table'!D41</f>
        <v>1.6564687760282861</v>
      </c>
      <c r="F9" s="23">
        <f t="shared" si="9"/>
        <v>2.7653899876897996</v>
      </c>
      <c r="G9" s="35">
        <f>'Summary Table'!G11</f>
        <v>1.3753924411994169</v>
      </c>
      <c r="H9" s="23">
        <f>'Summary Table'!G41</f>
        <v>3.9481397271699397</v>
      </c>
      <c r="I9" s="23">
        <f t="shared" si="0"/>
        <v>5.3235321683693568</v>
      </c>
      <c r="J9" s="35">
        <f>'Summary Table'!J11</f>
        <v>1.623245055751001</v>
      </c>
      <c r="K9" s="23">
        <f>'Summary Table'!J41</f>
        <v>3.6856007325487283</v>
      </c>
      <c r="L9" s="24">
        <f t="shared" si="1"/>
        <v>5.3088457882997293</v>
      </c>
      <c r="M9" s="23">
        <f>'Summary Table'!M11</f>
        <v>0.34390430363292923</v>
      </c>
      <c r="N9" s="23">
        <f>'Summary Table'!M41</f>
        <v>5.552887393934725</v>
      </c>
      <c r="O9" s="23">
        <f t="shared" si="2"/>
        <v>5.8967916975676538</v>
      </c>
      <c r="P9" s="35">
        <f>'Summary Table'!P11</f>
        <v>0.40675683966562437</v>
      </c>
      <c r="Q9" s="23">
        <f>'Summary Table'!P41</f>
        <v>4.3732904666300012</v>
      </c>
      <c r="R9" s="24">
        <f t="shared" si="3"/>
        <v>4.7800473062956259</v>
      </c>
      <c r="S9" s="23">
        <f>'Summary Table'!S11</f>
        <v>0.43539447033084316</v>
      </c>
      <c r="T9" s="23">
        <f>'Summary Table'!S41</f>
        <v>1.581188214097939</v>
      </c>
      <c r="U9" s="24">
        <f t="shared" si="4"/>
        <v>2.0165826844287822</v>
      </c>
      <c r="V9" s="23">
        <f>'Summary Table'!V11</f>
        <v>1.0216960252385732</v>
      </c>
      <c r="W9" s="23">
        <f>'Summary Table'!V41</f>
        <v>1.2743617818921826</v>
      </c>
      <c r="X9" s="24">
        <f t="shared" si="5"/>
        <v>2.2960578071307558</v>
      </c>
      <c r="Y9" s="23">
        <f>'Summary Table'!Y11</f>
        <v>0</v>
      </c>
      <c r="Z9" s="23">
        <f>'Summary Table'!Y41</f>
        <v>0</v>
      </c>
      <c r="AA9" s="24">
        <f t="shared" si="6"/>
        <v>0</v>
      </c>
      <c r="AB9" s="23">
        <f>'Summary Table'!AB11</f>
        <v>0</v>
      </c>
      <c r="AC9" s="23">
        <f>'Summary Table'!AB41</f>
        <v>0</v>
      </c>
      <c r="AD9" s="24">
        <f t="shared" si="7"/>
        <v>0</v>
      </c>
      <c r="AE9" s="23">
        <f>'Summary Table'!AE11</f>
        <v>0</v>
      </c>
      <c r="AF9" s="23">
        <f>'Summary Table'!AE41</f>
        <v>4.3670614892516069</v>
      </c>
      <c r="AG9" s="24">
        <f t="shared" si="8"/>
        <v>4.3670614892516069</v>
      </c>
      <c r="AH9" s="366"/>
      <c r="AI9" s="366"/>
      <c r="AJ9" s="366"/>
    </row>
    <row r="10" spans="3:36">
      <c r="C10" s="58" t="str">
        <f>'Summary Table'!B12</f>
        <v>Mary-Burnett</v>
      </c>
      <c r="D10" s="35">
        <f>'Summary Table'!D12</f>
        <v>0.92328850068119128</v>
      </c>
      <c r="E10" s="23">
        <f>'Summary Table'!D42</f>
        <v>2.0739344428411739</v>
      </c>
      <c r="F10" s="23">
        <f t="shared" si="9"/>
        <v>2.997222943522365</v>
      </c>
      <c r="G10" s="35">
        <f>'Summary Table'!G12</f>
        <v>3.3640809179518496</v>
      </c>
      <c r="H10" s="23">
        <f>'Summary Table'!G42</f>
        <v>1.4069507761585762</v>
      </c>
      <c r="I10" s="23">
        <f t="shared" si="0"/>
        <v>4.7710316941104258</v>
      </c>
      <c r="J10" s="35">
        <f>'Summary Table'!J12</f>
        <v>4.2738641276561449</v>
      </c>
      <c r="K10" s="23">
        <f>'Summary Table'!J42</f>
        <v>1.845354527860243</v>
      </c>
      <c r="L10" s="24">
        <f t="shared" si="1"/>
        <v>6.1192186555163879</v>
      </c>
      <c r="M10" s="23">
        <f>'Summary Table'!M12</f>
        <v>0</v>
      </c>
      <c r="N10" s="23">
        <f>'Summary Table'!M42</f>
        <v>0</v>
      </c>
      <c r="O10" s="23">
        <f t="shared" si="2"/>
        <v>0</v>
      </c>
      <c r="P10" s="35">
        <f>'Summary Table'!P12</f>
        <v>0</v>
      </c>
      <c r="Q10" s="23">
        <f>'Summary Table'!P42</f>
        <v>0</v>
      </c>
      <c r="R10" s="24">
        <f t="shared" si="3"/>
        <v>0</v>
      </c>
      <c r="S10" s="23">
        <f>'Summary Table'!S12</f>
        <v>5.7936954072389124</v>
      </c>
      <c r="T10" s="23">
        <f>'Summary Table'!S42</f>
        <v>2.5530969947102786</v>
      </c>
      <c r="U10" s="24">
        <f t="shared" si="4"/>
        <v>8.346792401949191</v>
      </c>
      <c r="V10" s="23">
        <f>'Summary Table'!V12</f>
        <v>2.7776750373524219</v>
      </c>
      <c r="W10" s="23">
        <f>'Summary Table'!V42</f>
        <v>3.4039059887007737</v>
      </c>
      <c r="X10" s="24">
        <f t="shared" si="5"/>
        <v>6.1815810260531956</v>
      </c>
      <c r="Y10" s="23">
        <f>'Summary Table'!Y12</f>
        <v>16.304259173444358</v>
      </c>
      <c r="Z10" s="23">
        <f>'Summary Table'!Y42</f>
        <v>6.580922315394691</v>
      </c>
      <c r="AA10" s="24">
        <f t="shared" si="6"/>
        <v>22.885181488839049</v>
      </c>
      <c r="AB10" s="23">
        <f>'Summary Table'!AB12</f>
        <v>0</v>
      </c>
      <c r="AC10" s="23">
        <f>'Summary Table'!AB42</f>
        <v>0</v>
      </c>
      <c r="AD10" s="24">
        <f t="shared" si="7"/>
        <v>0</v>
      </c>
      <c r="AE10" s="23">
        <f>'Summary Table'!AE12</f>
        <v>14.099557438383505</v>
      </c>
      <c r="AF10" s="23">
        <f>'Summary Table'!AE42</f>
        <v>3.1081799407774486</v>
      </c>
      <c r="AG10" s="24">
        <f t="shared" si="8"/>
        <v>17.207737379160953</v>
      </c>
      <c r="AH10" s="366"/>
      <c r="AI10" s="366"/>
      <c r="AJ10" s="366"/>
    </row>
    <row r="11" spans="3:36">
      <c r="C11" s="58"/>
      <c r="D11" s="35"/>
      <c r="E11" s="23"/>
      <c r="F11" s="23"/>
      <c r="G11" s="35"/>
      <c r="H11" s="23"/>
      <c r="I11" s="23"/>
      <c r="J11" s="35"/>
      <c r="K11" s="23"/>
      <c r="L11" s="24"/>
      <c r="M11" s="23"/>
      <c r="N11" s="23"/>
      <c r="O11" s="23"/>
      <c r="P11" s="35"/>
      <c r="Q11" s="23"/>
      <c r="R11" s="24"/>
      <c r="S11" s="23"/>
      <c r="T11" s="23"/>
      <c r="U11" s="24"/>
      <c r="V11" s="23"/>
      <c r="W11" s="23"/>
      <c r="X11" s="24"/>
      <c r="Y11" s="23"/>
      <c r="Z11" s="23"/>
      <c r="AA11" s="24"/>
      <c r="AB11" s="23"/>
      <c r="AC11" s="23"/>
      <c r="AD11" s="24"/>
      <c r="AE11" s="23"/>
      <c r="AF11" s="23"/>
      <c r="AG11" s="24"/>
      <c r="AH11" s="366"/>
      <c r="AI11" s="366"/>
      <c r="AJ11" s="366"/>
    </row>
    <row r="12" spans="3:36" ht="13.5" thickBot="1">
      <c r="C12" s="29" t="str">
        <f>'Summary Table'!B14</f>
        <v>Total Change (%)</v>
      </c>
      <c r="D12" s="60">
        <f>'Summary Table'!D14</f>
        <v>1.7400150932647482</v>
      </c>
      <c r="E12" s="59">
        <f>'Summary Table'!D44</f>
        <v>4.4596470187622304</v>
      </c>
      <c r="F12" s="59">
        <f t="shared" si="9"/>
        <v>6.1996621120269788</v>
      </c>
      <c r="G12" s="60">
        <f>'Summary Table'!G14</f>
        <v>2.2062959775416333</v>
      </c>
      <c r="H12" s="59">
        <f>'Summary Table'!G44</f>
        <v>4.3187655573185282</v>
      </c>
      <c r="I12" s="59">
        <f t="shared" si="0"/>
        <v>6.5250615348601615</v>
      </c>
      <c r="J12" s="60">
        <f>'Summary Table'!J14</f>
        <v>2.861066051647903</v>
      </c>
      <c r="K12" s="59">
        <f>'Summary Table'!J44</f>
        <v>4.2175926189752433</v>
      </c>
      <c r="L12" s="361">
        <f t="shared" ref="L12" si="10">J12+K12</f>
        <v>7.0786586706231462</v>
      </c>
      <c r="M12" s="59">
        <f>'Summary Table'!M14</f>
        <v>6.6709027667703563E-2</v>
      </c>
      <c r="N12" s="59">
        <f>'Summary Table'!M44</f>
        <v>4.9925080476835113</v>
      </c>
      <c r="O12" s="59">
        <f t="shared" ref="O12" si="11">M12+N12</f>
        <v>5.0592170753512145</v>
      </c>
      <c r="P12" s="60">
        <f>'Summary Table'!P14</f>
        <v>4.4198882218324187E-2</v>
      </c>
      <c r="Q12" s="59">
        <f>'Summary Table'!P44</f>
        <v>3.0564616534891766</v>
      </c>
      <c r="R12" s="361">
        <f t="shared" ref="R12" si="12">P12+Q12</f>
        <v>3.100660535707501</v>
      </c>
      <c r="S12" s="59">
        <f>'Summary Table'!S14</f>
        <v>3.5609764047711425</v>
      </c>
      <c r="T12" s="59">
        <f>'Summary Table'!S44</f>
        <v>3.127794953324043</v>
      </c>
      <c r="U12" s="361">
        <f t="shared" ref="U12" si="13">S12+T12</f>
        <v>6.6887713580951855</v>
      </c>
      <c r="V12" s="59">
        <f>'Summary Table'!V14</f>
        <v>2.9429142131110972</v>
      </c>
      <c r="W12" s="59">
        <f>'Summary Table'!V44</f>
        <v>2.8676220065244791</v>
      </c>
      <c r="X12" s="361">
        <f t="shared" ref="X12" si="14">V12+W12</f>
        <v>5.8105362196355763</v>
      </c>
      <c r="Y12" s="59">
        <f>'Summary Table'!Y14</f>
        <v>8.3412831760899664</v>
      </c>
      <c r="Z12" s="59">
        <f>'Summary Table'!Y44</f>
        <v>4.5043724092800979</v>
      </c>
      <c r="AA12" s="361">
        <f t="shared" ref="AA12" si="15">Y12+Z12</f>
        <v>12.845655585370064</v>
      </c>
      <c r="AB12" s="59">
        <f>'Summary Table'!AB14</f>
        <v>0</v>
      </c>
      <c r="AC12" s="59">
        <f>'Summary Table'!AB44</f>
        <v>2.0862918346336294</v>
      </c>
      <c r="AD12" s="361">
        <f t="shared" ref="AD12" si="16">AB12+AC12</f>
        <v>2.0862918346336294</v>
      </c>
      <c r="AE12" s="59">
        <f>'Summary Table'!AE14</f>
        <v>7.5141565461552871</v>
      </c>
      <c r="AF12" s="59">
        <f>'Summary Table'!AE44</f>
        <v>7.0569908445407199</v>
      </c>
      <c r="AG12" s="361">
        <f t="shared" ref="AG12" si="17">AE12+AF12</f>
        <v>14.571147390696007</v>
      </c>
      <c r="AH12" s="366"/>
      <c r="AI12" s="366"/>
      <c r="AJ12" s="366"/>
    </row>
    <row r="14" spans="3:36" ht="13.5" thickBot="1">
      <c r="C14" s="75" t="s">
        <v>153</v>
      </c>
    </row>
    <row r="15" spans="3:36" ht="13.5" thickBot="1">
      <c r="C15" s="217"/>
      <c r="D15" s="217"/>
      <c r="E15" s="218" t="s">
        <v>66</v>
      </c>
      <c r="F15" s="368"/>
      <c r="G15" s="218"/>
      <c r="H15" s="218" t="s">
        <v>67</v>
      </c>
      <c r="I15" s="218"/>
      <c r="J15" s="217"/>
      <c r="K15" s="218" t="s">
        <v>68</v>
      </c>
      <c r="L15" s="368"/>
      <c r="M15" s="218"/>
      <c r="N15" s="218" t="s">
        <v>69</v>
      </c>
      <c r="O15" s="218"/>
      <c r="P15" s="217"/>
      <c r="Q15" s="218" t="s">
        <v>70</v>
      </c>
      <c r="R15" s="368"/>
      <c r="S15" s="218"/>
      <c r="T15" s="218" t="s">
        <v>71</v>
      </c>
      <c r="U15" s="218"/>
      <c r="V15" s="217"/>
      <c r="W15" s="218" t="s">
        <v>72</v>
      </c>
      <c r="X15" s="368"/>
      <c r="Y15" s="218"/>
      <c r="Z15" s="218" t="s">
        <v>73</v>
      </c>
      <c r="AA15" s="218"/>
      <c r="AB15" s="217"/>
      <c r="AC15" s="218" t="s">
        <v>74</v>
      </c>
      <c r="AD15" s="368"/>
      <c r="AE15" s="218"/>
      <c r="AF15" s="218" t="s">
        <v>75</v>
      </c>
      <c r="AG15" s="368"/>
    </row>
    <row r="16" spans="3:36">
      <c r="C16" s="58" t="s">
        <v>59</v>
      </c>
      <c r="D16" s="58"/>
      <c r="E16" s="359">
        <f t="shared" ref="E16:E21" si="18">E5/D5</f>
        <v>2.0973057237668349</v>
      </c>
      <c r="F16" s="370"/>
      <c r="G16" s="359"/>
      <c r="H16" s="359">
        <f t="shared" ref="H16:H21" si="19">H5/G5</f>
        <v>1.2037845997975953</v>
      </c>
      <c r="I16" s="359"/>
      <c r="J16" s="369"/>
      <c r="K16" s="359">
        <f t="shared" ref="K16:K21" si="20">K5/J5</f>
        <v>1.47386352675077</v>
      </c>
      <c r="L16" s="370"/>
      <c r="M16" s="359"/>
      <c r="N16" s="359" t="e">
        <f t="shared" ref="N16:N21" si="21">N5/M5</f>
        <v>#DIV/0!</v>
      </c>
      <c r="O16" s="359"/>
      <c r="P16" s="369"/>
      <c r="Q16" s="359" t="e">
        <f t="shared" ref="Q16:Q21" si="22">Q5/P5</f>
        <v>#DIV/0!</v>
      </c>
      <c r="R16" s="370"/>
      <c r="S16" s="359"/>
      <c r="T16" s="359">
        <f t="shared" ref="T16:T21" si="23">T5/S5</f>
        <v>1.7410220165606956</v>
      </c>
      <c r="U16" s="359"/>
      <c r="V16" s="369"/>
      <c r="W16" s="359">
        <f t="shared" ref="W16:W21" si="24">W5/V5</f>
        <v>1.9176881265266388</v>
      </c>
      <c r="X16" s="370"/>
      <c r="Y16" s="359"/>
      <c r="Z16" s="359">
        <v>0</v>
      </c>
      <c r="AA16" s="359"/>
      <c r="AB16" s="369"/>
      <c r="AC16" s="359">
        <v>0</v>
      </c>
      <c r="AD16" s="370"/>
      <c r="AE16" s="359"/>
      <c r="AF16" s="359">
        <v>0</v>
      </c>
      <c r="AG16" s="34"/>
    </row>
    <row r="17" spans="3:33">
      <c r="C17" s="58" t="s">
        <v>60</v>
      </c>
      <c r="D17" s="58"/>
      <c r="E17" s="359">
        <f t="shared" si="18"/>
        <v>1.0175421404137022</v>
      </c>
      <c r="F17" s="370"/>
      <c r="G17" s="359"/>
      <c r="H17" s="359">
        <f t="shared" si="19"/>
        <v>1.5154768729729884</v>
      </c>
      <c r="I17" s="359"/>
      <c r="J17" s="369"/>
      <c r="K17" s="359">
        <f t="shared" si="20"/>
        <v>1.2385530336723152</v>
      </c>
      <c r="L17" s="370"/>
      <c r="M17" s="359"/>
      <c r="N17" s="359" t="e">
        <f t="shared" si="21"/>
        <v>#DIV/0!</v>
      </c>
      <c r="O17" s="359"/>
      <c r="P17" s="369"/>
      <c r="Q17" s="359" t="e">
        <f t="shared" si="22"/>
        <v>#DIV/0!</v>
      </c>
      <c r="R17" s="370"/>
      <c r="S17" s="359"/>
      <c r="T17" s="359">
        <f t="shared" si="23"/>
        <v>1.3940537974350644</v>
      </c>
      <c r="U17" s="359"/>
      <c r="V17" s="369"/>
      <c r="W17" s="359">
        <f t="shared" si="24"/>
        <v>0.91996404538621912</v>
      </c>
      <c r="X17" s="370"/>
      <c r="Y17" s="359"/>
      <c r="Z17" s="359">
        <f>Z6/Y6</f>
        <v>1.7635967166013826</v>
      </c>
      <c r="AA17" s="359"/>
      <c r="AB17" s="369"/>
      <c r="AC17" s="359" t="e">
        <f>AC6/AB6</f>
        <v>#DIV/0!</v>
      </c>
      <c r="AD17" s="370"/>
      <c r="AE17" s="359"/>
      <c r="AF17" s="359">
        <f>AF6/AE6</f>
        <v>1.2546233992800919</v>
      </c>
      <c r="AG17" s="34"/>
    </row>
    <row r="18" spans="3:33">
      <c r="C18" s="58" t="s">
        <v>58</v>
      </c>
      <c r="D18" s="58"/>
      <c r="E18" s="359">
        <f t="shared" si="18"/>
        <v>3.4213790000546513</v>
      </c>
      <c r="F18" s="370"/>
      <c r="G18" s="359"/>
      <c r="H18" s="359">
        <f t="shared" si="19"/>
        <v>1.6609492411136204</v>
      </c>
      <c r="I18" s="359"/>
      <c r="J18" s="369"/>
      <c r="K18" s="359">
        <f t="shared" si="20"/>
        <v>1.8599635691057188</v>
      </c>
      <c r="L18" s="370"/>
      <c r="M18" s="359"/>
      <c r="N18" s="359" t="e">
        <f t="shared" si="21"/>
        <v>#DIV/0!</v>
      </c>
      <c r="O18" s="359"/>
      <c r="P18" s="369"/>
      <c r="Q18" s="359" t="e">
        <f t="shared" si="22"/>
        <v>#DIV/0!</v>
      </c>
      <c r="R18" s="370"/>
      <c r="S18" s="359"/>
      <c r="T18" s="359">
        <f t="shared" si="23"/>
        <v>0.29425560384796107</v>
      </c>
      <c r="U18" s="359"/>
      <c r="V18" s="369"/>
      <c r="W18" s="359">
        <f t="shared" si="24"/>
        <v>0.86357963996156617</v>
      </c>
      <c r="X18" s="370"/>
      <c r="Y18" s="359"/>
      <c r="Z18" s="359">
        <v>0</v>
      </c>
      <c r="AA18" s="359"/>
      <c r="AB18" s="369"/>
      <c r="AC18" s="359">
        <v>0</v>
      </c>
      <c r="AD18" s="370"/>
      <c r="AE18" s="359"/>
      <c r="AF18" s="359">
        <f>AF7/AE7</f>
        <v>0.67295411615513578</v>
      </c>
      <c r="AG18" s="34"/>
    </row>
    <row r="19" spans="3:33">
      <c r="C19" s="58" t="s">
        <v>33</v>
      </c>
      <c r="D19" s="58"/>
      <c r="E19" s="359">
        <f t="shared" si="18"/>
        <v>0.8910221430828934</v>
      </c>
      <c r="F19" s="370"/>
      <c r="G19" s="359"/>
      <c r="H19" s="359">
        <f t="shared" si="19"/>
        <v>7.2344743380820988</v>
      </c>
      <c r="I19" s="359"/>
      <c r="J19" s="369"/>
      <c r="K19" s="359">
        <f t="shared" si="20"/>
        <v>0.6584731837133313</v>
      </c>
      <c r="L19" s="370"/>
      <c r="M19" s="359"/>
      <c r="N19" s="359" t="e">
        <f t="shared" si="21"/>
        <v>#DIV/0!</v>
      </c>
      <c r="O19" s="359"/>
      <c r="P19" s="369"/>
      <c r="Q19" s="359" t="e">
        <f t="shared" si="22"/>
        <v>#DIV/0!</v>
      </c>
      <c r="R19" s="370"/>
      <c r="S19" s="359"/>
      <c r="T19" s="359">
        <f t="shared" si="23"/>
        <v>2.0897157184443165</v>
      </c>
      <c r="U19" s="359"/>
      <c r="V19" s="369"/>
      <c r="W19" s="359">
        <f t="shared" si="24"/>
        <v>0.84580575343715458</v>
      </c>
      <c r="X19" s="370"/>
      <c r="Y19" s="359"/>
      <c r="Z19" s="359">
        <f>Z8/Y8</f>
        <v>0.49226294767558693</v>
      </c>
      <c r="AA19" s="359"/>
      <c r="AB19" s="369"/>
      <c r="AC19" s="359" t="e">
        <f>AC8/AB8</f>
        <v>#DIV/0!</v>
      </c>
      <c r="AD19" s="370"/>
      <c r="AE19" s="359"/>
      <c r="AF19" s="359">
        <f>AF8/AE8</f>
        <v>0.66433036533283618</v>
      </c>
      <c r="AG19" s="34"/>
    </row>
    <row r="20" spans="3:33">
      <c r="C20" s="58" t="s">
        <v>61</v>
      </c>
      <c r="D20" s="58"/>
      <c r="E20" s="359">
        <f t="shared" si="18"/>
        <v>1.4937659759852315</v>
      </c>
      <c r="F20" s="370"/>
      <c r="G20" s="359"/>
      <c r="H20" s="359">
        <f t="shared" si="19"/>
        <v>2.870555056800332</v>
      </c>
      <c r="I20" s="359"/>
      <c r="J20" s="369"/>
      <c r="K20" s="359">
        <f t="shared" si="20"/>
        <v>2.2705140665551387</v>
      </c>
      <c r="L20" s="370"/>
      <c r="M20" s="359"/>
      <c r="N20" s="359">
        <f t="shared" si="21"/>
        <v>16.146606295051406</v>
      </c>
      <c r="O20" s="359"/>
      <c r="P20" s="369"/>
      <c r="Q20" s="359">
        <f t="shared" si="22"/>
        <v>10.751608922483214</v>
      </c>
      <c r="R20" s="370"/>
      <c r="S20" s="359"/>
      <c r="T20" s="359">
        <f t="shared" si="23"/>
        <v>3.6316221767732642</v>
      </c>
      <c r="U20" s="359"/>
      <c r="V20" s="369"/>
      <c r="W20" s="359">
        <f t="shared" si="24"/>
        <v>1.2473003226126971</v>
      </c>
      <c r="X20" s="370"/>
      <c r="Y20" s="359"/>
      <c r="Z20" s="359">
        <v>0</v>
      </c>
      <c r="AA20" s="359"/>
      <c r="AB20" s="369"/>
      <c r="AC20" s="359">
        <v>0</v>
      </c>
      <c r="AD20" s="370"/>
      <c r="AE20" s="359"/>
      <c r="AF20" s="359">
        <v>0</v>
      </c>
      <c r="AG20" s="34"/>
    </row>
    <row r="21" spans="3:33">
      <c r="C21" s="58" t="s">
        <v>62</v>
      </c>
      <c r="D21" s="58"/>
      <c r="E21" s="359">
        <f t="shared" si="18"/>
        <v>2.2462474527853966</v>
      </c>
      <c r="F21" s="370"/>
      <c r="G21" s="359"/>
      <c r="H21" s="359">
        <f t="shared" si="19"/>
        <v>0.41822738824462308</v>
      </c>
      <c r="I21" s="359"/>
      <c r="J21" s="369"/>
      <c r="K21" s="359">
        <f t="shared" si="20"/>
        <v>0.43177660139426677</v>
      </c>
      <c r="L21" s="370"/>
      <c r="M21" s="359"/>
      <c r="N21" s="359" t="e">
        <f t="shared" si="21"/>
        <v>#DIV/0!</v>
      </c>
      <c r="O21" s="359"/>
      <c r="P21" s="369"/>
      <c r="Q21" s="359" t="e">
        <f t="shared" si="22"/>
        <v>#DIV/0!</v>
      </c>
      <c r="R21" s="370"/>
      <c r="S21" s="359"/>
      <c r="T21" s="359">
        <f t="shared" si="23"/>
        <v>0.44066814274017935</v>
      </c>
      <c r="U21" s="359"/>
      <c r="V21" s="369"/>
      <c r="W21" s="359">
        <f t="shared" si="24"/>
        <v>1.2254514811585924</v>
      </c>
      <c r="X21" s="370"/>
      <c r="Y21" s="359"/>
      <c r="Z21" s="359">
        <f>Z10/Y10</f>
        <v>0.40363209670473105</v>
      </c>
      <c r="AA21" s="359"/>
      <c r="AB21" s="369"/>
      <c r="AC21" s="359" t="e">
        <f>AC10/AB10</f>
        <v>#DIV/0!</v>
      </c>
      <c r="AD21" s="370"/>
      <c r="AE21" s="359"/>
      <c r="AF21" s="359">
        <f>AF10/AE10</f>
        <v>0.22044521286292212</v>
      </c>
      <c r="AG21" s="34"/>
    </row>
    <row r="22" spans="3:33">
      <c r="C22" s="58"/>
      <c r="D22" s="58"/>
      <c r="E22" s="359"/>
      <c r="F22" s="370"/>
      <c r="G22" s="359"/>
      <c r="H22" s="359"/>
      <c r="I22" s="359"/>
      <c r="J22" s="369"/>
      <c r="K22" s="359"/>
      <c r="L22" s="370"/>
      <c r="M22" s="359"/>
      <c r="N22" s="359"/>
      <c r="O22" s="359"/>
      <c r="P22" s="369"/>
      <c r="Q22" s="359"/>
      <c r="R22" s="370"/>
      <c r="S22" s="359"/>
      <c r="T22" s="359"/>
      <c r="U22" s="359"/>
      <c r="V22" s="369"/>
      <c r="W22" s="359"/>
      <c r="X22" s="370"/>
      <c r="Y22" s="359"/>
      <c r="Z22" s="359"/>
      <c r="AA22" s="359"/>
      <c r="AB22" s="369"/>
      <c r="AC22" s="359"/>
      <c r="AD22" s="370"/>
      <c r="AE22" s="359"/>
      <c r="AF22" s="359"/>
      <c r="AG22" s="34"/>
    </row>
    <row r="23" spans="3:33">
      <c r="C23" s="58" t="s">
        <v>64</v>
      </c>
      <c r="D23" s="58"/>
      <c r="E23" s="359">
        <f>E12/D12</f>
        <v>2.5629932958769355</v>
      </c>
      <c r="F23" s="370"/>
      <c r="G23" s="359"/>
      <c r="H23" s="359">
        <f>H12/G12</f>
        <v>1.9574733405128697</v>
      </c>
      <c r="I23" s="359"/>
      <c r="J23" s="369"/>
      <c r="K23" s="359">
        <f>K12/J12</f>
        <v>1.4741332576177382</v>
      </c>
      <c r="L23" s="370"/>
      <c r="M23" s="359"/>
      <c r="N23" s="359">
        <f>N12/M12</f>
        <v>74.840066213415653</v>
      </c>
      <c r="O23" s="359"/>
      <c r="P23" s="369"/>
      <c r="Q23" s="359">
        <f>Q12/P12</f>
        <v>69.152464951297205</v>
      </c>
      <c r="R23" s="370"/>
      <c r="S23" s="359"/>
      <c r="T23" s="359">
        <f>T12/S12</f>
        <v>0.87835318120426042</v>
      </c>
      <c r="U23" s="359"/>
      <c r="V23" s="369"/>
      <c r="W23" s="359">
        <f>W12/V12</f>
        <v>0.97441576575654809</v>
      </c>
      <c r="X23" s="370"/>
      <c r="Y23" s="359"/>
      <c r="Z23" s="359">
        <f>Z12/Y12</f>
        <v>0.54000953021134013</v>
      </c>
      <c r="AA23" s="359"/>
      <c r="AB23" s="369"/>
      <c r="AC23" s="359" t="e">
        <f>AC12/AB12</f>
        <v>#DIV/0!</v>
      </c>
      <c r="AD23" s="370"/>
      <c r="AE23" s="359"/>
      <c r="AF23" s="359">
        <f>AF12/AE12</f>
        <v>0.93915941213009702</v>
      </c>
      <c r="AG23" s="34"/>
    </row>
    <row r="24" spans="3:33" ht="13.5" thickBot="1">
      <c r="C24" s="29"/>
      <c r="D24" s="29"/>
      <c r="E24" s="20"/>
      <c r="F24" s="21"/>
      <c r="G24" s="20"/>
      <c r="H24" s="20"/>
      <c r="I24" s="20"/>
      <c r="J24" s="29"/>
      <c r="K24" s="20"/>
      <c r="L24" s="21"/>
      <c r="M24" s="20"/>
      <c r="N24" s="20"/>
      <c r="O24" s="20"/>
      <c r="P24" s="29"/>
      <c r="Q24" s="20"/>
      <c r="R24" s="21"/>
      <c r="S24" s="20"/>
      <c r="T24" s="20"/>
      <c r="U24" s="20"/>
      <c r="V24" s="29"/>
      <c r="W24" s="20"/>
      <c r="X24" s="21"/>
      <c r="Y24" s="20"/>
      <c r="Z24" s="20"/>
      <c r="AA24" s="20"/>
      <c r="AB24" s="29"/>
      <c r="AC24" s="20"/>
      <c r="AD24" s="21"/>
      <c r="AE24" s="20"/>
      <c r="AF24" s="20"/>
      <c r="AG24" s="2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All regions summary table RRC3</vt:lpstr>
      <vt:lpstr>Summary Table</vt:lpstr>
      <vt:lpstr>Summary Table RRC 2_3</vt:lpstr>
      <vt:lpstr>Sheet2</vt:lpstr>
      <vt:lpstr>'All regions summary table RRC3'!Print_Titles</vt:lpstr>
    </vt:vector>
  </TitlesOfParts>
  <Company>DERM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watersd</dc:creator>
  <cp:lastModifiedBy>carruthersc</cp:lastModifiedBy>
  <cp:lastPrinted>2013-07-18T01:21:14Z</cp:lastPrinted>
  <dcterms:created xsi:type="dcterms:W3CDTF">2012-01-03T05:08:49Z</dcterms:created>
  <dcterms:modified xsi:type="dcterms:W3CDTF">2013-07-25T00:00:08Z</dcterms:modified>
</cp:coreProperties>
</file>