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activeTab="5"/>
  </bookViews>
  <sheets>
    <sheet name="HEALTH_template" sheetId="26" r:id="rId1"/>
    <sheet name="LIFE_template" sheetId="27" r:id="rId2"/>
    <sheet name="PC_template" sheetId="28" r:id="rId3"/>
    <sheet name="SI01" sheetId="1" r:id="rId4"/>
    <sheet name="E07" sheetId="2" r:id="rId5"/>
    <sheet name="E10" sheetId="19" r:id="rId6"/>
    <sheet name="Header" sheetId="20" r:id="rId7"/>
    <sheet name="Assets" sheetId="5" r:id="rId8"/>
    <sheet name="CashFlow" sheetId="6" r:id="rId9"/>
    <sheet name="SI05_07" sheetId="7" r:id="rId10"/>
    <sheet name="SoI" sheetId="4" r:id="rId11"/>
    <sheet name="SoO" sheetId="8" r:id="rId12"/>
    <sheet name="SoR" sheetId="11" r:id="rId13"/>
    <sheet name="IRIS1" sheetId="10" r:id="rId14"/>
    <sheet name="IRIS2" sheetId="9" r:id="rId15"/>
    <sheet name="Liab1" sheetId="15" r:id="rId16"/>
    <sheet name="Liab2" sheetId="17" r:id="rId17"/>
    <sheet name="Liab3" sheetId="18" r:id="rId18"/>
    <sheet name="CR" sheetId="16" r:id="rId19"/>
    <sheet name="MPL" sheetId="22" r:id="rId20"/>
  </sheets>
  <definedNames>
    <definedName name="_xlnm._FilterDatabase" localSheetId="7" hidden="1">Assets!$A$3:$P$81</definedName>
    <definedName name="_xlnm._FilterDatabase" localSheetId="4" hidden="1">'E07'!$A$2:$P$49</definedName>
    <definedName name="_xlnm._FilterDatabase" localSheetId="5" hidden="1">'E10'!$A$2:$V$83</definedName>
    <definedName name="_xlnm._FilterDatabase" localSheetId="19" hidden="1">MPL!$A$2:$BI$2</definedName>
    <definedName name="_xlnm._FilterDatabase" localSheetId="10" hidden="1">SoI!$A$3:$N$79</definedName>
    <definedName name="_xlnm._FilterDatabase" localSheetId="11" hidden="1">SoO!$A$3:$N$80</definedName>
    <definedName name="_xlnm._FilterDatabase" localSheetId="12" hidden="1">SoR!$A$3:$N$72</definedName>
    <definedName name="_xlnm.Print_Area" localSheetId="0">HEALTH_template!$A$1:$K$97</definedName>
    <definedName name="_xlnm.Print_Area" localSheetId="1">LIFE_template!$A$1:$K$97</definedName>
    <definedName name="_xlnm.Print_Area" localSheetId="2">PC_template!$A$1:$K$97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9" l="1"/>
  <c r="H34" i="19"/>
  <c r="H33" i="19"/>
  <c r="H28" i="19"/>
  <c r="H25" i="19"/>
  <c r="H22" i="19"/>
  <c r="H19" i="19"/>
  <c r="H16" i="19"/>
  <c r="H7" i="19"/>
  <c r="H6" i="19"/>
  <c r="H17" i="19"/>
  <c r="H26" i="19"/>
  <c r="H23" i="19"/>
  <c r="H20" i="19"/>
  <c r="H10" i="19"/>
  <c r="H9" i="19"/>
  <c r="H36" i="19"/>
  <c r="H14" i="19"/>
  <c r="H13" i="19"/>
  <c r="H12" i="19"/>
  <c r="H31" i="19"/>
  <c r="H29" i="19"/>
  <c r="H30" i="19"/>
  <c r="H18" i="19"/>
  <c r="H37" i="19"/>
  <c r="H38" i="19"/>
  <c r="H81" i="5"/>
  <c r="H80" i="5"/>
  <c r="H79" i="5"/>
  <c r="H78" i="5"/>
  <c r="H74" i="5"/>
  <c r="H82" i="7"/>
  <c r="H35" i="19"/>
  <c r="E81" i="28"/>
  <c r="J51" i="26"/>
  <c r="B51" i="26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H73" i="5"/>
  <c r="J54" i="28"/>
  <c r="J41" i="28"/>
  <c r="B41" i="28"/>
  <c r="B43" i="28"/>
  <c r="J43" i="28"/>
  <c r="J41" i="26"/>
  <c r="B41" i="26"/>
  <c r="B41" i="27"/>
  <c r="J41" i="27"/>
  <c r="H65" i="5"/>
  <c r="H63" i="5"/>
  <c r="H69" i="5"/>
  <c r="H70" i="4"/>
  <c r="H64" i="5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3" i="28"/>
  <c r="B53" i="28"/>
  <c r="B52" i="28"/>
  <c r="J50" i="28"/>
  <c r="B50" i="28"/>
  <c r="J49" i="28"/>
  <c r="B49" i="28"/>
  <c r="J48" i="28"/>
  <c r="B48" i="28"/>
  <c r="J47" i="28"/>
  <c r="B47" i="28"/>
  <c r="J46" i="28"/>
  <c r="B46" i="28"/>
  <c r="J45" i="28"/>
  <c r="B45" i="28"/>
  <c r="J44" i="28"/>
  <c r="B44" i="28"/>
  <c r="J42" i="28"/>
  <c r="B42" i="28"/>
  <c r="J40" i="28"/>
  <c r="B40" i="28"/>
  <c r="J39" i="28"/>
  <c r="B39" i="28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4" i="27"/>
  <c r="J53" i="27"/>
  <c r="B53" i="27"/>
  <c r="J52" i="27"/>
  <c r="B52" i="27"/>
  <c r="J50" i="27"/>
  <c r="B50" i="27"/>
  <c r="J49" i="27"/>
  <c r="B49" i="27"/>
  <c r="J48" i="27"/>
  <c r="B48" i="27"/>
  <c r="J47" i="27"/>
  <c r="B47" i="27"/>
  <c r="J46" i="27"/>
  <c r="B46" i="27"/>
  <c r="J45" i="27"/>
  <c r="B45" i="27"/>
  <c r="J44" i="27"/>
  <c r="B44" i="27"/>
  <c r="J43" i="27"/>
  <c r="B43" i="27"/>
  <c r="J42" i="27"/>
  <c r="B42" i="27"/>
  <c r="J40" i="27"/>
  <c r="B40" i="27"/>
  <c r="J39" i="27"/>
  <c r="B39" i="27"/>
  <c r="B39" i="26"/>
  <c r="J39" i="26"/>
  <c r="B40" i="26"/>
  <c r="J40" i="26"/>
  <c r="B42" i="26"/>
  <c r="J42" i="26"/>
  <c r="B43" i="26"/>
  <c r="J43" i="26"/>
  <c r="B44" i="26"/>
  <c r="J44" i="26"/>
  <c r="B45" i="26"/>
  <c r="J45" i="26"/>
  <c r="B46" i="26"/>
  <c r="J46" i="26"/>
  <c r="B47" i="26"/>
  <c r="J47" i="26"/>
  <c r="B48" i="26"/>
  <c r="J48" i="26"/>
  <c r="B49" i="26"/>
  <c r="J49" i="26"/>
  <c r="B50" i="26"/>
  <c r="J50" i="26"/>
  <c r="B52" i="26"/>
  <c r="J52" i="26"/>
  <c r="B53" i="26"/>
  <c r="J53" i="26"/>
  <c r="J54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55" i="26"/>
  <c r="J55" i="28"/>
  <c r="J81" i="27"/>
  <c r="J81" i="28"/>
  <c r="J55" i="27"/>
  <c r="J81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131" i="1"/>
  <c r="H113" i="1"/>
  <c r="H80" i="8"/>
  <c r="H71" i="7"/>
  <c r="H93" i="1"/>
  <c r="H127" i="1"/>
  <c r="H11" i="19"/>
  <c r="H23" i="1"/>
  <c r="H11" i="5"/>
  <c r="H34" i="5"/>
  <c r="H27" i="5"/>
  <c r="H72" i="11"/>
  <c r="H74" i="4"/>
  <c r="H19" i="4"/>
  <c r="H78" i="8"/>
  <c r="H72" i="7"/>
  <c r="H86" i="7"/>
  <c r="H52" i="7"/>
  <c r="H69" i="11"/>
  <c r="H56" i="1"/>
  <c r="H24" i="5"/>
  <c r="H31" i="5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71" i="4"/>
  <c r="H147" i="1"/>
  <c r="H37" i="1"/>
  <c r="H70" i="11"/>
  <c r="H64" i="1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25" i="5"/>
  <c r="H51" i="7"/>
  <c r="H51" i="1"/>
  <c r="H32" i="19"/>
  <c r="H23" i="5"/>
  <c r="H71" i="11"/>
  <c r="H76" i="4"/>
  <c r="H66" i="11"/>
  <c r="H9" i="1"/>
  <c r="H72" i="4"/>
  <c r="H77" i="4"/>
  <c r="H47" i="1"/>
  <c r="H38" i="11"/>
  <c r="H73" i="4"/>
  <c r="H28" i="5"/>
  <c r="H79" i="4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84" i="7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<sst xmlns="http://schemas.openxmlformats.org/spreadsheetml/2006/main" count="3927" uniqueCount="2572">
  <si>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</si>
  <si>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</si>
  <si>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</si>
  <si>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</si>
  <si>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</si>
  <si>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</si>
  <si>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</si>
  <si>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</si>
  <si>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</si>
  <si>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</si>
  <si>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</si>
  <si>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</si>
  <si>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</si>
  <si>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</si>
  <si>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</si>
  <si>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</si>
  <si>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</si>
  <si>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</si>
  <si>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</si>
  <si>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</si>
  <si>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</si>
  <si>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</si>
  <si>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</si>
  <si>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</si>
  <si>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</si>
  <si>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</si>
  <si>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</si>
  <si>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</si>
  <si>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</si>
  <si>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</si>
  <si>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</si>
  <si>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</si>
  <si>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</si>
  <si>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</si>
  <si>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</si>
  <si>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</si>
  <si>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</si>
  <si>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</si>
  <si>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</si>
  <si>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</si>
  <si>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</si>
  <si>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</si>
  <si>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</si>
  <si>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</si>
  <si>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</si>
  <si>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</si>
  <si>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</si>
  <si>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</si>
  <si>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</si>
  <si>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</si>
  <si>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</si>
  <si>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</si>
  <si>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</si>
  <si>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</si>
  <si>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</si>
  <si>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</si>
  <si>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</si>
  <si>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</si>
  <si>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</si>
  <si>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</si>
  <si>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</si>
  <si>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</si>
  <si>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</si>
  <si>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</si>
  <si>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</si>
  <si>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</si>
  <si>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</si>
  <si>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</si>
  <si>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</si>
  <si>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</si>
  <si>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</si>
  <si>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</si>
  <si>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</si>
  <si>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</si>
  <si>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</si>
  <si>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</si>
  <si>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</si>
  <si>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</si>
  <si>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</si>
  <si>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</si>
  <si>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</si>
  <si>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</si>
  <si>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</si>
  <si>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</si>
  <si>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</si>
  <si>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</si>
  <si>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</si>
  <si>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</si>
  <si>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</si>
  <si>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</si>
  <si>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</si>
  <si>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</si>
  <si>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</si>
  <si>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</si>
  <si>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</si>
  <si>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</si>
  <si>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</si>
  <si>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</si>
  <si>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</si>
  <si>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</si>
  <si>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</si>
  <si>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</si>
  <si>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</si>
  <si>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</si>
  <si>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</si>
  <si>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</si>
  <si>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</si>
  <si>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</si>
  <si>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</si>
  <si>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</si>
  <si>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</si>
  <si>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</si>
  <si>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</si>
  <si>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</si>
  <si>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</si>
  <si>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</si>
  <si>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</si>
  <si>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</si>
  <si>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</si>
  <si>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</si>
  <si>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</si>
  <si>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</si>
  <si>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</si>
  <si>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</si>
  <si>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</si>
  <si>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</si>
  <si>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</si>
  <si>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</si>
  <si>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</si>
  <si>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</si>
  <si>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</si>
  <si>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</si>
  <si>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</si>
  <si>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</si>
  <si>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</si>
  <si>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</si>
  <si>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</si>
  <si>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</si>
  <si>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</si>
  <si>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</si>
  <si>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</si>
  <si>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</si>
  <si>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</si>
  <si>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</si>
  <si>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</si>
  <si>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</si>
  <si>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</si>
  <si>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</si>
  <si>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</si>
  <si>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</si>
  <si>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</si>
  <si>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</si>
  <si>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</si>
  <si>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</si>
  <si>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</si>
  <si>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</si>
  <si>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</si>
  <si>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</si>
  <si>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</si>
  <si>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</si>
  <si>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</si>
  <si>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</si>
  <si>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</si>
  <si>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</si>
  <si>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</si>
  <si>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</si>
  <si>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</si>
  <si>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</si>
  <si>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</si>
  <si>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</si>
  <si>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</si>
  <si>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</si>
  <si>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</si>
  <si>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</si>
  <si>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</si>
  <si>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</si>
  <si>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</si>
  <si>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</si>
  <si>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</si>
  <si>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</si>
  <si>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</si>
  <si>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</si>
  <si>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</si>
  <si>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</si>
  <si>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</si>
  <si>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</si>
  <si>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</si>
  <si>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</si>
  <si>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</si>
  <si>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</si>
  <si>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</si>
  <si>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</si>
  <si>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</si>
  <si>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</si>
  <si>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</si>
  <si>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</si>
  <si>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</si>
  <si>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</si>
  <si>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</si>
  <si>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</si>
  <si>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</si>
  <si>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</si>
  <si>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</si>
  <si>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</si>
  <si>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</si>
  <si>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</si>
  <si>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</si>
  <si>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</si>
  <si>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</si>
  <si>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</si>
  <si>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</si>
  <si>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</si>
  <si>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</si>
  <si>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</si>
  <si>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</si>
  <si>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</si>
  <si>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</si>
  <si>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</si>
  <si>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</si>
  <si>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</si>
  <si>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</si>
  <si>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</si>
  <si>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</si>
  <si>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</si>
  <si>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</si>
  <si>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</si>
  <si>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</si>
  <si>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</si>
  <si>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</si>
  <si>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</si>
  <si>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</si>
  <si>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</si>
  <si>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</si>
  <si>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</si>
  <si>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</si>
  <si>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</si>
  <si>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</si>
  <si>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</si>
  <si>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</si>
  <si>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</si>
  <si>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</si>
  <si>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</si>
  <si>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</si>
  <si>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</si>
  <si>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</si>
  <si>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</si>
  <si>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</si>
  <si>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</si>
  <si>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</si>
  <si>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</si>
  <si>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</si>
  <si>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</si>
  <si>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</si>
  <si>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</si>
  <si>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</si>
  <si>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</si>
  <si>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</si>
  <si>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</si>
  <si>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</si>
  <si>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</si>
  <si>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</si>
  <si>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</si>
  <si>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</si>
  <si>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</si>
  <si>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</si>
  <si>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</si>
  <si>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</si>
  <si>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</si>
  <si>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</si>
  <si>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</si>
  <si>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</si>
  <si>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</si>
  <si>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</si>
  <si>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</si>
  <si>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</si>
  <si>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</si>
  <si>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</si>
  <si>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</si>
  <si>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</si>
  <si>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</si>
  <si>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</si>
  <si>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</si>
  <si>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</si>
  <si>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</si>
  <si>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</si>
  <si>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</si>
  <si>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</si>
  <si>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</si>
  <si>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</si>
  <si>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</si>
  <si>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</si>
  <si>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</si>
  <si>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</si>
  <si>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</si>
  <si>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</si>
  <si>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</si>
  <si>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</si>
  <si>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</si>
  <si>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</si>
  <si>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</si>
  <si>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</si>
  <si>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</si>
  <si>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</si>
  <si>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</si>
  <si>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</si>
  <si>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</si>
  <si>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</si>
  <si>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</si>
  <si>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</si>
  <si>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</si>
  <si>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</si>
  <si>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</si>
  <si>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</si>
  <si>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</si>
  <si>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</si>
  <si>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</si>
  <si>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</si>
  <si>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</si>
  <si>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</si>
  <si>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</si>
  <si>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</si>
  <si>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</si>
  <si>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</si>
  <si>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</si>
  <si>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</si>
  <si>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</si>
  <si>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</si>
  <si>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</si>
  <si>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</si>
  <si>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</si>
  <si>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</si>
  <si>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</si>
  <si>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</si>
  <si>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</si>
  <si>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</si>
  <si>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</si>
  <si>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</si>
  <si>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</si>
  <si>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</si>
  <si>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</si>
  <si>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</si>
  <si>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</si>
  <si>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</si>
  <si>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</si>
  <si>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</si>
  <si>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</si>
  <si>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</si>
  <si>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</si>
  <si>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</si>
  <si>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</si>
  <si>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</si>
  <si>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</si>
  <si>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</si>
  <si>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</si>
  <si>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</si>
  <si>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</si>
  <si>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</si>
  <si>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</si>
  <si>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</si>
  <si>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</si>
  <si>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</si>
  <si>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</si>
  <si>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</si>
  <si>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</si>
  <si>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</si>
  <si>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</si>
  <si>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</si>
  <si>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</si>
  <si>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</si>
  <si>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</si>
  <si>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</si>
  <si>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</si>
  <si>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</si>
  <si>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</si>
  <si>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</si>
  <si>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</si>
  <si>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</si>
  <si>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</si>
  <si>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</si>
  <si>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</si>
  <si>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</si>
  <si>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</si>
  <si>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</si>
  <si>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</si>
  <si>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</si>
  <si>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</si>
  <si>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</si>
  <si>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</si>
  <si>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</si>
  <si>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</si>
  <si>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</si>
  <si>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</si>
  <si>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</si>
  <si>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</si>
  <si>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</si>
  <si>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</si>
  <si>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</si>
  <si>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</si>
  <si>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</si>
  <si>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</si>
  <si>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</si>
  <si>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</si>
  <si>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</si>
  <si>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</si>
  <si>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</si>
  <si>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</si>
  <si>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</si>
  <si>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</si>
  <si>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</si>
  <si>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</si>
  <si>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</si>
  <si>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</si>
  <si>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</si>
  <si>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</si>
  <si>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</si>
  <si>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</si>
  <si>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</si>
  <si>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</si>
  <si>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</si>
  <si>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</si>
  <si>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</si>
  <si>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</si>
  <si>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</si>
  <si>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</si>
  <si>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</si>
  <si>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</si>
  <si>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</si>
  <si>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</si>
  <si>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</si>
  <si>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</si>
  <si>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</si>
  <si>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</si>
  <si>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</si>
  <si>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</si>
  <si>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</si>
  <si>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</si>
  <si>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</si>
  <si>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</si>
  <si>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</si>
  <si>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</si>
  <si>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</si>
  <si>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</si>
  <si>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</si>
  <si>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</si>
  <si>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</si>
  <si>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</si>
  <si>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</si>
  <si>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</si>
  <si>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</si>
  <si>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</si>
  <si>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</si>
  <si>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</si>
  <si>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</si>
  <si>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</si>
  <si>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</si>
  <si>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</si>
  <si>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</si>
  <si>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</si>
  <si>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</si>
  <si>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</si>
  <si>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</si>
  <si>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</si>
  <si>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</si>
  <si>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</si>
  <si>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</si>
  <si>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</si>
  <si>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</si>
  <si>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</si>
  <si>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</si>
  <si>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</si>
  <si>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</si>
  <si>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</si>
  <si>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</si>
  <si>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</si>
  <si>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</si>
  <si>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</si>
  <si>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</si>
  <si>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</si>
  <si>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</si>
  <si>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</si>
  <si>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</si>
  <si>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</si>
  <si>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</si>
  <si>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</si>
  <si>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</si>
  <si>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</si>
  <si>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</si>
  <si>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</si>
  <si>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</si>
  <si>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</si>
  <si>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</si>
  <si>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</si>
  <si>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</si>
  <si>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</si>
  <si>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</si>
  <si>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</si>
  <si>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</si>
  <si>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</si>
  <si>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</si>
  <si>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</si>
  <si>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</si>
  <si>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</si>
  <si>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</si>
  <si>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</si>
  <si>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</si>
  <si>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</si>
  <si>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</si>
  <si>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</si>
  <si>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</si>
  <si>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</si>
  <si>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</si>
  <si>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</si>
  <si>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</si>
  <si>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</si>
  <si>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</si>
  <si>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</si>
  <si>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</si>
  <si>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</si>
  <si>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</si>
  <si>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</si>
  <si>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</si>
  <si>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</si>
  <si>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</si>
  <si>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</si>
  <si>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</si>
  <si>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</si>
  <si>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</si>
  <si>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</si>
  <si>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</si>
  <si>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</si>
  <si>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</si>
  <si>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</si>
  <si>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</si>
  <si>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</si>
  <si>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</si>
  <si>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</si>
  <si>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</si>
  <si>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</si>
  <si>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</si>
  <si>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</si>
  <si>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</si>
  <si>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</si>
  <si>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</si>
  <si>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</si>
  <si>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</si>
  <si>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</si>
  <si>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</si>
  <si>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</si>
  <si>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</si>
  <si>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</si>
  <si>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</si>
  <si>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</si>
  <si>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</si>
  <si>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</si>
  <si>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</si>
  <si>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</si>
  <si>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</si>
  <si>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</si>
  <si>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</si>
  <si>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</si>
  <si>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</si>
  <si>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</si>
  <si>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</si>
  <si>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</si>
  <si>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</si>
  <si>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</si>
  <si>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</si>
  <si>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</si>
  <si>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</si>
  <si>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</si>
  <si>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</si>
  <si>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</si>
  <si>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</si>
  <si>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</si>
  <si>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</si>
  <si>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</si>
  <si>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</si>
  <si>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</si>
  <si>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</si>
  <si>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</si>
  <si>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</si>
  <si>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</si>
  <si>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</si>
  <si>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</si>
  <si>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</si>
  <si>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</si>
  <si>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</si>
  <si>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</si>
  <si>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</si>
  <si>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</si>
  <si>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</si>
  <si>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</si>
  <si>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</si>
  <si>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</si>
  <si>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</si>
  <si>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</si>
  <si>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</si>
  <si>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</si>
  <si>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</si>
  <si>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</si>
  <si>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</si>
  <si>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</si>
  <si>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</si>
  <si>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</si>
  <si>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</si>
  <si>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</si>
  <si>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</si>
  <si>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</si>
  <si>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</si>
  <si>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</si>
  <si>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</si>
  <si>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</si>
  <si>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</si>
  <si>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</si>
  <si>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</si>
  <si>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</si>
  <si>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</si>
  <si>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</si>
  <si>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</si>
  <si>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</si>
  <si>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</si>
  <si>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</si>
  <si>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</si>
  <si>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</si>
  <si>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</si>
  <si>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</si>
  <si>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</si>
  <si>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</si>
  <si>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</si>
  <si>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</si>
  <si>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</si>
  <si>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</si>
  <si>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</si>
  <si>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</si>
  <si>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</si>
  <si>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</si>
  <si>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</si>
  <si>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</si>
  <si>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</si>
  <si>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</si>
  <si>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</si>
  <si>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</si>
  <si>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</si>
  <si>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</si>
  <si>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</si>
  <si>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</si>
  <si>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</si>
  <si>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</si>
  <si>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</si>
  <si>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</si>
  <si>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</si>
  <si>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</si>
  <si>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</si>
  <si>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</si>
  <si>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</si>
  <si>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</si>
  <si>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</si>
  <si>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</si>
  <si>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</si>
  <si>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</si>
  <si>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</si>
  <si>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</si>
  <si>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</si>
  <si>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</si>
  <si>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</si>
  <si>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</si>
  <si>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</si>
  <si>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</si>
  <si>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</si>
  <si>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</si>
  <si>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</si>
  <si>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</si>
  <si>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</si>
  <si>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</si>
  <si>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</si>
  <si>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</si>
  <si>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</si>
  <si>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</si>
  <si>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</si>
  <si>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</si>
  <si>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</si>
  <si>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</si>
  <si>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</si>
  <si>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</si>
  <si>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</si>
  <si>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</si>
  <si>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</si>
  <si>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</si>
  <si>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</si>
  <si>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</si>
  <si>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</si>
  <si>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</si>
  <si>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</si>
  <si>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</si>
  <si>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</si>
  <si>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</si>
  <si>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</si>
  <si>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</si>
  <si>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</si>
  <si>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</si>
  <si>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</si>
  <si>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</si>
  <si>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</si>
  <si>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</si>
  <si>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</si>
  <si>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</si>
  <si>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</si>
  <si>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</si>
  <si>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</si>
  <si>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</si>
  <si>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</si>
  <si>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</si>
  <si>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</si>
  <si>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</si>
  <si>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</si>
  <si>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</si>
  <si>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</si>
  <si>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</si>
  <si>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</si>
  <si>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</si>
  <si>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</si>
  <si>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</si>
  <si>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</si>
  <si>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</si>
  <si>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</si>
  <si>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</si>
  <si>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</si>
  <si>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</si>
  <si>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</si>
  <si>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</si>
  <si>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</si>
  <si>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</si>
  <si>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</si>
  <si>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</si>
  <si>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</si>
  <si>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</si>
  <si>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</si>
  <si>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</si>
  <si>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</si>
  <si>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</si>
  <si>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</si>
  <si>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</si>
  <si>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</si>
  <si>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</si>
  <si>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</si>
  <si>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</si>
  <si>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</si>
  <si>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</si>
  <si>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</si>
  <si>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</si>
  <si>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</si>
  <si>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</si>
  <si>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</si>
  <si>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</si>
  <si>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</si>
  <si>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</si>
  <si>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</si>
  <si>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</si>
  <si>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</si>
  <si>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</si>
  <si>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</si>
  <si>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</si>
  <si>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</si>
  <si>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</si>
  <si>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</si>
  <si>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</si>
  <si>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</si>
  <si>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</si>
  <si>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</si>
  <si>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</si>
  <si>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</si>
  <si>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</si>
  <si>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</si>
  <si>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</si>
  <si>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</si>
  <si>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</si>
  <si>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</si>
  <si>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</si>
  <si>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</si>
  <si>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</si>
  <si>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</si>
  <si>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</si>
  <si>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</si>
  <si>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</si>
  <si>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</si>
  <si>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</si>
  <si>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</si>
  <si>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</si>
  <si>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</si>
  <si>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</si>
  <si>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</si>
  <si>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</si>
  <si>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</si>
  <si>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</si>
  <si>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</si>
  <si>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</si>
  <si>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</si>
  <si>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</si>
  <si>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</si>
  <si>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</si>
  <si>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</si>
  <si>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</si>
  <si>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</si>
  <si>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</si>
  <si>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</si>
  <si>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</si>
  <si>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</si>
  <si>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</si>
  <si>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</si>
  <si>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</si>
  <si>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</si>
  <si>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</si>
  <si>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</si>
  <si>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</si>
  <si>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</si>
  <si>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</si>
  <si>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</si>
  <si>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</si>
  <si>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</si>
  <si>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</si>
  <si>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</si>
  <si>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</si>
  <si>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</si>
  <si>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</si>
  <si>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</si>
  <si>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</si>
  <si>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</si>
  <si>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</si>
  <si>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</si>
  <si>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</si>
  <si>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</si>
  <si>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</si>
  <si>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</si>
  <si>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</si>
  <si>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</si>
  <si>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</si>
  <si>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</si>
  <si>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</si>
  <si>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</si>
  <si>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</si>
  <si>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</si>
  <si>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</si>
  <si>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</si>
  <si>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</si>
  <si>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</si>
  <si>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</si>
  <si>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</si>
  <si>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</si>
  <si>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</si>
  <si>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</si>
  <si>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</si>
  <si>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</si>
  <si>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</si>
  <si>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</si>
  <si>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</si>
  <si>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</si>
  <si>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</si>
  <si>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</si>
  <si>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</si>
  <si>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</si>
  <si>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</si>
  <si>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</si>
  <si>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</si>
  <si>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</si>
  <si>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</si>
  <si>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</si>
  <si>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</si>
  <si>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</si>
  <si>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</si>
  <si>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</si>
  <si>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</si>
  <si>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</si>
  <si>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</si>
  <si>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</si>
  <si>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</si>
  <si>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</si>
  <si>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</si>
  <si>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</si>
  <si>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</si>
  <si>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</si>
  <si>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</si>
  <si>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</si>
  <si>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</si>
  <si>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</si>
  <si>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</si>
  <si>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</si>
  <si>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</si>
  <si>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</si>
  <si>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</si>
  <si>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</si>
  <si>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</si>
  <si>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</si>
  <si>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</si>
  <si>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</si>
  <si>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</si>
  <si>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</si>
  <si>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</si>
  <si>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</si>
  <si>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</si>
  <si>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</si>
  <si>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</si>
  <si>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</si>
  <si>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</si>
  <si>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</si>
  <si>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</si>
  <si>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</si>
  <si>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</si>
  <si>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</si>
  <si>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</si>
  <si>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</si>
  <si>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</si>
  <si>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</si>
  <si>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</si>
  <si>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</si>
  <si>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</si>
  <si>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</si>
  <si>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</si>
  <si>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</si>
  <si>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</si>
  <si>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</si>
  <si>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</si>
  <si>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</si>
  <si>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</si>
  <si>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</si>
  <si>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</si>
  <si>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</si>
  <si>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</si>
  <si>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</si>
  <si>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</si>
  <si>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</si>
  <si>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</si>
  <si>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</si>
  <si>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</si>
  <si>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</si>
  <si>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</si>
  <si>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</si>
  <si>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</si>
  <si>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</si>
  <si>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</si>
  <si>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</si>
  <si>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</si>
  <si>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</si>
  <si>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</si>
  <si>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</si>
  <si>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</si>
  <si>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</si>
  <si>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</si>
  <si>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</si>
  <si>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</si>
  <si>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</si>
  <si>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</si>
  <si>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</si>
  <si>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</si>
  <si>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</si>
  <si>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</si>
  <si>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</si>
  <si>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</si>
  <si>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</si>
  <si>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</si>
  <si>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</si>
  <si>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</si>
  <si>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</si>
  <si>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</si>
  <si>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</si>
  <si>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</si>
  <si>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</si>
  <si>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</si>
  <si>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</si>
  <si>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</si>
  <si>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</si>
  <si>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</si>
  <si>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</si>
  <si>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</si>
  <si>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</si>
  <si>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</si>
  <si>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</si>
  <si>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</si>
  <si>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</si>
  <si>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</si>
  <si>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</si>
  <si>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</si>
  <si>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</si>
  <si>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</si>
  <si>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</si>
  <si>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</si>
  <si>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</si>
  <si>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</si>
  <si>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</si>
  <si>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</si>
  <si>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</si>
  <si>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</si>
  <si>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</si>
  <si>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</si>
  <si>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</si>
  <si>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</si>
  <si>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</si>
  <si>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</si>
  <si>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</si>
  <si>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</si>
  <si>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</si>
  <si>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</si>
  <si>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</si>
  <si>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</si>
  <si>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</si>
  <si>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</si>
  <si>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</si>
  <si>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</si>
  <si>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</si>
  <si>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</si>
  <si>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</si>
  <si>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</si>
  <si>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</si>
  <si>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</si>
  <si>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</si>
  <si>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</si>
  <si>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</si>
  <si>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</si>
  <si>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</si>
  <si>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</si>
  <si>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</si>
  <si>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</si>
  <si>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</si>
  <si>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</si>
  <si>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</si>
  <si>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</si>
  <si>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</si>
  <si>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</si>
  <si>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</si>
  <si>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</si>
  <si>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</si>
  <si>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</si>
  <si>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</si>
  <si>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</si>
  <si>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</si>
  <si>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</si>
  <si>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</si>
  <si>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</si>
  <si>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</si>
  <si>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</si>
  <si>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</si>
  <si>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</si>
  <si>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</si>
  <si>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</si>
  <si>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</si>
  <si>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</si>
  <si>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</si>
  <si>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</si>
  <si>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</si>
  <si>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</si>
  <si>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</si>
  <si>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</si>
  <si>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</si>
  <si>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</si>
  <si>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</si>
  <si>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</si>
  <si>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</si>
  <si>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</si>
  <si>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</si>
  <si>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</si>
  <si>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</si>
  <si>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</si>
  <si>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</si>
  <si>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</si>
  <si>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</si>
  <si>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</si>
  <si>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</si>
  <si>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</si>
  <si>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</si>
  <si>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</si>
  <si>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</si>
  <si>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</si>
  <si>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</si>
  <si>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</si>
  <si>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</si>
  <si>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</si>
  <si>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</si>
  <si>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</si>
  <si>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</si>
  <si>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</si>
  <si>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</si>
  <si>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</si>
  <si>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</si>
  <si>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</si>
  <si>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</si>
  <si>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</si>
  <si>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</si>
  <si>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</si>
  <si>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</si>
  <si>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</si>
  <si>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</si>
  <si>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</si>
  <si>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</si>
  <si>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</si>
  <si>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</si>
  <si>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</si>
  <si>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</si>
  <si>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</si>
  <si>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</si>
  <si>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</si>
  <si>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</si>
  <si>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</si>
  <si>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</si>
  <si>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</si>
  <si>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</si>
  <si>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</si>
  <si>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</si>
  <si>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</si>
  <si>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</si>
  <si>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</si>
  <si>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</si>
  <si>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</si>
  <si>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</si>
  <si>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</si>
  <si>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</si>
  <si>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</si>
  <si>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</si>
  <si>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</si>
  <si>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</si>
  <si>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</si>
  <si>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</si>
  <si>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</si>
  <si>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</si>
  <si>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</si>
  <si>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</si>
  <si>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</si>
  <si>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</si>
  <si>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</si>
  <si>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</si>
  <si>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</si>
  <si>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</si>
  <si>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</si>
  <si>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</si>
  <si>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</si>
  <si>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</si>
  <si>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</si>
  <si>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</si>
  <si>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</si>
  <si>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</si>
  <si>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</si>
  <si>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</si>
  <si>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</si>
  <si>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</si>
  <si>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</si>
  <si>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</si>
  <si>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</si>
  <si>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</si>
  <si>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</si>
  <si>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</si>
  <si>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</si>
  <si>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</si>
  <si>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</si>
  <si>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</si>
  <si>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</si>
  <si>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</si>
  <si>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</si>
  <si>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</si>
  <si>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</si>
  <si>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</si>
  <si>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</si>
  <si>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</si>
  <si>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</si>
  <si>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</si>
  <si>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</si>
  <si>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</si>
  <si>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</si>
  <si>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</si>
  <si>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</si>
  <si>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</si>
  <si>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</si>
  <si>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</si>
  <si>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</si>
  <si>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</si>
  <si>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</si>
  <si>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</si>
  <si>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</si>
  <si>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</si>
  <si>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</si>
  <si>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</si>
  <si>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</si>
  <si>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</si>
  <si>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</si>
  <si>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</si>
  <si>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</si>
  <si>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</si>
  <si>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</si>
  <si>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</si>
  <si>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</si>
  <si>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</si>
  <si>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</si>
  <si>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</si>
  <si>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</si>
  <si>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</si>
  <si>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</si>
  <si>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</si>
  <si>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</si>
  <si>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</si>
  <si>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</si>
  <si>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</si>
  <si>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</si>
  <si>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</si>
  <si>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</si>
  <si>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</si>
  <si>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</si>
  <si>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</si>
  <si>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</si>
  <si>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</si>
  <si>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</si>
  <si>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</si>
  <si>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</si>
  <si>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</si>
  <si>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</si>
  <si>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</si>
  <si>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</si>
  <si>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</si>
  <si>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</si>
  <si>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</si>
  <si>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</si>
  <si>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</si>
  <si>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</si>
  <si>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</si>
  <si>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</si>
  <si>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</si>
  <si>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</si>
  <si>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</si>
  <si>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</si>
  <si>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</si>
  <si>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</si>
  <si>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</si>
  <si>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</si>
  <si>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</si>
  <si>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</si>
  <si>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</si>
  <si>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</si>
  <si>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</si>
  <si>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</si>
  <si>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</si>
  <si>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</si>
  <si>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</si>
  <si>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</si>
  <si>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</si>
  <si>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</si>
  <si>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</si>
  <si>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</si>
  <si>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</si>
  <si>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</si>
  <si>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</si>
  <si>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</si>
  <si>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</si>
  <si>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</si>
  <si>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</si>
  <si>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</si>
  <si>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</si>
  <si>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</si>
  <si>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</si>
  <si>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</si>
  <si>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</si>
  <si>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</si>
  <si>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</si>
  <si>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</si>
  <si>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</si>
  <si>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</si>
  <si>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</si>
  <si>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</si>
  <si>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</si>
  <si>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</si>
  <si>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</si>
  <si>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</si>
  <si>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</si>
  <si>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</si>
  <si>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</si>
  <si>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</si>
  <si>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</si>
  <si>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</si>
  <si>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</si>
  <si>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</si>
  <si>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</si>
  <si>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</si>
  <si>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</si>
  <si>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</si>
  <si>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</si>
  <si>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</si>
  <si>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</si>
  <si>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</si>
  <si>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</si>
  <si>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</si>
  <si>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</si>
  <si>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</si>
  <si>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</si>
  <si>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</si>
  <si>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</si>
  <si>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</si>
  <si>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</si>
  <si>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</si>
  <si>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</si>
  <si>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</si>
  <si>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</si>
  <si>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</si>
  <si>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</si>
  <si>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</si>
  <si>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</si>
  <si>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</si>
  <si>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</si>
  <si>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</si>
  <si>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</si>
  <si>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</si>
  <si>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</si>
  <si>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</si>
  <si>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</si>
  <si>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</si>
  <si>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</si>
  <si>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</si>
  <si>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</si>
  <si>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</si>
  <si>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</si>
  <si>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</si>
  <si>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</si>
  <si>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</si>
  <si>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</si>
  <si>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</si>
  <si>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</si>
  <si>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</si>
  <si>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</si>
  <si>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</si>
  <si>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</si>
  <si>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</si>
  <si>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</si>
  <si>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</si>
  <si>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</si>
  <si>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</si>
  <si>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</si>
  <si>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</si>
  <si>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</si>
  <si>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</si>
  <si>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</si>
  <si>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</si>
  <si>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</si>
  <si>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</si>
  <si>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</si>
  <si>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</si>
  <si>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</si>
  <si>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</si>
  <si>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</si>
  <si>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</si>
  <si>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</si>
  <si>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</si>
  <si>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</si>
  <si>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</si>
  <si>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</si>
  <si>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</si>
  <si>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</si>
  <si>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</si>
  <si>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</si>
  <si>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</si>
  <si>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</si>
  <si>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</si>
  <si>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</si>
  <si>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</si>
  <si>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</si>
  <si>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</si>
  <si>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</si>
  <si>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</si>
  <si>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</si>
  <si>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</si>
  <si>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</si>
  <si>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</si>
  <si>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</si>
  <si>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</si>
  <si>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</si>
  <si>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</si>
  <si>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</si>
  <si>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</si>
  <si>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</si>
  <si>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</si>
  <si>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</si>
  <si>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</si>
  <si>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</si>
  <si>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</si>
  <si>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</si>
  <si>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</si>
  <si>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</si>
  <si>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</si>
  <si>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</si>
  <si>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</si>
  <si>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</si>
  <si>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</si>
  <si>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</si>
  <si>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</si>
  <si>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</si>
  <si>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</si>
  <si>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</si>
  <si>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</si>
  <si>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</si>
  <si>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</si>
  <si>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</si>
  <si>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</si>
  <si>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</si>
  <si>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</si>
  <si>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</si>
  <si>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</si>
  <si>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</si>
  <si>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</si>
  <si>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</si>
  <si>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</si>
  <si>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</si>
  <si>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</si>
  <si>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</si>
  <si>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</si>
  <si>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</si>
  <si>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</si>
  <si>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</si>
  <si>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</si>
  <si>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</si>
  <si>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</si>
  <si>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</si>
  <si>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</si>
  <si>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</si>
  <si>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</si>
  <si>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</si>
  <si>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</si>
  <si>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</si>
  <si>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</si>
  <si>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</si>
  <si>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</si>
  <si>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</si>
  <si>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</si>
  <si>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</si>
  <si>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</si>
  <si>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</si>
  <si>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</si>
  <si>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</si>
  <si>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</si>
  <si>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</si>
  <si>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</si>
  <si>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</si>
  <si>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</si>
  <si>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</si>
  <si>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</si>
  <si>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</si>
  <si>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</si>
  <si>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</si>
  <si>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</si>
  <si>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</si>
  <si>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</si>
  <si>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</si>
  <si>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</si>
  <si>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</si>
  <si>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</si>
  <si>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</si>
  <si>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</si>
  <si>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</si>
  <si>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</si>
  <si>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</si>
  <si>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</si>
  <si>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</si>
  <si>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</si>
  <si>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</si>
  <si>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</si>
  <si>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</si>
  <si>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</si>
  <si>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</si>
  <si>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</si>
  <si>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</si>
  <si>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</si>
  <si>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</si>
  <si>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</si>
  <si>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</si>
  <si>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</si>
  <si>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</si>
  <si>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</si>
  <si>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</si>
  <si>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</si>
  <si>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</si>
  <si>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</si>
  <si>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</si>
  <si>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</si>
  <si>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</si>
  <si>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</si>
  <si>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</si>
  <si>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</si>
  <si>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</si>
  <si>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</si>
  <si>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</si>
  <si>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</si>
  <si>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</si>
  <si>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</si>
  <si>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</si>
  <si>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</si>
  <si>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</si>
  <si>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</si>
  <si>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</si>
  <si>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</si>
  <si>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</si>
  <si>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</si>
  <si>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</si>
  <si>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</si>
  <si>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</si>
  <si>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</si>
  <si>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</si>
  <si>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</si>
  <si>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</si>
  <si>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</si>
  <si>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</si>
  <si>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</si>
  <si>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</si>
  <si>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</si>
  <si>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</si>
  <si>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</si>
  <si>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</si>
  <si>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</si>
  <si>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</si>
  <si>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</si>
  <si>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</si>
  <si>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</si>
  <si>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</si>
  <si>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</si>
  <si>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</si>
  <si>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</si>
  <si>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</si>
  <si>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</si>
  <si>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</si>
  <si>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</si>
  <si>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</si>
  <si>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</si>
  <si>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</si>
  <si>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</si>
  <si>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</si>
  <si>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</si>
  <si>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</si>
  <si>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</si>
  <si>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</si>
  <si>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</si>
  <si>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</si>
  <si>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</si>
  <si>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</si>
  <si>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</si>
  <si>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</si>
  <si>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</si>
  <si>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</si>
  <si>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</si>
  <si>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</si>
  <si>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</si>
  <si>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</si>
  <si>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</si>
  <si>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</si>
  <si>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</si>
  <si>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</si>
  <si>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</si>
  <si>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</si>
  <si>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</si>
  <si>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</si>
  <si>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</si>
  <si>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</si>
  <si>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</si>
  <si>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</si>
  <si>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</si>
  <si>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</si>
  <si>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</si>
  <si>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</si>
  <si>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</si>
  <si>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</si>
  <si>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</si>
  <si>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</si>
  <si>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</si>
  <si>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</si>
  <si>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</si>
  <si>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</si>
  <si>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</si>
  <si>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</si>
  <si>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</si>
  <si>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</si>
  <si>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</si>
  <si>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</si>
  <si>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</si>
  <si>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</si>
  <si>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</si>
  <si>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</si>
  <si>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</si>
  <si>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</si>
  <si>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</si>
  <si>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</si>
  <si>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</si>
  <si>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</si>
  <si>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</si>
  <si>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</si>
  <si>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</si>
  <si>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</si>
  <si>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</si>
  <si>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</si>
  <si>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</si>
  <si>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</si>
  <si>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</si>
  <si>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</si>
  <si>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</si>
  <si>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</si>
  <si>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</si>
  <si>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</si>
  <si>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</si>
  <si>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</si>
  <si>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</si>
  <si>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</si>
  <si>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</si>
  <si>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</si>
  <si>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</si>
  <si>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</si>
  <si>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</si>
  <si>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</si>
  <si>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</si>
  <si>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</si>
  <si>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</si>
  <si>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</si>
  <si>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</si>
  <si>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</si>
  <si>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</si>
  <si>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</si>
  <si>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</si>
  <si>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</si>
  <si>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</si>
  <si>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</si>
  <si>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</si>
  <si>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</si>
  <si>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</si>
  <si>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</si>
  <si>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</si>
  <si>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</si>
  <si>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</si>
  <si>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</si>
  <si>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</si>
  <si>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</si>
  <si>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</si>
  <si>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</si>
  <si>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</si>
  <si>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</si>
  <si>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</si>
  <si>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</si>
  <si>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</si>
  <si>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</si>
  <si>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</si>
  <si>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</si>
  <si>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</si>
  <si>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</si>
  <si>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</si>
  <si>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</si>
  <si>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</si>
  <si>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</si>
  <si>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</si>
  <si>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</si>
  <si>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</si>
  <si>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</si>
  <si>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</si>
  <si>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</si>
  <si>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</si>
  <si>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</si>
  <si>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</si>
  <si>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</si>
  <si>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</si>
  <si>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</si>
  <si>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</si>
  <si>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</si>
  <si>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</si>
  <si>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</si>
  <si>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</si>
  <si>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</si>
  <si>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</si>
  <si>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</si>
  <si>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</si>
  <si>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</si>
  <si>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</si>
  <si>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</si>
  <si>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</si>
  <si>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</si>
  <si>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</si>
  <si>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</si>
  <si>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</si>
  <si>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</si>
  <si>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</si>
  <si>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</si>
  <si>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</si>
  <si>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</si>
  <si>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</si>
  <si>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</si>
  <si>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</si>
  <si>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</si>
  <si>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</si>
  <si>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</si>
  <si>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</si>
  <si>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</si>
  <si>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</si>
  <si>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</si>
  <si>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</si>
  <si>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</si>
  <si>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</si>
  <si>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</si>
  <si>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</si>
  <si>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</si>
  <si>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</si>
  <si>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</si>
  <si>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</si>
  <si>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</si>
  <si>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</si>
  <si>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</si>
  <si>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</si>
  <si>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</si>
  <si>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</si>
  <si>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</si>
  <si>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</si>
  <si>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</si>
  <si>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</si>
  <si>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</si>
  <si>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</si>
  <si>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</si>
  <si>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</si>
  <si>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</si>
  <si>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</si>
  <si>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</si>
  <si>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</si>
  <si>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</si>
  <si>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</si>
  <si>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</si>
  <si>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</si>
  <si>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</si>
  <si>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</si>
  <si>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</si>
  <si>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</si>
  <si>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</si>
  <si>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</si>
  <si>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</si>
  <si>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</si>
  <si>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</si>
  <si>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</si>
  <si>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</si>
  <si>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</si>
  <si>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</si>
  <si>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</si>
  <si>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</si>
  <si>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</si>
  <si>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</si>
  <si>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</si>
  <si>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</si>
  <si>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</si>
  <si>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</si>
  <si>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</si>
  <si>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</si>
  <si>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</si>
  <si>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</si>
  <si>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</si>
  <si>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</si>
  <si>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</si>
  <si>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</si>
  <si>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</si>
  <si>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</si>
  <si>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</si>
  <si>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</si>
  <si>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</si>
  <si>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</si>
  <si>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</si>
  <si>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</si>
  <si>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</si>
  <si>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</si>
  <si>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</si>
  <si>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</si>
  <si>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</si>
  <si>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</si>
  <si>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</si>
  <si>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</si>
  <si>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</si>
  <si>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</si>
  <si>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</si>
  <si>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</si>
  <si>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</si>
  <si>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</si>
  <si>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</si>
  <si>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</si>
  <si>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</si>
  <si>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</si>
  <si>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</si>
  <si>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</si>
  <si>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</si>
  <si>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</si>
  <si>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</si>
  <si>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</si>
  <si>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</si>
  <si>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</si>
  <si>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</si>
  <si>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</si>
  <si>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</si>
  <si>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</si>
  <si>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</si>
  <si>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</si>
  <si>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</si>
  <si>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</si>
  <si>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</si>
  <si>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</si>
  <si>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</si>
  <si>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</si>
  <si>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</si>
  <si>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</si>
  <si>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</si>
  <si>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</si>
  <si>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</si>
  <si>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</si>
  <si>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</si>
  <si>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</si>
  <si>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</si>
  <si>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</si>
  <si>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</si>
  <si>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</si>
  <si>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</si>
  <si>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</si>
  <si>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</si>
  <si>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</si>
  <si>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</si>
  <si>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</si>
  <si>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</si>
  <si>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</si>
  <si>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</si>
  <si>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</si>
  <si>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</si>
  <si>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</si>
  <si>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</si>
  <si>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</si>
  <si>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</si>
  <si>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</si>
  <si>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</si>
  <si>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</si>
  <si>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</si>
  <si>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</si>
  <si>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</si>
  <si>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</si>
  <si>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</si>
  <si>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</si>
  <si>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</si>
  <si>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</si>
  <si>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</si>
  <si>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</si>
  <si>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</si>
  <si>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</si>
  <si>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</si>
  <si>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</si>
  <si>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</si>
  <si>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</si>
  <si>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</si>
  <si>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</si>
  <si>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</si>
  <si>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</si>
  <si>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</si>
  <si>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</si>
  <si>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</si>
  <si>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</si>
  <si>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</si>
  <si>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</si>
  <si>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</si>
  <si>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</si>
  <si>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</si>
  <si>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</si>
  <si>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</si>
  <si>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</si>
  <si>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</si>
  <si>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</si>
  <si>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</si>
  <si>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</si>
  <si>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</si>
  <si>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</si>
  <si>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</si>
  <si>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</si>
  <si>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</si>
  <si>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</si>
  <si>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</si>
  <si>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</si>
  <si>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</si>
  <si>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</si>
  <si>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</si>
  <si>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</si>
  <si>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</si>
  <si>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</si>
  <si>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</si>
  <si>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</si>
  <si>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</si>
  <si>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</si>
  <si>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</si>
  <si>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</si>
  <si>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</si>
  <si>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</si>
  <si>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</si>
  <si>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</si>
  <si>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</si>
  <si>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</si>
  <si>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</si>
  <si>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</si>
  <si>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</si>
  <si>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</si>
  <si>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</si>
  <si>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</si>
  <si>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</si>
  <si>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</si>
  <si>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</si>
  <si>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</si>
  <si>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</si>
  <si>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</si>
  <si>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</si>
  <si>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</si>
  <si>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</si>
  <si>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</si>
  <si>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</si>
  <si>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</si>
  <si>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</si>
  <si>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</si>
  <si>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</si>
  <si>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</si>
  <si>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</si>
  <si>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</si>
  <si>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</si>
  <si>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</si>
  <si>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</si>
  <si>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</si>
  <si>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</si>
  <si>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</si>
  <si>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</si>
  <si>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</si>
  <si>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</si>
  <si>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</si>
  <si>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</si>
  <si>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</si>
  <si>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</si>
  <si>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</si>
  <si>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</si>
  <si>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</si>
  <si>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</si>
  <si>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</si>
  <si>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</si>
  <si>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</si>
  <si>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</si>
  <si>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</si>
  <si>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</si>
  <si>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</si>
  <si>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</si>
  <si>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</si>
  <si>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</si>
  <si>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</si>
  <si>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</si>
  <si>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</si>
  <si>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</si>
  <si>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</si>
  <si>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</si>
  <si>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</si>
  <si>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</si>
  <si>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</si>
  <si>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</si>
  <si>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</si>
  <si>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CO00329</t>
  </si>
  <si>
    <t>CO00327</t>
  </si>
  <si>
    <t>Business Focus:</t>
  </si>
  <si>
    <t>ZI6012</t>
  </si>
  <si>
    <t>SUMMARY INVESTMENT SCHEDULE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</si>
  <si>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</si>
  <si>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</si>
  <si>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</si>
  <si>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</si>
  <si>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</si>
  <si>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</si>
  <si>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3 Yr % Chg</t>
  </si>
  <si>
    <t>% Chg</t>
  </si>
  <si>
    <t>Reinvestment % of Operating Income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</si>
  <si>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</si>
  <si>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</si>
  <si>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</si>
  <si>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</si>
  <si>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</si>
  <si>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</si>
  <si>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</si>
  <si>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</si>
  <si>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</si>
  <si>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</si>
  <si>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</si>
  <si>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</si>
  <si>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</si>
  <si>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</si>
  <si>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</si>
  <si>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</si>
  <si>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</si>
  <si>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</si>
  <si>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</si>
  <si>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</si>
  <si>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</si>
  <si>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</si>
  <si>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</si>
  <si>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</si>
  <si>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</si>
  <si>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</si>
  <si>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</si>
  <si>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</si>
  <si>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</si>
  <si>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</si>
  <si>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</si>
  <si>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</si>
  <si>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</si>
  <si>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AI6007</t>
  </si>
  <si>
    <t>Cash Flow Summary</t>
  </si>
  <si>
    <t>Risk Assets / Cash &amp; Invested Assets</t>
  </si>
  <si>
    <t>BI05006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</si>
  <si>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</si>
  <si>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</si>
  <si>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</si>
  <si>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</si>
  <si>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</si>
  <si>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</si>
  <si>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</si>
  <si>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</si>
  <si>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</si>
  <si>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</si>
  <si>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</si>
  <si>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</si>
  <si>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</si>
  <si>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</si>
  <si>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</si>
  <si>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</si>
  <si>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</si>
  <si>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</si>
  <si>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</si>
  <si>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</si>
  <si>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</si>
  <si>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</si>
  <si>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</si>
  <si>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</si>
  <si>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</si>
  <si>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</si>
  <si>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</si>
  <si>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</si>
  <si>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</si>
  <si>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</si>
  <si>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</si>
  <si>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</si>
  <si>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</si>
  <si>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</si>
  <si>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</si>
  <si>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</si>
  <si>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</si>
  <si>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</si>
  <si>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</si>
  <si>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</si>
  <si>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</si>
  <si>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</si>
  <si>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</si>
  <si>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</si>
  <si>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</si>
  <si>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</si>
  <si>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</si>
  <si>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</si>
  <si>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</si>
  <si>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</si>
  <si>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</si>
  <si>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</si>
  <si>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</si>
  <si>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</si>
  <si>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</si>
  <si>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</si>
  <si>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</si>
  <si>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</si>
  <si>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</si>
  <si>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</si>
  <si>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</si>
  <si>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</si>
  <si>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</si>
  <si>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</si>
  <si>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</si>
  <si>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</si>
  <si>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</si>
  <si>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</si>
  <si>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</si>
  <si>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</si>
  <si>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</si>
  <si>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</si>
  <si>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</si>
  <si>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</si>
  <si>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</si>
  <si>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</si>
  <si>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</si>
  <si>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</si>
  <si>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</si>
  <si>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</si>
  <si>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</si>
  <si>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</si>
  <si>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</si>
  <si>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</si>
  <si>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</si>
  <si>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</si>
  <si>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</si>
  <si>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</si>
  <si>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</si>
  <si>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</si>
  <si>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</si>
  <si>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</si>
  <si>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</si>
  <si>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</si>
  <si>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</si>
  <si>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</si>
  <si>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</si>
  <si>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</si>
  <si>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</si>
  <si>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</si>
  <si>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</si>
  <si>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</si>
  <si>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</si>
  <si>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</si>
  <si>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</si>
  <si>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</si>
  <si>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</si>
  <si>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</si>
  <si>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</si>
  <si>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</si>
  <si>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</si>
  <si>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</si>
  <si>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</si>
  <si>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</si>
  <si>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</si>
  <si>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</si>
  <si>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</si>
  <si>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</si>
  <si>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</si>
  <si>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</si>
  <si>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</si>
  <si>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</si>
  <si>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</si>
  <si>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</si>
  <si>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</si>
  <si>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</si>
  <si>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</si>
  <si>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</si>
  <si>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</si>
  <si>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</si>
  <si>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</si>
  <si>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</si>
  <si>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</si>
  <si>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</si>
  <si>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</si>
  <si>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</si>
  <si>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</si>
  <si>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</si>
  <si>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</si>
  <si>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</si>
  <si>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</si>
  <si>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</si>
  <si>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</si>
  <si>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</si>
  <si>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</si>
  <si>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</si>
  <si>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</si>
  <si>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</si>
  <si>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</si>
  <si>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</si>
  <si>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</si>
  <si>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</si>
  <si>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</si>
  <si>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</si>
  <si>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</si>
  <si>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</si>
  <si>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</si>
  <si>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</si>
  <si>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</si>
  <si>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</si>
  <si>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</si>
  <si>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</si>
  <si>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</si>
  <si>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</si>
  <si>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</si>
  <si>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</si>
  <si>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</si>
  <si>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</si>
  <si>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</si>
  <si>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</si>
  <si>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</si>
  <si>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</si>
  <si>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</si>
  <si>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</si>
  <si>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</si>
  <si>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</si>
  <si>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</si>
  <si>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</si>
  <si>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</si>
  <si>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</si>
  <si>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</si>
  <si>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</si>
  <si>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</si>
  <si>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</si>
  <si>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</si>
  <si>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</si>
  <si>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</si>
  <si>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</si>
  <si>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</si>
  <si>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</si>
  <si>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</si>
  <si>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</si>
  <si>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</si>
  <si>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</si>
  <si>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</si>
  <si>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</si>
  <si>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</si>
  <si>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</si>
  <si>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</si>
  <si>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</si>
  <si>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</si>
  <si>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</si>
  <si>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</si>
  <si>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</si>
  <si>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</si>
  <si>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</si>
  <si>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</si>
  <si>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</si>
  <si>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</si>
  <si>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</si>
  <si>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</si>
  <si>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</si>
  <si>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</si>
  <si>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</si>
  <si>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</si>
  <si>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</si>
  <si>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</si>
  <si>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</si>
  <si>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</si>
  <si>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</si>
  <si>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</si>
  <si>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</si>
  <si>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</si>
  <si>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</si>
  <si>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</si>
  <si>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</si>
  <si>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</si>
  <si>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</si>
  <si>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</si>
  <si>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</si>
  <si>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</si>
  <si>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</si>
  <si>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</si>
  <si>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</si>
  <si>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</si>
  <si>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</si>
  <si>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</si>
  <si>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</si>
  <si>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</si>
  <si>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</si>
  <si>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</si>
  <si>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</si>
  <si>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</si>
  <si>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</si>
  <si>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</si>
  <si>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</si>
  <si>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</si>
  <si>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</si>
  <si>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</si>
  <si>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</si>
  <si>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</si>
  <si>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</si>
  <si>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</si>
  <si>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</si>
  <si>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</si>
  <si>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</si>
  <si>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</si>
  <si>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</si>
  <si>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</si>
  <si>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</si>
  <si>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</si>
  <si>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</si>
  <si>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</si>
  <si>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</si>
  <si>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</si>
  <si>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</si>
  <si>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</si>
  <si>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</si>
  <si>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</si>
  <si>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</si>
  <si>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</si>
  <si>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</si>
  <si>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</si>
  <si>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</si>
  <si>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</si>
  <si>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</si>
  <si>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</si>
  <si>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</si>
  <si>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</si>
  <si>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</si>
  <si>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</si>
  <si>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</si>
  <si>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</si>
  <si>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</si>
  <si>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</si>
  <si>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</si>
  <si>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</si>
  <si>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</si>
  <si>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</si>
  <si>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</si>
  <si>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</si>
  <si>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</si>
  <si>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</si>
  <si>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</si>
  <si>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</si>
  <si>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</si>
  <si>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</si>
  <si>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</si>
  <si>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</si>
  <si>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</si>
  <si>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</si>
  <si>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</si>
  <si>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</si>
  <si>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</si>
  <si>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</si>
  <si>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</si>
  <si>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</si>
  <si>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</si>
  <si>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</si>
  <si>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</si>
  <si>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</si>
  <si>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</si>
  <si>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</si>
  <si>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</si>
  <si>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</si>
  <si>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</si>
  <si>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</si>
  <si>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</si>
  <si>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</si>
  <si>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</si>
  <si>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</si>
  <si>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</si>
  <si>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</si>
  <si>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</si>
  <si>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</si>
  <si>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</si>
  <si>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</si>
  <si>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</si>
  <si>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</si>
  <si>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</si>
  <si>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</si>
  <si>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</si>
  <si>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</si>
  <si>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</si>
  <si>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</si>
  <si>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</si>
  <si>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</si>
  <si>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</si>
  <si>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</si>
  <si>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</si>
  <si>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</si>
  <si>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</si>
  <si>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</si>
  <si>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</si>
  <si>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</si>
  <si>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</si>
  <si>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</si>
  <si>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</si>
  <si>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</si>
  <si>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</si>
  <si>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</si>
  <si>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</si>
  <si>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</si>
  <si>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</si>
  <si>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</si>
  <si>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</si>
  <si>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</si>
  <si>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</si>
  <si>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</si>
  <si>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</si>
  <si>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</si>
  <si>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</si>
  <si>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</si>
  <si>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</si>
  <si>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</si>
  <si>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</si>
  <si>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</si>
  <si>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</si>
  <si>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</si>
  <si>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</si>
  <si>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</si>
  <si>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</si>
  <si>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</si>
  <si>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</si>
  <si>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</si>
  <si>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</si>
  <si>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</si>
  <si>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</si>
  <si>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</si>
  <si>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</si>
  <si>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</si>
  <si>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</si>
  <si>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</si>
  <si>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</si>
  <si>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</si>
  <si>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</si>
  <si>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</si>
  <si>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</si>
  <si>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</si>
  <si>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</si>
  <si>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</si>
  <si>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</si>
  <si>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</si>
  <si>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</si>
  <si>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</si>
  <si>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</si>
  <si>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</si>
  <si>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</si>
  <si>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</si>
  <si>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</si>
  <si>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</si>
  <si>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</si>
  <si>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</si>
  <si>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</si>
  <si>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</si>
  <si>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</si>
  <si>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</si>
  <si>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</si>
  <si>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</si>
  <si>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</si>
  <si>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</si>
  <si>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</si>
  <si>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</si>
  <si>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</si>
  <si>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</si>
  <si>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</si>
  <si>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</si>
  <si>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</si>
  <si>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</si>
  <si>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</si>
  <si>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</si>
  <si>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</si>
  <si>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</si>
  <si>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</si>
  <si>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</si>
  <si>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</si>
  <si>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</si>
  <si>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</si>
  <si>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</si>
  <si>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</si>
  <si>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</si>
  <si>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</si>
  <si>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</si>
  <si>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</si>
  <si>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</si>
  <si>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</si>
  <si>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</si>
  <si>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</si>
  <si>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</si>
  <si>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</si>
  <si>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</si>
  <si>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</si>
  <si>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</si>
  <si>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</si>
  <si>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</si>
  <si>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</si>
  <si>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</si>
  <si>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</si>
  <si>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</si>
  <si>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</si>
  <si>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</si>
  <si>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</si>
  <si>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</si>
  <si>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</si>
  <si>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</si>
  <si>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</si>
  <si>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</si>
  <si>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</si>
  <si>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</si>
  <si>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</si>
  <si>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</si>
  <si>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</si>
  <si>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</si>
  <si>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</si>
  <si>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</si>
  <si>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</si>
  <si>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</si>
  <si>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</si>
  <si>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</si>
  <si>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</si>
  <si>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</si>
  <si>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</si>
  <si>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</si>
  <si>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</si>
  <si>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</si>
  <si>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</si>
  <si>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</si>
  <si>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</si>
  <si>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</si>
  <si>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</si>
  <si>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</si>
  <si>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</si>
  <si>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</si>
  <si>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</si>
  <si>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</si>
  <si>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</si>
  <si>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</si>
  <si>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</si>
  <si>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</si>
  <si>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</si>
  <si>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</si>
  <si>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</si>
  <si>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</si>
  <si>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</si>
  <si>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</si>
  <si>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</si>
  <si>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</si>
  <si>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</si>
  <si>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</si>
  <si>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</si>
  <si>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</si>
  <si>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</si>
  <si>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</si>
  <si>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</si>
  <si>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</si>
  <si>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</si>
  <si>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</si>
  <si>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</si>
  <si>
    <t>AI6008</t>
  </si>
  <si>
    <t>AI6009</t>
  </si>
  <si>
    <t>AI6010</t>
  </si>
  <si>
    <t>Net Investment Income Earned</t>
  </si>
  <si>
    <t>AI5007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</si>
  <si>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</si>
  <si>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</si>
  <si>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</si>
  <si>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</si>
  <si>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</si>
  <si>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</si>
  <si>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</si>
  <si>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</si>
  <si>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AI6011</t>
  </si>
  <si>
    <t>AI6012</t>
  </si>
  <si>
    <t>Illiquid Assets</t>
  </si>
  <si>
    <t>Cash &amp; Invested Assets</t>
  </si>
  <si>
    <t>CEO</t>
  </si>
  <si>
    <t>CO00326</t>
  </si>
  <si>
    <t>CO00033</t>
  </si>
  <si>
    <t>CIO email</t>
  </si>
  <si>
    <t>CO00330</t>
  </si>
  <si>
    <t xml:space="preserve">CFO email </t>
  </si>
  <si>
    <t>CO00331</t>
  </si>
  <si>
    <t>Business Focus</t>
  </si>
  <si>
    <t>CO00179</t>
  </si>
  <si>
    <t>CEO:</t>
  </si>
  <si>
    <t>CFO:</t>
  </si>
  <si>
    <t>CIO:</t>
  </si>
  <si>
    <t>Focus:</t>
  </si>
  <si>
    <t>Total Preferred Stocks</t>
  </si>
  <si>
    <t>SF16433</t>
  </si>
  <si>
    <t>Industrial and Miscellaneous (Unaffiliated)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</si>
  <si>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</si>
  <si>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</si>
  <si>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</si>
  <si>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</si>
  <si>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</si>
  <si>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</si>
  <si>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</si>
  <si>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</si>
  <si>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</si>
  <si>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CI6001</t>
  </si>
  <si>
    <t>VI6001</t>
  </si>
  <si>
    <t>VI6002</t>
  </si>
  <si>
    <t>VI6003</t>
  </si>
  <si>
    <t>VI6004</t>
  </si>
  <si>
    <t>Realized Cap Gains returns (Realized Cap Gains/ Avg Cash &amp; Inv Assets)</t>
  </si>
  <si>
    <t>Unrealized Cap Gains return (Unrealized Cap Gains / Avg Cash &amp; Inv Assets)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</si>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</sst>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0" fontId="15" fillId="0" borderId="0" xfId="0" applyFont="1"/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15" xfId="0" applyNumberFormat="1" applyFont="1" applyFill="1" applyBorder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6" borderId="0" xfId="0" applyNumberFormat="1" applyFill="1" applyBorder="1"/>
    <xf numFmtId="10" fontId="16" fillId="6" borderId="0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15" fillId="0" borderId="0" xfId="0" applyNumberFormat="1" applyFont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15" xfId="0" applyNumberFormat="1" applyFont="1" applyFill="1" applyBorder="1" applyAlignment="1">
      <alignment horizontal="left" vertical="top" wrapText="1"/>
    </xf>
    <xf numFmtId="164" fontId="20" fillId="12" borderId="15" xfId="1" applyNumberFormat="1" applyFont="1" applyFill="1" applyBorder="1" applyAlignment="1">
      <alignment horizontal="left" vertical="top" wrapText="1"/>
    </xf>
    <xf numFmtId="0" fontId="20" fillId="12" borderId="15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10" fontId="0" fillId="0" borderId="0" xfId="6" applyNumberFormat="1" applyFont="1" applyFill="1"/>
    <xf numFmtId="170" fontId="0" fillId="0" borderId="0" xfId="0" applyNumberFormat="1" applyFill="1"/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0" borderId="0" xfId="0" applyFill="1"/>
    <xf numFmtId="10" fontId="15" fillId="3" borderId="0" xfId="0" applyNumberFormat="1" applyFont="1" applyFill="1" applyBorder="1"/>
    <xf numFmtId="10" fontId="15" fillId="6" borderId="0" xfId="0" applyNumberFormat="1" applyFont="1" applyFill="1" applyBorder="1"/>
    <xf numFmtId="10" fontId="15" fillId="3" borderId="11" xfId="0" applyNumberFormat="1" applyFont="1" applyFill="1" applyBorder="1"/>
    <xf numFmtId="0" fontId="15" fillId="3" borderId="0" xfId="0" applyFont="1" applyFill="1" applyBorder="1"/>
    <xf numFmtId="10" fontId="20" fillId="12" borderId="15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15" fillId="10" borderId="15" xfId="0" applyFont="1" applyFill="1" applyBorder="1"/>
    <xf numFmtId="0" fontId="15" fillId="10" borderId="3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15" fillId="8" borderId="5" xfId="0" applyNumberFormat="1" applyFont="1" applyFill="1" applyBorder="1" applyAlignment="1">
      <alignment horizontal="right"/>
    </xf>
    <xf numFmtId="0" fontId="15" fillId="8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15" fillId="10" borderId="15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15" fillId="8" borderId="3" xfId="0" applyFont="1" applyFill="1" applyBorder="1"/>
    <xf numFmtId="0" fontId="15" fillId="8" borderId="4" xfId="0" applyFont="1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/>
    <xf numFmtId="0" fontId="0" fillId="3" borderId="16" xfId="0" applyFill="1" applyBorder="1"/>
    <xf numFmtId="0" fontId="0" fillId="0" borderId="16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5" fillId="8" borderId="3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0" fillId="3" borderId="17" xfId="0" applyFill="1" applyBorder="1"/>
    <xf numFmtId="0" fontId="0" fillId="6" borderId="7" xfId="0" applyFill="1" applyBorder="1" applyAlignment="1">
      <alignment horizontal="left"/>
    </xf>
    <xf numFmtId="0" fontId="17" fillId="6" borderId="7" xfId="0" applyNumberFormat="1" applyFont="1" applyFill="1" applyBorder="1" applyAlignment="1">
      <alignment horizontal="left"/>
    </xf>
    <xf numFmtId="0" fontId="0" fillId="6" borderId="7" xfId="0" applyFont="1" applyFill="1" applyBorder="1"/>
    <xf numFmtId="0" fontId="0" fillId="6" borderId="8" xfId="0" applyFont="1" applyFill="1" applyBorder="1"/>
    <xf numFmtId="0" fontId="17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7" fillId="6" borderId="0" xfId="0" applyNumberFormat="1" applyFont="1" applyFill="1" applyBorder="1" applyAlignment="1">
      <alignment horizontal="left"/>
    </xf>
    <xf numFmtId="10" fontId="0" fillId="6" borderId="0" xfId="0" applyNumberFormat="1" applyFont="1" applyFill="1" applyBorder="1"/>
    <xf numFmtId="0" fontId="0" fillId="6" borderId="0" xfId="0" applyFont="1" applyFill="1" applyBorder="1"/>
    <xf numFmtId="0" fontId="0" fillId="6" borderId="9" xfId="0" applyFont="1" applyFill="1" applyBorder="1"/>
    <xf numFmtId="0" fontId="17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8" xfId="0" applyBorder="1"/>
    <xf numFmtId="0" fontId="0" fillId="0" borderId="13" xfId="0" applyBorder="1"/>
    <xf numFmtId="0" fontId="0" fillId="3" borderId="13" xfId="0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2" fillId="6" borderId="0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90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0.00%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(LIFE_template!$D$105,LIFE_template!$F$105,LIFE_template!$H$105,LIFE_template!$J$105)</c:f>
              <c:numCache>
                <c:formatCode>0.00%</c:formatCode>
                <c:ptCount val="4"/>
                <c:pt idx="0">
                  <c:v>0.9225154159671578</c:v>
                </c:pt>
                <c:pt idx="1">
                  <c:v>0.97389481448312176</c:v>
                </c:pt>
                <c:pt idx="2">
                  <c:v>0.98980591898535053</c:v>
                </c:pt>
                <c:pt idx="3">
                  <c:v>1.1135511995505711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0.00%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0.00%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0.00%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16933</xdr:rowOff>
    </xdr:from>
    <xdr:to>
      <xdr:col>2</xdr:col>
      <xdr:colOff>2406789</xdr:colOff>
      <xdr:row>210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16933</xdr:rowOff>
    </xdr:from>
    <xdr:to>
      <xdr:col>6</xdr:col>
      <xdr:colOff>590337</xdr:colOff>
      <xdr:row>210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197</xdr:row>
      <xdr:rowOff>16933</xdr:rowOff>
    </xdr:from>
    <xdr:to>
      <xdr:col>11</xdr:col>
      <xdr:colOff>1552</xdr:colOff>
      <xdr:row>210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27517</xdr:rowOff>
    </xdr:from>
    <xdr:to>
      <xdr:col>2</xdr:col>
      <xdr:colOff>2406789</xdr:colOff>
      <xdr:row>210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27517</xdr:rowOff>
    </xdr:from>
    <xdr:to>
      <xdr:col>6</xdr:col>
      <xdr:colOff>590337</xdr:colOff>
      <xdr:row>210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197</xdr:row>
      <xdr:rowOff>27517</xdr:rowOff>
    </xdr:from>
    <xdr:to>
      <xdr:col>11</xdr:col>
      <xdr:colOff>1551</xdr:colOff>
      <xdr:row>210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732949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197</xdr:row>
      <xdr:rowOff>7849</xdr:rowOff>
    </xdr:from>
    <xdr:to>
      <xdr:col>2</xdr:col>
      <xdr:colOff>2423637</xdr:colOff>
      <xdr:row>210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197</xdr:row>
      <xdr:rowOff>7849</xdr:rowOff>
    </xdr:from>
    <xdr:to>
      <xdr:col>6</xdr:col>
      <xdr:colOff>607185</xdr:colOff>
      <xdr:row>210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197</xdr:row>
      <xdr:rowOff>7849</xdr:rowOff>
    </xdr:from>
    <xdr:to>
      <xdr:col>11</xdr:col>
      <xdr:colOff>5170</xdr:colOff>
      <xdr:row>210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300513</xdr:colOff>
      <xdr:row>9</xdr:row>
      <xdr:rowOff>0</xdr:rowOff>
    </xdr:from>
    <xdr:to>
      <xdr:col>11</xdr:col>
      <xdr:colOff>11906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7"/>
  <sheetViews>
    <sheetView topLeftCell="A94" zoomScale="80" zoomScaleNormal="80" zoomScalePageLayoutView="90" workbookViewId="0">
      <selection activeCell="J103" activeCellId="2" sqref="F103:F108 H103:H108 J103:J108"/>
    </sheetView>
  </sheetViews>
  <sheetFormatPr defaultColWidth="8.85546875" defaultRowHeight="15" x14ac:dyDescent="0.25"/>
  <cols>
    <col min="1" max="2" width="10.7109375" style="173" customWidth="1"/>
    <col min="3" max="3" width="45.7109375" style="173" customWidth="1"/>
    <col min="4" max="4" width="13.7109375" style="173" customWidth="1"/>
    <col min="5" max="5" width="13.7109375" style="129" customWidth="1"/>
    <col min="6" max="6" width="13.7109375" style="173" customWidth="1"/>
    <col min="7" max="7" width="13.7109375" style="129" customWidth="1"/>
    <col min="8" max="8" width="13.7109375" style="173" customWidth="1"/>
    <col min="9" max="9" width="13.7109375" style="129" customWidth="1"/>
    <col min="10" max="10" width="13.7109375" style="173" customWidth="1"/>
    <col min="11" max="11" width="13.7109375" style="129" customWidth="1"/>
    <col min="12" max="16" width="10.7109375" style="173" customWidth="1"/>
    <col min="17" max="16384" width="8.85546875" style="173"/>
  </cols>
  <sheetData>
    <row r="1" spans="1:11" x14ac:dyDescent="0.25">
      <c r="A1" s="161"/>
      <c r="B1" s="161"/>
      <c r="C1" s="161"/>
    </row>
    <row r="3" spans="1:11" x14ac:dyDescent="0.25">
      <c r="A3" s="293" t="s">
        <v>1917</v>
      </c>
      <c r="B3" s="294"/>
      <c r="C3" s="294"/>
      <c r="D3" s="294"/>
      <c r="E3" s="294"/>
      <c r="F3" s="294"/>
      <c r="G3" s="294"/>
      <c r="H3" s="294"/>
      <c r="I3" s="294"/>
      <c r="J3" s="294"/>
      <c r="K3" s="295"/>
    </row>
    <row r="4" spans="1:11" x14ac:dyDescent="0.25">
      <c r="A4" s="156" t="s">
        <v>1918</v>
      </c>
      <c r="B4" s="310"/>
      <c r="C4" s="310"/>
      <c r="D4" s="310"/>
      <c r="E4" s="232" t="s">
        <v>2533</v>
      </c>
      <c r="F4" s="311"/>
      <c r="G4" s="311"/>
      <c r="H4" s="311"/>
      <c r="I4" s="160" t="s">
        <v>1974</v>
      </c>
      <c r="J4" s="312"/>
      <c r="K4" s="313"/>
    </row>
    <row r="5" spans="1:11" x14ac:dyDescent="0.25">
      <c r="A5" s="157" t="s">
        <v>1924</v>
      </c>
      <c r="B5" s="314"/>
      <c r="C5" s="314"/>
      <c r="D5" s="314"/>
      <c r="E5" s="240" t="s">
        <v>2534</v>
      </c>
      <c r="F5" s="315"/>
      <c r="G5" s="315"/>
      <c r="H5" s="315"/>
      <c r="I5" s="243" t="s">
        <v>1974</v>
      </c>
      <c r="J5" s="316"/>
      <c r="K5" s="317"/>
    </row>
    <row r="6" spans="1:11" x14ac:dyDescent="0.25">
      <c r="A6" s="156" t="s">
        <v>1930</v>
      </c>
      <c r="B6" s="318"/>
      <c r="C6" s="318"/>
      <c r="D6" s="318"/>
      <c r="E6" s="241" t="s">
        <v>2535</v>
      </c>
      <c r="F6" s="319"/>
      <c r="G6" s="319"/>
      <c r="H6" s="319"/>
      <c r="I6" s="160" t="s">
        <v>1974</v>
      </c>
      <c r="J6" s="320"/>
      <c r="K6" s="321"/>
    </row>
    <row r="7" spans="1:11" x14ac:dyDescent="0.25">
      <c r="A7" s="152" t="s">
        <v>1946</v>
      </c>
      <c r="B7" s="322"/>
      <c r="C7" s="322"/>
      <c r="D7" s="322"/>
      <c r="E7" s="242" t="s">
        <v>2536</v>
      </c>
      <c r="F7" s="323"/>
      <c r="G7" s="323"/>
      <c r="H7" s="323"/>
      <c r="I7" s="151"/>
      <c r="J7" s="323"/>
      <c r="K7" s="324"/>
    </row>
    <row r="8" spans="1:11" x14ac:dyDescent="0.25">
      <c r="A8" s="275"/>
      <c r="B8" s="275"/>
      <c r="C8" s="275"/>
    </row>
    <row r="9" spans="1:11" x14ac:dyDescent="0.25">
      <c r="G9" s="173"/>
      <c r="I9" s="173"/>
      <c r="K9" s="173"/>
    </row>
    <row r="10" spans="1:11" x14ac:dyDescent="0.25">
      <c r="G10" s="173"/>
      <c r="I10" s="173"/>
      <c r="K10" s="173"/>
    </row>
    <row r="11" spans="1:11" x14ac:dyDescent="0.25">
      <c r="G11" s="173"/>
      <c r="I11" s="173"/>
      <c r="K11" s="173"/>
    </row>
    <row r="12" spans="1:11" x14ac:dyDescent="0.25">
      <c r="G12" s="173"/>
      <c r="I12" s="173"/>
      <c r="K12" s="173"/>
    </row>
    <row r="13" spans="1:11" x14ac:dyDescent="0.25">
      <c r="G13" s="173"/>
      <c r="I13" s="173"/>
      <c r="K13" s="173"/>
    </row>
    <row r="14" spans="1:11" x14ac:dyDescent="0.25">
      <c r="G14" s="173"/>
      <c r="I14" s="173"/>
      <c r="K14" s="173"/>
    </row>
    <row r="15" spans="1:11" x14ac:dyDescent="0.25">
      <c r="G15" s="173"/>
      <c r="I15" s="173"/>
      <c r="K15" s="173"/>
    </row>
    <row r="16" spans="1:11" x14ac:dyDescent="0.25">
      <c r="G16" s="173"/>
      <c r="I16" s="173"/>
      <c r="K16" s="173"/>
    </row>
    <row r="17" spans="7:11" x14ac:dyDescent="0.25">
      <c r="G17" s="173"/>
      <c r="I17" s="173"/>
      <c r="K17" s="173"/>
    </row>
    <row r="18" spans="7:11" x14ac:dyDescent="0.25">
      <c r="G18" s="173"/>
      <c r="I18" s="173"/>
      <c r="K18" s="173"/>
    </row>
    <row r="19" spans="7:11" x14ac:dyDescent="0.25">
      <c r="G19" s="173"/>
      <c r="I19" s="173"/>
      <c r="K19" s="173"/>
    </row>
    <row r="20" spans="7:11" x14ac:dyDescent="0.25">
      <c r="G20" s="173"/>
      <c r="I20" s="173"/>
      <c r="K20" s="173"/>
    </row>
    <row r="21" spans="7:11" x14ac:dyDescent="0.25">
      <c r="G21" s="173"/>
      <c r="I21" s="173"/>
      <c r="K21" s="173"/>
    </row>
    <row r="22" spans="7:11" x14ac:dyDescent="0.25">
      <c r="G22" s="173"/>
      <c r="I22" s="173"/>
      <c r="K22" s="173"/>
    </row>
    <row r="23" spans="7:11" x14ac:dyDescent="0.25">
      <c r="G23" s="173"/>
      <c r="I23" s="173"/>
      <c r="K23" s="173"/>
    </row>
    <row r="24" spans="7:11" x14ac:dyDescent="0.25">
      <c r="G24" s="173"/>
      <c r="I24" s="173"/>
      <c r="K24" s="173"/>
    </row>
    <row r="25" spans="7:11" x14ac:dyDescent="0.25">
      <c r="G25" s="173"/>
      <c r="I25" s="173"/>
      <c r="K25" s="173"/>
    </row>
    <row r="26" spans="7:11" x14ac:dyDescent="0.25">
      <c r="G26" s="173"/>
      <c r="I26" s="173"/>
      <c r="K26" s="173"/>
    </row>
    <row r="27" spans="7:11" x14ac:dyDescent="0.25">
      <c r="G27" s="173"/>
      <c r="I27" s="173"/>
      <c r="K27" s="173"/>
    </row>
    <row r="28" spans="7:11" x14ac:dyDescent="0.25">
      <c r="G28" s="173"/>
      <c r="I28" s="173"/>
      <c r="K28" s="173"/>
    </row>
    <row r="29" spans="7:11" x14ac:dyDescent="0.25">
      <c r="G29" s="173"/>
      <c r="I29" s="173"/>
      <c r="K29" s="173"/>
    </row>
    <row r="30" spans="7:11" x14ac:dyDescent="0.25">
      <c r="G30" s="173"/>
      <c r="I30" s="173"/>
      <c r="K30" s="173"/>
    </row>
    <row r="31" spans="7:11" x14ac:dyDescent="0.25">
      <c r="G31" s="173"/>
      <c r="I31" s="173"/>
      <c r="K31" s="173"/>
    </row>
    <row r="32" spans="7:11" x14ac:dyDescent="0.25">
      <c r="G32" s="173"/>
      <c r="I32" s="173"/>
      <c r="K32" s="173"/>
    </row>
    <row r="33" spans="2:14" x14ac:dyDescent="0.25">
      <c r="G33" s="173"/>
      <c r="I33" s="173"/>
      <c r="K33" s="173"/>
    </row>
    <row r="34" spans="2:14" x14ac:dyDescent="0.25">
      <c r="E34" s="173"/>
      <c r="G34" s="173"/>
      <c r="I34" s="173"/>
      <c r="K34" s="173"/>
    </row>
    <row r="35" spans="2:14" x14ac:dyDescent="0.25">
      <c r="E35" s="173"/>
      <c r="G35" s="173"/>
      <c r="I35" s="173"/>
      <c r="K35" s="173"/>
    </row>
    <row r="36" spans="2:14" x14ac:dyDescent="0.25">
      <c r="E36" s="173"/>
      <c r="G36" s="173"/>
      <c r="I36" s="173"/>
      <c r="K36" s="173"/>
      <c r="L36" s="168"/>
      <c r="M36" s="168"/>
      <c r="N36" s="168"/>
    </row>
    <row r="37" spans="2:14" x14ac:dyDescent="0.25">
      <c r="E37" s="141"/>
      <c r="F37" s="141"/>
      <c r="G37" s="141"/>
      <c r="H37" s="141"/>
      <c r="I37" s="173"/>
      <c r="K37" s="173"/>
    </row>
    <row r="38" spans="2:14" x14ac:dyDescent="0.25">
      <c r="B38" s="276" t="s">
        <v>1973</v>
      </c>
      <c r="C38" s="276"/>
      <c r="D38" s="276"/>
      <c r="E38" s="256" t="s">
        <v>1971</v>
      </c>
      <c r="F38" s="257" t="s">
        <v>1970</v>
      </c>
      <c r="G38" s="162" t="s">
        <v>1969</v>
      </c>
      <c r="H38" s="162" t="s">
        <v>1968</v>
      </c>
      <c r="I38" s="258" t="s">
        <v>1967</v>
      </c>
      <c r="J38" s="163" t="s">
        <v>1966</v>
      </c>
      <c r="K38" s="173"/>
    </row>
    <row r="39" spans="2:14" x14ac:dyDescent="0.25">
      <c r="B39" s="269" t="str">
        <f>A115</f>
        <v>US Gov</v>
      </c>
      <c r="C39" s="270"/>
      <c r="D39" s="270"/>
      <c r="E39" s="193">
        <f>IF(D115=0," ",D115)</f>
        <v>470157</v>
      </c>
      <c r="F39" s="148"/>
      <c r="G39" s="148"/>
      <c r="H39" s="148"/>
      <c r="I39" s="148"/>
      <c r="J39" s="193">
        <f>D115-F115</f>
        <v>-64712</v>
      </c>
      <c r="K39" s="173"/>
    </row>
    <row r="40" spans="2:14" x14ac:dyDescent="0.25">
      <c r="B40" s="269" t="str">
        <f>A116</f>
        <v>Foreign Gov</v>
      </c>
      <c r="C40" s="270"/>
      <c r="D40" s="270"/>
      <c r="E40" s="193">
        <f>IF(D116=0," ",D116)</f>
        <v>152</v>
      </c>
      <c r="F40" s="148"/>
      <c r="G40" s="148"/>
      <c r="H40" s="148"/>
      <c r="I40" s="148"/>
      <c r="J40" s="150">
        <f>D116-F116</f>
        <v>0</v>
      </c>
      <c r="K40" s="173"/>
    </row>
    <row r="41" spans="2:14" x14ac:dyDescent="0.25">
      <c r="B41" s="269" t="str">
        <f>A118</f>
        <v>Corporate Bonds US (HY)</v>
      </c>
      <c r="C41" s="270"/>
      <c r="D41" s="270"/>
      <c r="E41" s="193">
        <f>IF(D118=0," ",D118)</f>
        <v>148026</v>
      </c>
      <c r="F41" s="148"/>
      <c r="G41" s="148"/>
      <c r="H41" s="148"/>
      <c r="I41" s="148"/>
      <c r="J41" s="150">
        <f>D121-F121</f>
        <v>1698</v>
      </c>
      <c r="K41" s="168"/>
    </row>
    <row r="42" spans="2:14" x14ac:dyDescent="0.25">
      <c r="B42" s="269" t="str">
        <f>A119</f>
        <v>Corporate Bonds US (Total)</v>
      </c>
      <c r="C42" s="270"/>
      <c r="D42" s="270"/>
      <c r="E42" s="193">
        <f>IF(D119=0," ",D119)</f>
        <v>540794</v>
      </c>
      <c r="F42" s="148"/>
      <c r="G42" s="148"/>
      <c r="H42" s="148"/>
      <c r="I42" s="148"/>
      <c r="J42" s="150">
        <f>D119-F119</f>
        <v>30388</v>
      </c>
      <c r="K42" s="173"/>
    </row>
    <row r="43" spans="2:14" x14ac:dyDescent="0.25">
      <c r="B43" s="269" t="str">
        <f>A122</f>
        <v>Corporate Bonds Foreign (Total)</v>
      </c>
      <c r="C43" s="270"/>
      <c r="D43" s="270"/>
      <c r="E43" s="193">
        <f>IF(D122=0," ",D122)</f>
        <v>110519</v>
      </c>
      <c r="F43" s="148"/>
      <c r="G43" s="148"/>
      <c r="H43" s="148"/>
      <c r="I43" s="148"/>
      <c r="J43" s="150">
        <f>D122-F122</f>
        <v>19042</v>
      </c>
      <c r="K43" s="173"/>
    </row>
    <row r="44" spans="2:14" x14ac:dyDescent="0.25">
      <c r="B44" s="269" t="str">
        <f>A125</f>
        <v>Corporate Bonds EM (Total)</v>
      </c>
      <c r="C44" s="270"/>
      <c r="D44" s="270"/>
      <c r="E44" s="193" t="str">
        <f>IF(D125=0," ",D125)</f>
        <v xml:space="preserve"> </v>
      </c>
      <c r="F44" s="148"/>
      <c r="G44" s="148"/>
      <c r="H44" s="148"/>
      <c r="I44" s="148"/>
      <c r="J44" s="150">
        <f>IF((D125-F125&gt;0),(D125-F125),0)</f>
        <v>0</v>
      </c>
      <c r="K44" s="173"/>
    </row>
    <row r="45" spans="2:14" x14ac:dyDescent="0.25">
      <c r="B45" s="269" t="str">
        <f>A129</f>
        <v>Municipal Bonds (Total)</v>
      </c>
      <c r="C45" s="270"/>
      <c r="D45" s="270"/>
      <c r="E45" s="193">
        <f>IF(D129=0," ",D129)</f>
        <v>347096</v>
      </c>
      <c r="F45" s="148"/>
      <c r="G45" s="148"/>
      <c r="H45" s="148"/>
      <c r="I45" s="148"/>
      <c r="J45" s="150">
        <f>D129-F129</f>
        <v>-12787</v>
      </c>
      <c r="K45" s="173"/>
    </row>
    <row r="46" spans="2:14" x14ac:dyDescent="0.25">
      <c r="B46" s="269" t="str">
        <f>A132</f>
        <v>Mortgage Backed Bonds (Total)</v>
      </c>
      <c r="C46" s="270"/>
      <c r="D46" s="270"/>
      <c r="E46" s="193">
        <f>IF(D132=0," ",D132)</f>
        <v>159728</v>
      </c>
      <c r="F46" s="148"/>
      <c r="G46" s="148"/>
      <c r="H46" s="148"/>
      <c r="I46" s="148"/>
      <c r="J46" s="150">
        <f>D132-F132</f>
        <v>-708</v>
      </c>
      <c r="K46" s="173"/>
    </row>
    <row r="47" spans="2:14" x14ac:dyDescent="0.25">
      <c r="B47" s="269" t="str">
        <f>A135</f>
        <v>Structured Securities (Total)</v>
      </c>
      <c r="C47" s="270"/>
      <c r="D47" s="270"/>
      <c r="E47" s="193">
        <f>IF(D135=0," ",D135)</f>
        <v>96458</v>
      </c>
      <c r="F47" s="148"/>
      <c r="G47" s="148"/>
      <c r="H47" s="148"/>
      <c r="I47" s="148"/>
      <c r="J47" s="150">
        <f>D135-F135</f>
        <v>19305</v>
      </c>
      <c r="K47" s="173"/>
    </row>
    <row r="48" spans="2:14" x14ac:dyDescent="0.25">
      <c r="B48" s="269" t="str">
        <f t="shared" ref="B48:B53" si="0">A138</f>
        <v>Hybrid Securities (Total)</v>
      </c>
      <c r="C48" s="270"/>
      <c r="D48" s="270"/>
      <c r="E48" s="193" t="str">
        <f>IF(D138=0," ",D138)</f>
        <v xml:space="preserve"> </v>
      </c>
      <c r="F48" s="148"/>
      <c r="G48" s="148"/>
      <c r="H48" s="148"/>
      <c r="I48" s="148"/>
      <c r="J48" s="150">
        <f t="shared" ref="J48:J53" si="1">D138-F138</f>
        <v>0</v>
      </c>
      <c r="K48" s="173"/>
    </row>
    <row r="49" spans="2:11" x14ac:dyDescent="0.25">
      <c r="B49" s="269" t="str">
        <f t="shared" si="0"/>
        <v>Preferred Stocks</v>
      </c>
      <c r="C49" s="270"/>
      <c r="D49" s="270"/>
      <c r="E49" s="193">
        <f t="shared" ref="E49" si="2">IF(D139=0," ",D139)</f>
        <v>38876</v>
      </c>
      <c r="F49" s="148"/>
      <c r="G49" s="148"/>
      <c r="H49" s="148"/>
      <c r="I49" s="148"/>
      <c r="J49" s="150">
        <f t="shared" si="1"/>
        <v>3903</v>
      </c>
      <c r="K49" s="173"/>
    </row>
    <row r="50" spans="2:11" x14ac:dyDescent="0.25">
      <c r="B50" s="269" t="str">
        <f t="shared" si="0"/>
        <v>Common Stocks</v>
      </c>
      <c r="C50" s="270"/>
      <c r="D50" s="270"/>
      <c r="E50" s="193">
        <f>IF(D140=0," ",D140)</f>
        <v>288553</v>
      </c>
      <c r="F50" s="148"/>
      <c r="G50" s="148"/>
      <c r="H50" s="148"/>
      <c r="I50" s="148"/>
      <c r="J50" s="150">
        <f t="shared" si="1"/>
        <v>25986</v>
      </c>
      <c r="K50" s="173"/>
    </row>
    <row r="51" spans="2:11" x14ac:dyDescent="0.25">
      <c r="B51" s="269" t="str">
        <f t="shared" si="0"/>
        <v>Mutual Funds</v>
      </c>
      <c r="C51" s="270"/>
      <c r="D51" s="270"/>
      <c r="E51" s="193">
        <f>IF(D141=0," ",D141)</f>
        <v>46761</v>
      </c>
      <c r="F51" s="148"/>
      <c r="G51" s="148"/>
      <c r="H51" s="148"/>
      <c r="I51" s="148"/>
      <c r="J51" s="150">
        <f t="shared" si="1"/>
        <v>-59287</v>
      </c>
      <c r="K51" s="173"/>
    </row>
    <row r="52" spans="2:11" x14ac:dyDescent="0.25">
      <c r="B52" s="269" t="str">
        <f t="shared" si="0"/>
        <v>ETFs</v>
      </c>
      <c r="C52" s="270"/>
      <c r="D52" s="270"/>
      <c r="E52" s="193" t="str">
        <f>IF(D14=0," ",D142)</f>
        <v xml:space="preserve"> </v>
      </c>
      <c r="F52" s="148"/>
      <c r="G52" s="148"/>
      <c r="H52" s="148"/>
      <c r="I52" s="148"/>
      <c r="J52" s="150">
        <f t="shared" si="1"/>
        <v>7456</v>
      </c>
      <c r="K52" s="173"/>
    </row>
    <row r="53" spans="2:11" x14ac:dyDescent="0.25">
      <c r="B53" s="269" t="str">
        <f t="shared" si="0"/>
        <v>Other</v>
      </c>
      <c r="C53" s="270"/>
      <c r="D53" s="270"/>
      <c r="E53" s="193" t="str">
        <f>IF(D143=0," ",D143)</f>
        <v xml:space="preserve"> </v>
      </c>
      <c r="F53" s="148"/>
      <c r="G53" s="148"/>
      <c r="H53" s="148"/>
      <c r="I53" s="148"/>
      <c r="J53" s="150">
        <f t="shared" si="1"/>
        <v>0</v>
      </c>
      <c r="K53" s="173"/>
    </row>
    <row r="54" spans="2:11" x14ac:dyDescent="0.25">
      <c r="B54" s="277" t="s">
        <v>1972</v>
      </c>
      <c r="C54" s="278"/>
      <c r="D54" s="278"/>
      <c r="E54" s="210">
        <f>IF(D169=0," ",D169)</f>
        <v>50748</v>
      </c>
      <c r="F54" s="148"/>
      <c r="G54" s="148"/>
      <c r="H54" s="148"/>
      <c r="I54" s="148"/>
      <c r="J54" s="193">
        <f>D171-F171</f>
        <v>46808</v>
      </c>
      <c r="K54" s="173"/>
    </row>
    <row r="55" spans="2:11" x14ac:dyDescent="0.25">
      <c r="B55" s="279" t="s">
        <v>1965</v>
      </c>
      <c r="C55" s="280"/>
      <c r="D55" s="280"/>
      <c r="E55" s="208">
        <f>SUM(E39:E53)</f>
        <v>2247120</v>
      </c>
      <c r="F55" s="259">
        <f>SUM(F39:F53)</f>
        <v>0</v>
      </c>
      <c r="G55" s="260">
        <f>SUM(G39:G53)</f>
        <v>0</v>
      </c>
      <c r="H55" s="260">
        <f>SUM(H39:H53)</f>
        <v>0</v>
      </c>
      <c r="I55" s="261">
        <f>SUM(I39:I53)</f>
        <v>0</v>
      </c>
      <c r="J55" s="208">
        <f>SUM(J39:J54)</f>
        <v>17092</v>
      </c>
      <c r="K55" s="173"/>
    </row>
    <row r="56" spans="2:11" x14ac:dyDescent="0.25">
      <c r="B56" s="251"/>
      <c r="C56" s="252"/>
      <c r="D56" s="252"/>
      <c r="E56" s="254"/>
      <c r="F56" s="254"/>
      <c r="G56" s="254"/>
      <c r="H56" s="254"/>
      <c r="I56" s="254"/>
      <c r="J56" s="255"/>
      <c r="K56" s="173"/>
    </row>
    <row r="57" spans="2:11" x14ac:dyDescent="0.25">
      <c r="B57" s="276" t="s">
        <v>2522</v>
      </c>
      <c r="C57" s="276"/>
      <c r="D57" s="276"/>
      <c r="E57" s="256" t="s">
        <v>1971</v>
      </c>
      <c r="F57" s="257" t="s">
        <v>1970</v>
      </c>
      <c r="G57" s="162" t="s">
        <v>1969</v>
      </c>
      <c r="H57" s="162" t="s">
        <v>1968</v>
      </c>
      <c r="I57" s="258" t="s">
        <v>1967</v>
      </c>
      <c r="J57" s="163" t="s">
        <v>1966</v>
      </c>
      <c r="K57" s="173"/>
    </row>
    <row r="58" spans="2:11" x14ac:dyDescent="0.25">
      <c r="B58" s="281" t="s">
        <v>42</v>
      </c>
      <c r="C58" s="282"/>
      <c r="D58" s="283"/>
      <c r="E58" s="150">
        <f>D147</f>
        <v>0</v>
      </c>
      <c r="F58" s="148"/>
      <c r="G58" s="148"/>
      <c r="H58" s="148"/>
      <c r="I58" s="148"/>
      <c r="J58" s="150">
        <f t="shared" ref="J58:J80" si="3">D147-F147</f>
        <v>0</v>
      </c>
      <c r="K58" s="173"/>
    </row>
    <row r="59" spans="2:11" x14ac:dyDescent="0.25">
      <c r="B59" s="281" t="s">
        <v>43</v>
      </c>
      <c r="C59" s="282"/>
      <c r="D59" s="283"/>
      <c r="E59" s="150">
        <f t="shared" ref="E59:E80" si="4">D148</f>
        <v>0</v>
      </c>
      <c r="F59" s="148"/>
      <c r="G59" s="148"/>
      <c r="H59" s="148"/>
      <c r="I59" s="148"/>
      <c r="J59" s="150">
        <f t="shared" si="3"/>
        <v>0</v>
      </c>
      <c r="K59" s="173"/>
    </row>
    <row r="60" spans="2:11" x14ac:dyDescent="0.25">
      <c r="B60" s="281" t="s">
        <v>44</v>
      </c>
      <c r="C60" s="282"/>
      <c r="D60" s="283"/>
      <c r="E60" s="150">
        <f t="shared" si="4"/>
        <v>0</v>
      </c>
      <c r="F60" s="148"/>
      <c r="G60" s="148"/>
      <c r="H60" s="148"/>
      <c r="I60" s="148"/>
      <c r="J60" s="150">
        <f t="shared" si="3"/>
        <v>0</v>
      </c>
      <c r="K60" s="146"/>
    </row>
    <row r="61" spans="2:11" x14ac:dyDescent="0.25">
      <c r="B61" s="281" t="s">
        <v>45</v>
      </c>
      <c r="C61" s="282"/>
      <c r="D61" s="283"/>
      <c r="E61" s="150">
        <f t="shared" si="4"/>
        <v>0</v>
      </c>
      <c r="F61" s="148"/>
      <c r="G61" s="148"/>
      <c r="H61" s="148"/>
      <c r="I61" s="148"/>
      <c r="J61" s="150">
        <f t="shared" si="3"/>
        <v>0</v>
      </c>
      <c r="K61" s="146"/>
    </row>
    <row r="62" spans="2:11" x14ac:dyDescent="0.25">
      <c r="B62" s="281" t="s">
        <v>46</v>
      </c>
      <c r="C62" s="282"/>
      <c r="D62" s="283"/>
      <c r="E62" s="150">
        <f t="shared" si="4"/>
        <v>0</v>
      </c>
      <c r="F62" s="148"/>
      <c r="G62" s="148"/>
      <c r="H62" s="148"/>
      <c r="I62" s="148"/>
      <c r="J62" s="150">
        <f t="shared" si="3"/>
        <v>0</v>
      </c>
      <c r="K62" s="146"/>
    </row>
    <row r="63" spans="2:11" x14ac:dyDescent="0.25">
      <c r="B63" s="281" t="s">
        <v>47</v>
      </c>
      <c r="C63" s="282"/>
      <c r="D63" s="283"/>
      <c r="E63" s="150">
        <f t="shared" si="4"/>
        <v>0</v>
      </c>
      <c r="F63" s="148"/>
      <c r="G63" s="148"/>
      <c r="H63" s="148"/>
      <c r="I63" s="148"/>
      <c r="J63" s="150">
        <f t="shared" si="3"/>
        <v>0</v>
      </c>
      <c r="K63" s="146"/>
    </row>
    <row r="64" spans="2:11" x14ac:dyDescent="0.25">
      <c r="B64" s="281" t="s">
        <v>48</v>
      </c>
      <c r="C64" s="282"/>
      <c r="D64" s="283"/>
      <c r="E64" s="150">
        <f t="shared" si="4"/>
        <v>0</v>
      </c>
      <c r="F64" s="148"/>
      <c r="G64" s="148"/>
      <c r="H64" s="148"/>
      <c r="I64" s="148"/>
      <c r="J64" s="150">
        <f t="shared" si="3"/>
        <v>0</v>
      </c>
      <c r="K64" s="146"/>
    </row>
    <row r="65" spans="2:11" x14ac:dyDescent="0.25">
      <c r="B65" s="281" t="s">
        <v>49</v>
      </c>
      <c r="C65" s="282"/>
      <c r="D65" s="283"/>
      <c r="E65" s="150">
        <f t="shared" si="4"/>
        <v>47299</v>
      </c>
      <c r="F65" s="148"/>
      <c r="G65" s="148"/>
      <c r="H65" s="148"/>
      <c r="I65" s="148"/>
      <c r="J65" s="150">
        <f t="shared" si="3"/>
        <v>33508</v>
      </c>
      <c r="K65" s="146"/>
    </row>
    <row r="66" spans="2:11" x14ac:dyDescent="0.25">
      <c r="B66" s="281" t="s">
        <v>50</v>
      </c>
      <c r="C66" s="282"/>
      <c r="D66" s="283"/>
      <c r="E66" s="150">
        <f t="shared" si="4"/>
        <v>0</v>
      </c>
      <c r="F66" s="148"/>
      <c r="G66" s="148"/>
      <c r="H66" s="148"/>
      <c r="I66" s="148"/>
      <c r="J66" s="150">
        <f t="shared" si="3"/>
        <v>0</v>
      </c>
      <c r="K66" s="146"/>
    </row>
    <row r="67" spans="2:11" x14ac:dyDescent="0.25">
      <c r="B67" s="281" t="s">
        <v>51</v>
      </c>
      <c r="C67" s="282"/>
      <c r="D67" s="283"/>
      <c r="E67" s="150">
        <f t="shared" si="4"/>
        <v>0</v>
      </c>
      <c r="F67" s="148"/>
      <c r="G67" s="148"/>
      <c r="H67" s="148"/>
      <c r="I67" s="148"/>
      <c r="J67" s="150">
        <f t="shared" si="3"/>
        <v>0</v>
      </c>
      <c r="K67" s="146"/>
    </row>
    <row r="68" spans="2:11" x14ac:dyDescent="0.25">
      <c r="B68" s="281" t="s">
        <v>52</v>
      </c>
      <c r="C68" s="282"/>
      <c r="D68" s="283"/>
      <c r="E68" s="150">
        <f t="shared" si="4"/>
        <v>3450</v>
      </c>
      <c r="F68" s="148"/>
      <c r="G68" s="148"/>
      <c r="H68" s="148"/>
      <c r="I68" s="148"/>
      <c r="J68" s="150">
        <f t="shared" si="3"/>
        <v>1159</v>
      </c>
      <c r="K68" s="146"/>
    </row>
    <row r="69" spans="2:11" x14ac:dyDescent="0.25">
      <c r="B69" s="281" t="s">
        <v>53</v>
      </c>
      <c r="C69" s="282"/>
      <c r="D69" s="283"/>
      <c r="E69" s="150">
        <f t="shared" si="4"/>
        <v>0</v>
      </c>
      <c r="F69" s="148"/>
      <c r="G69" s="148"/>
      <c r="H69" s="148"/>
      <c r="I69" s="148"/>
      <c r="J69" s="150">
        <f t="shared" si="3"/>
        <v>0</v>
      </c>
      <c r="K69" s="146"/>
    </row>
    <row r="70" spans="2:11" x14ac:dyDescent="0.25">
      <c r="B70" s="281" t="s">
        <v>54</v>
      </c>
      <c r="C70" s="282"/>
      <c r="D70" s="283"/>
      <c r="E70" s="150">
        <f t="shared" si="4"/>
        <v>0</v>
      </c>
      <c r="F70" s="148"/>
      <c r="G70" s="148"/>
      <c r="H70" s="148"/>
      <c r="I70" s="148"/>
      <c r="J70" s="150">
        <f t="shared" si="3"/>
        <v>0</v>
      </c>
      <c r="K70" s="146"/>
    </row>
    <row r="71" spans="2:11" x14ac:dyDescent="0.25">
      <c r="B71" s="281" t="s">
        <v>55</v>
      </c>
      <c r="C71" s="282"/>
      <c r="D71" s="283"/>
      <c r="E71" s="150">
        <f t="shared" si="4"/>
        <v>0</v>
      </c>
      <c r="F71" s="148"/>
      <c r="G71" s="148"/>
      <c r="H71" s="148"/>
      <c r="I71" s="148"/>
      <c r="J71" s="150">
        <f t="shared" si="3"/>
        <v>0</v>
      </c>
      <c r="K71" s="146"/>
    </row>
    <row r="72" spans="2:11" x14ac:dyDescent="0.25">
      <c r="B72" s="281" t="s">
        <v>56</v>
      </c>
      <c r="C72" s="282"/>
      <c r="D72" s="283"/>
      <c r="E72" s="150">
        <f t="shared" si="4"/>
        <v>0</v>
      </c>
      <c r="F72" s="148"/>
      <c r="G72" s="148"/>
      <c r="H72" s="148"/>
      <c r="I72" s="148"/>
      <c r="J72" s="150">
        <f t="shared" si="3"/>
        <v>0</v>
      </c>
      <c r="K72" s="146"/>
    </row>
    <row r="73" spans="2:11" x14ac:dyDescent="0.25">
      <c r="B73" s="281" t="s">
        <v>57</v>
      </c>
      <c r="C73" s="282"/>
      <c r="D73" s="283"/>
      <c r="E73" s="150">
        <f t="shared" si="4"/>
        <v>0</v>
      </c>
      <c r="F73" s="148"/>
      <c r="G73" s="148"/>
      <c r="H73" s="148"/>
      <c r="I73" s="148"/>
      <c r="J73" s="150">
        <f t="shared" si="3"/>
        <v>0</v>
      </c>
      <c r="K73" s="146"/>
    </row>
    <row r="74" spans="2:11" x14ac:dyDescent="0.25">
      <c r="B74" s="281" t="s">
        <v>58</v>
      </c>
      <c r="C74" s="282"/>
      <c r="D74" s="283"/>
      <c r="E74" s="150">
        <f t="shared" si="4"/>
        <v>0</v>
      </c>
      <c r="F74" s="148"/>
      <c r="G74" s="148"/>
      <c r="H74" s="148"/>
      <c r="I74" s="148"/>
      <c r="J74" s="150">
        <f t="shared" si="3"/>
        <v>0</v>
      </c>
      <c r="K74" s="146"/>
    </row>
    <row r="75" spans="2:11" x14ac:dyDescent="0.25">
      <c r="B75" s="281" t="s">
        <v>59</v>
      </c>
      <c r="C75" s="282"/>
      <c r="D75" s="283"/>
      <c r="E75" s="150">
        <f t="shared" si="4"/>
        <v>0</v>
      </c>
      <c r="F75" s="148"/>
      <c r="G75" s="148"/>
      <c r="H75" s="148"/>
      <c r="I75" s="148"/>
      <c r="J75" s="150">
        <f t="shared" si="3"/>
        <v>0</v>
      </c>
      <c r="K75" s="146"/>
    </row>
    <row r="76" spans="2:11" x14ac:dyDescent="0.25">
      <c r="B76" s="281" t="s">
        <v>60</v>
      </c>
      <c r="C76" s="282"/>
      <c r="D76" s="283"/>
      <c r="E76" s="150">
        <f t="shared" si="4"/>
        <v>0</v>
      </c>
      <c r="F76" s="148"/>
      <c r="G76" s="148"/>
      <c r="H76" s="148"/>
      <c r="I76" s="148"/>
      <c r="J76" s="150">
        <f t="shared" si="3"/>
        <v>0</v>
      </c>
      <c r="K76" s="146"/>
    </row>
    <row r="77" spans="2:11" x14ac:dyDescent="0.25">
      <c r="B77" s="281" t="s">
        <v>61</v>
      </c>
      <c r="C77" s="282"/>
      <c r="D77" s="283"/>
      <c r="E77" s="150">
        <f t="shared" si="4"/>
        <v>0</v>
      </c>
      <c r="F77" s="148"/>
      <c r="G77" s="148"/>
      <c r="H77" s="148"/>
      <c r="I77" s="148"/>
      <c r="J77" s="150">
        <f t="shared" si="3"/>
        <v>0</v>
      </c>
      <c r="K77" s="146"/>
    </row>
    <row r="78" spans="2:11" x14ac:dyDescent="0.25">
      <c r="B78" s="281" t="s">
        <v>62</v>
      </c>
      <c r="C78" s="282"/>
      <c r="D78" s="283"/>
      <c r="E78" s="150">
        <f t="shared" si="4"/>
        <v>0</v>
      </c>
      <c r="F78" s="148"/>
      <c r="G78" s="148"/>
      <c r="H78" s="148"/>
      <c r="I78" s="148"/>
      <c r="J78" s="150">
        <f t="shared" si="3"/>
        <v>0</v>
      </c>
      <c r="K78" s="146"/>
    </row>
    <row r="79" spans="2:11" x14ac:dyDescent="0.25">
      <c r="B79" s="281" t="s">
        <v>63</v>
      </c>
      <c r="C79" s="282"/>
      <c r="D79" s="283"/>
      <c r="E79" s="150">
        <f t="shared" si="4"/>
        <v>0</v>
      </c>
      <c r="F79" s="148"/>
      <c r="G79" s="148"/>
      <c r="H79" s="148"/>
      <c r="I79" s="148"/>
      <c r="J79" s="150">
        <f t="shared" si="3"/>
        <v>0</v>
      </c>
      <c r="K79" s="146"/>
    </row>
    <row r="80" spans="2:11" x14ac:dyDescent="0.25">
      <c r="B80" s="281" t="s">
        <v>64</v>
      </c>
      <c r="C80" s="282"/>
      <c r="D80" s="283"/>
      <c r="E80" s="206">
        <f t="shared" si="4"/>
        <v>50748</v>
      </c>
      <c r="F80" s="148"/>
      <c r="G80" s="148"/>
      <c r="H80" s="148"/>
      <c r="I80" s="148"/>
      <c r="J80" s="206">
        <f t="shared" si="3"/>
        <v>34666</v>
      </c>
      <c r="K80" s="146"/>
    </row>
    <row r="81" spans="1:12" x14ac:dyDescent="0.25">
      <c r="B81" s="290" t="s">
        <v>1965</v>
      </c>
      <c r="C81" s="291"/>
      <c r="D81" s="292"/>
      <c r="E81" s="207">
        <f t="shared" ref="E81" si="5">SUM(E67:E80)</f>
        <v>54198</v>
      </c>
      <c r="F81" s="225">
        <f t="shared" ref="F81:J81" si="6">SUM(F67:F80)</f>
        <v>0</v>
      </c>
      <c r="G81" s="211">
        <f t="shared" si="6"/>
        <v>0</v>
      </c>
      <c r="H81" s="211">
        <f t="shared" si="6"/>
        <v>0</v>
      </c>
      <c r="I81" s="207">
        <f t="shared" si="6"/>
        <v>0</v>
      </c>
      <c r="J81" s="207">
        <f t="shared" si="6"/>
        <v>35825</v>
      </c>
      <c r="K81" s="146"/>
    </row>
    <row r="82" spans="1:12" x14ac:dyDescent="0.25">
      <c r="E82" s="173"/>
      <c r="G82" s="173"/>
      <c r="I82" s="173"/>
      <c r="K82" s="173"/>
    </row>
    <row r="83" spans="1:12" x14ac:dyDescent="0.25">
      <c r="E83" s="173"/>
      <c r="G83" s="173"/>
      <c r="I83" s="173"/>
      <c r="K83" s="173"/>
    </row>
    <row r="84" spans="1:12" x14ac:dyDescent="0.25">
      <c r="E84" s="173"/>
      <c r="G84" s="173"/>
      <c r="I84" s="173"/>
      <c r="K84" s="173"/>
    </row>
    <row r="85" spans="1:12" x14ac:dyDescent="0.25">
      <c r="E85" s="173"/>
      <c r="G85" s="173"/>
      <c r="I85" s="173"/>
      <c r="K85" s="173"/>
    </row>
    <row r="86" spans="1:12" x14ac:dyDescent="0.25">
      <c r="E86" s="173"/>
      <c r="G86" s="173"/>
      <c r="I86" s="173"/>
      <c r="K86" s="173"/>
    </row>
    <row r="87" spans="1:12" x14ac:dyDescent="0.25">
      <c r="E87" s="173"/>
      <c r="G87" s="173"/>
      <c r="I87" s="173"/>
      <c r="K87" s="173"/>
    </row>
    <row r="88" spans="1:12" x14ac:dyDescent="0.25">
      <c r="E88" s="173"/>
      <c r="G88" s="173"/>
      <c r="I88" s="173"/>
      <c r="K88" s="173"/>
    </row>
    <row r="89" spans="1:12" x14ac:dyDescent="0.25">
      <c r="E89" s="173"/>
      <c r="G89" s="173"/>
      <c r="I89" s="173"/>
      <c r="K89" s="173"/>
    </row>
    <row r="90" spans="1:12" x14ac:dyDescent="0.25">
      <c r="E90" s="173"/>
      <c r="G90" s="173"/>
      <c r="I90" s="173"/>
      <c r="K90" s="173"/>
    </row>
    <row r="91" spans="1:12" x14ac:dyDescent="0.25">
      <c r="E91" s="173"/>
      <c r="G91" s="173"/>
      <c r="I91" s="173"/>
      <c r="K91" s="173"/>
    </row>
    <row r="92" spans="1:12" x14ac:dyDescent="0.25">
      <c r="E92" s="173"/>
      <c r="G92" s="173"/>
      <c r="I92" s="173"/>
      <c r="K92" s="173"/>
    </row>
    <row r="93" spans="1:12" x14ac:dyDescent="0.25">
      <c r="E93" s="173"/>
      <c r="G93" s="173"/>
      <c r="I93" s="173"/>
      <c r="K93" s="173"/>
    </row>
    <row r="94" spans="1:12" s="168" customFormat="1" x14ac:dyDescent="0.25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</row>
    <row r="95" spans="1:12" s="134" customFormat="1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  <row r="96" spans="1:12" x14ac:dyDescent="0.25">
      <c r="E96" s="173"/>
      <c r="G96" s="173"/>
      <c r="I96" s="173"/>
      <c r="K96" s="173"/>
    </row>
    <row r="97" spans="1:20" x14ac:dyDescent="0.25">
      <c r="E97" s="173"/>
      <c r="G97" s="173"/>
      <c r="I97" s="173"/>
      <c r="K97" s="173"/>
    </row>
    <row r="98" spans="1:20" x14ac:dyDescent="0.25">
      <c r="A98" s="293" t="s">
        <v>1964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5"/>
    </row>
    <row r="99" spans="1:20" x14ac:dyDescent="0.25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N99" s="264"/>
    </row>
    <row r="100" spans="1:20" s="182" customFormat="1" x14ac:dyDescent="0.25">
      <c r="A100" s="296" t="s">
        <v>1953</v>
      </c>
      <c r="B100" s="297"/>
      <c r="C100" s="297"/>
      <c r="D100" s="263">
        <v>2016</v>
      </c>
      <c r="E100" s="262" t="s">
        <v>1960</v>
      </c>
      <c r="F100" s="263">
        <v>2015</v>
      </c>
      <c r="G100" s="262" t="s">
        <v>1960</v>
      </c>
      <c r="H100" s="263">
        <v>2014</v>
      </c>
      <c r="I100" s="262" t="s">
        <v>1960</v>
      </c>
      <c r="J100" s="263">
        <v>2013</v>
      </c>
      <c r="K100" s="262" t="s">
        <v>1959</v>
      </c>
    </row>
    <row r="101" spans="1:20" x14ac:dyDescent="0.25">
      <c r="A101" s="284" t="s">
        <v>936</v>
      </c>
      <c r="B101" s="285"/>
      <c r="C101" s="286"/>
      <c r="D101" s="216">
        <v>3792516</v>
      </c>
      <c r="E101" s="132">
        <v>0.33733539031163229</v>
      </c>
      <c r="F101" s="216">
        <v>2835875</v>
      </c>
      <c r="G101" s="132">
        <v>3.8221867834681067E-2</v>
      </c>
      <c r="H101" s="216">
        <v>2731473</v>
      </c>
      <c r="I101" s="132">
        <v>-0.18049606355201087</v>
      </c>
      <c r="J101" s="216">
        <v>3333081</v>
      </c>
      <c r="K101" s="132">
        <v>0.13784093455874613</v>
      </c>
    </row>
    <row r="102" spans="1:20" x14ac:dyDescent="0.25">
      <c r="A102" s="269" t="s">
        <v>945</v>
      </c>
      <c r="B102" s="270"/>
      <c r="C102" s="271"/>
      <c r="D102" s="213">
        <v>0</v>
      </c>
      <c r="E102" s="130"/>
      <c r="F102" s="213">
        <v>0</v>
      </c>
      <c r="G102" s="130"/>
      <c r="H102" s="213">
        <v>0</v>
      </c>
      <c r="I102" s="130"/>
      <c r="J102" s="213">
        <v>0</v>
      </c>
      <c r="K102" s="130"/>
    </row>
    <row r="103" spans="1:20" x14ac:dyDescent="0.25">
      <c r="A103" s="284" t="s">
        <v>1614</v>
      </c>
      <c r="B103" s="285"/>
      <c r="C103" s="286"/>
      <c r="D103" s="266">
        <v>2.1846315491146879</v>
      </c>
      <c r="E103" s="132">
        <v>0.24674699069774109</v>
      </c>
      <c r="F103" s="266">
        <v>1.752265347672554</v>
      </c>
      <c r="G103" s="132">
        <v>0.164053276631555</v>
      </c>
      <c r="H103" s="266">
        <v>1.5053137024304595</v>
      </c>
      <c r="I103" s="132">
        <v>4.7860753266996348E-2</v>
      </c>
      <c r="J103" s="266">
        <v>1.4365589108450019</v>
      </c>
      <c r="K103" s="132">
        <v>0.5207392698080584</v>
      </c>
      <c r="M103" s="168"/>
      <c r="N103" s="168"/>
      <c r="O103" s="168"/>
      <c r="P103" s="168"/>
      <c r="Q103" s="168"/>
      <c r="R103" s="168"/>
      <c r="S103" s="168"/>
      <c r="T103" s="168"/>
    </row>
    <row r="104" spans="1:20" s="182" customFormat="1" x14ac:dyDescent="0.25">
      <c r="A104" s="269" t="s">
        <v>1617</v>
      </c>
      <c r="B104" s="270"/>
      <c r="C104" s="271"/>
      <c r="D104" s="267">
        <v>0.37804767056183247</v>
      </c>
      <c r="E104" s="130">
        <v>-1.397371451378715E-2</v>
      </c>
      <c r="F104" s="267">
        <v>0.38340526629613725</v>
      </c>
      <c r="G104" s="130">
        <v>0.1996419566788481</v>
      </c>
      <c r="H104" s="267">
        <v>0.31959974737593921</v>
      </c>
      <c r="I104" s="130">
        <v>-0.17638044200888769</v>
      </c>
      <c r="J104" s="267">
        <v>0.38804293107788002</v>
      </c>
      <c r="K104" s="130">
        <v>-2.5758130648800504E-2</v>
      </c>
      <c r="L104" s="168"/>
      <c r="M104" s="168"/>
      <c r="N104" s="168"/>
    </row>
    <row r="105" spans="1:20" s="182" customFormat="1" x14ac:dyDescent="0.25">
      <c r="A105" s="269" t="s">
        <v>1997</v>
      </c>
      <c r="B105" s="270"/>
      <c r="C105" s="271"/>
      <c r="D105" s="267">
        <v>0.37804767056183247</v>
      </c>
      <c r="E105" s="130">
        <v>-1.397371451378715E-2</v>
      </c>
      <c r="F105" s="267">
        <v>0.38340526629613725</v>
      </c>
      <c r="G105" s="130">
        <v>0.1996419566788481</v>
      </c>
      <c r="H105" s="267">
        <v>0.31959974737593921</v>
      </c>
      <c r="I105" s="130">
        <v>-0.17638044200888769</v>
      </c>
      <c r="J105" s="267">
        <v>0.38804293107788002</v>
      </c>
      <c r="K105" s="130">
        <v>-2.5758130648800504E-2</v>
      </c>
      <c r="L105" s="168"/>
      <c r="M105" s="168"/>
      <c r="N105" s="168"/>
    </row>
    <row r="106" spans="1:20" s="182" customFormat="1" x14ac:dyDescent="0.25">
      <c r="A106" s="269" t="s">
        <v>1620</v>
      </c>
      <c r="B106" s="270"/>
      <c r="C106" s="271"/>
      <c r="D106" s="267">
        <v>0.24670247315953128</v>
      </c>
      <c r="E106" s="130">
        <v>-9.7660407040928043E-2</v>
      </c>
      <c r="F106" s="267">
        <v>0.27340313456767618</v>
      </c>
      <c r="G106" s="130">
        <v>0.24072715128752042</v>
      </c>
      <c r="H106" s="267">
        <v>0.22035717867861745</v>
      </c>
      <c r="I106" s="130">
        <v>-0.25428675990427618</v>
      </c>
      <c r="J106" s="267">
        <v>0.29549854666698849</v>
      </c>
      <c r="K106" s="130">
        <v>-0.16513134855599765</v>
      </c>
      <c r="L106" s="168"/>
      <c r="M106" s="168"/>
      <c r="N106" s="168"/>
    </row>
    <row r="107" spans="1:20" s="182" customFormat="1" x14ac:dyDescent="0.25">
      <c r="A107" s="284" t="s">
        <v>1623</v>
      </c>
      <c r="B107" s="285"/>
      <c r="C107" s="286"/>
      <c r="D107" s="166">
        <v>0.10211244483000556</v>
      </c>
      <c r="E107" s="132">
        <v>2.0459235023434719E-2</v>
      </c>
      <c r="F107" s="166">
        <v>0.10006518763844649</v>
      </c>
      <c r="G107" s="132">
        <v>9.2856201714718534E-2</v>
      </c>
      <c r="H107" s="166">
        <v>9.1562995645210893E-2</v>
      </c>
      <c r="I107" s="132">
        <v>0.60375490682958644</v>
      </c>
      <c r="J107" s="166">
        <v>5.7092885736648474E-2</v>
      </c>
      <c r="K107" s="132">
        <v>0.78853185493229661</v>
      </c>
      <c r="L107" s="168"/>
      <c r="M107" s="168"/>
      <c r="N107" s="168"/>
    </row>
    <row r="108" spans="1:20" x14ac:dyDescent="0.25">
      <c r="A108" s="269" t="s">
        <v>1624</v>
      </c>
      <c r="B108" s="270"/>
      <c r="C108" s="271"/>
      <c r="D108" s="267">
        <v>4.674126622010296E-2</v>
      </c>
      <c r="E108" s="130">
        <v>-0.18150254812138311</v>
      </c>
      <c r="F108" s="267">
        <v>5.7106184158328556E-2</v>
      </c>
      <c r="G108" s="130">
        <v>-6.1163072469381352E-2</v>
      </c>
      <c r="H108" s="267">
        <v>6.0826521074892559E-2</v>
      </c>
      <c r="I108" s="130">
        <v>0.53050384016142993</v>
      </c>
      <c r="J108" s="267">
        <v>3.9742808530605765E-2</v>
      </c>
      <c r="K108" s="130">
        <v>0.17609368709077811</v>
      </c>
      <c r="M108" s="168"/>
      <c r="N108" s="168"/>
      <c r="O108" s="168"/>
      <c r="P108" s="168"/>
      <c r="Q108" s="168"/>
      <c r="R108" s="168"/>
      <c r="S108" s="168"/>
      <c r="T108" s="168"/>
    </row>
    <row r="109" spans="1:20" s="134" customFormat="1" x14ac:dyDescent="0.25">
      <c r="A109" s="269" t="s">
        <v>1999</v>
      </c>
      <c r="B109" s="270"/>
      <c r="C109" s="271"/>
      <c r="D109" s="180">
        <v>1.1986921109512097E-2</v>
      </c>
      <c r="E109" s="130">
        <v>-0.18639226000682785</v>
      </c>
      <c r="F109" s="180">
        <v>1.4733047045020358E-2</v>
      </c>
      <c r="G109" s="130">
        <v>-0.63185872754851014</v>
      </c>
      <c r="H109" s="180">
        <v>4.0020090512839029E-2</v>
      </c>
      <c r="I109" s="130"/>
      <c r="J109" s="137"/>
      <c r="K109" s="130"/>
    </row>
    <row r="110" spans="1:20" x14ac:dyDescent="0.25">
      <c r="A110" s="269" t="s">
        <v>2554</v>
      </c>
      <c r="B110" s="270"/>
      <c r="C110" s="271"/>
      <c r="D110" s="180">
        <v>6.6945356723826337E-3</v>
      </c>
      <c r="E110" s="130">
        <v>-0.18761040615179136</v>
      </c>
      <c r="F110" s="180">
        <v>8.2405482825934351E-3</v>
      </c>
      <c r="G110" s="130">
        <v>-0.58690629660438143</v>
      </c>
      <c r="H110" s="180">
        <v>1.994837542876195E-2</v>
      </c>
      <c r="I110" s="130"/>
      <c r="J110" s="137"/>
      <c r="K110" s="130"/>
    </row>
    <row r="111" spans="1:20" x14ac:dyDescent="0.25">
      <c r="A111" s="269" t="s">
        <v>2555</v>
      </c>
      <c r="B111" s="270"/>
      <c r="C111" s="271"/>
      <c r="D111" s="180">
        <v>4.9972911978185958E-3</v>
      </c>
      <c r="E111" s="130">
        <v>-1.8896098725968207</v>
      </c>
      <c r="F111" s="180">
        <v>-5.6173962899391233E-3</v>
      </c>
      <c r="G111" s="130">
        <v>-0.88311843185916894</v>
      </c>
      <c r="H111" s="180">
        <v>-4.8060582855721956E-2</v>
      </c>
      <c r="I111" s="130"/>
      <c r="J111" s="137"/>
      <c r="K111" s="130"/>
    </row>
    <row r="112" spans="1:20" x14ac:dyDescent="0.25">
      <c r="A112" s="272" t="s">
        <v>2002</v>
      </c>
      <c r="B112" s="273"/>
      <c r="C112" s="274"/>
      <c r="D112" s="181">
        <v>2.3678747979713324E-2</v>
      </c>
      <c r="E112" s="136">
        <v>0.36428188731383249</v>
      </c>
      <c r="F112" s="181">
        <v>1.7356199037674672E-2</v>
      </c>
      <c r="G112" s="136">
        <v>0.45753858284488413</v>
      </c>
      <c r="H112" s="181">
        <v>1.190788308587902E-2</v>
      </c>
      <c r="I112" s="136"/>
      <c r="J112" s="186"/>
      <c r="K112" s="136"/>
    </row>
    <row r="113" spans="1:11" x14ac:dyDescent="0.25">
      <c r="A113" s="288"/>
      <c r="B113" s="288"/>
      <c r="C113" s="288"/>
      <c r="H113" s="145"/>
    </row>
    <row r="114" spans="1:11" x14ac:dyDescent="0.25">
      <c r="A114" s="296" t="s">
        <v>1973</v>
      </c>
      <c r="B114" s="297"/>
      <c r="C114" s="297"/>
      <c r="D114" s="263">
        <v>2016</v>
      </c>
      <c r="E114" s="262" t="s">
        <v>1960</v>
      </c>
      <c r="F114" s="263">
        <v>2015</v>
      </c>
      <c r="G114" s="262" t="s">
        <v>1960</v>
      </c>
      <c r="H114" s="263">
        <v>2014</v>
      </c>
      <c r="I114" s="262" t="s">
        <v>1960</v>
      </c>
      <c r="J114" s="263">
        <v>2013</v>
      </c>
      <c r="K114" s="262" t="s">
        <v>1959</v>
      </c>
    </row>
    <row r="115" spans="1:11" x14ac:dyDescent="0.25">
      <c r="A115" s="287" t="s">
        <v>1824</v>
      </c>
      <c r="B115" s="288"/>
      <c r="C115" s="289"/>
      <c r="D115" s="213">
        <v>470157</v>
      </c>
      <c r="E115" s="130">
        <v>-0.12098663411040833</v>
      </c>
      <c r="F115" s="213">
        <v>534869</v>
      </c>
      <c r="G115" s="130">
        <v>0.10313883772875121</v>
      </c>
      <c r="H115" s="213">
        <v>484861</v>
      </c>
      <c r="I115" s="130">
        <v>0.1244822420022913</v>
      </c>
      <c r="J115" s="213">
        <v>431186</v>
      </c>
      <c r="K115" s="130">
        <v>9.0380949288705992E-2</v>
      </c>
    </row>
    <row r="116" spans="1:11" x14ac:dyDescent="0.25">
      <c r="A116" s="269" t="s">
        <v>1832</v>
      </c>
      <c r="B116" s="270"/>
      <c r="C116" s="271"/>
      <c r="D116" s="144">
        <v>152</v>
      </c>
      <c r="E116" s="130">
        <v>0</v>
      </c>
      <c r="F116" s="144">
        <v>152</v>
      </c>
      <c r="G116" s="130">
        <v>-6.5359477124182774E-3</v>
      </c>
      <c r="H116" s="213">
        <v>153</v>
      </c>
      <c r="I116" s="130"/>
      <c r="J116" s="213">
        <v>0</v>
      </c>
      <c r="K116" s="130"/>
    </row>
    <row r="117" spans="1:11" x14ac:dyDescent="0.25">
      <c r="A117" s="269" t="s">
        <v>1833</v>
      </c>
      <c r="B117" s="270"/>
      <c r="C117" s="271"/>
      <c r="D117" s="144">
        <v>392768</v>
      </c>
      <c r="E117" s="130">
        <v>5.0400885746225255E-2</v>
      </c>
      <c r="F117" s="144">
        <v>373922</v>
      </c>
      <c r="G117" s="130"/>
      <c r="H117" s="213">
        <v>0</v>
      </c>
      <c r="I117" s="130"/>
      <c r="J117" s="213">
        <v>0</v>
      </c>
      <c r="K117" s="130"/>
    </row>
    <row r="118" spans="1:11" x14ac:dyDescent="0.25">
      <c r="A118" s="269" t="s">
        <v>1834</v>
      </c>
      <c r="B118" s="270"/>
      <c r="C118" s="271"/>
      <c r="D118" s="144">
        <v>148026</v>
      </c>
      <c r="E118" s="130">
        <v>8.456668913572285E-2</v>
      </c>
      <c r="F118" s="144">
        <v>136484</v>
      </c>
      <c r="G118" s="130"/>
      <c r="H118" s="213">
        <v>0</v>
      </c>
      <c r="I118" s="130"/>
      <c r="J118" s="213">
        <v>0</v>
      </c>
      <c r="K118" s="130"/>
    </row>
    <row r="119" spans="1:11" x14ac:dyDescent="0.25">
      <c r="A119" s="269" t="s">
        <v>1835</v>
      </c>
      <c r="B119" s="270"/>
      <c r="C119" s="271"/>
      <c r="D119" s="144">
        <v>540794</v>
      </c>
      <c r="E119" s="130">
        <v>5.9536917669463119E-2</v>
      </c>
      <c r="F119" s="144">
        <v>510406</v>
      </c>
      <c r="G119" s="130"/>
      <c r="H119" s="213">
        <v>0</v>
      </c>
      <c r="I119" s="130"/>
      <c r="J119" s="213">
        <v>0</v>
      </c>
      <c r="K119" s="130"/>
    </row>
    <row r="120" spans="1:11" x14ac:dyDescent="0.25">
      <c r="A120" s="269" t="s">
        <v>1836</v>
      </c>
      <c r="B120" s="270"/>
      <c r="C120" s="271"/>
      <c r="D120" s="144">
        <v>84305</v>
      </c>
      <c r="E120" s="130">
        <v>0.25901644240677402</v>
      </c>
      <c r="F120" s="144">
        <v>66961</v>
      </c>
      <c r="G120" s="130"/>
      <c r="H120" s="213">
        <v>0</v>
      </c>
      <c r="I120" s="130"/>
      <c r="J120" s="213">
        <v>0</v>
      </c>
      <c r="K120" s="130"/>
    </row>
    <row r="121" spans="1:11" x14ac:dyDescent="0.25">
      <c r="A121" s="269" t="s">
        <v>1837</v>
      </c>
      <c r="B121" s="270"/>
      <c r="C121" s="271"/>
      <c r="D121" s="144">
        <v>26214</v>
      </c>
      <c r="E121" s="130">
        <v>6.9260890846793988E-2</v>
      </c>
      <c r="F121" s="144">
        <v>24516</v>
      </c>
      <c r="G121" s="130"/>
      <c r="H121" s="213">
        <v>0</v>
      </c>
      <c r="I121" s="130"/>
      <c r="J121" s="213">
        <v>0</v>
      </c>
      <c r="K121" s="130"/>
    </row>
    <row r="122" spans="1:11" x14ac:dyDescent="0.25">
      <c r="A122" s="269" t="s">
        <v>1838</v>
      </c>
      <c r="B122" s="270"/>
      <c r="C122" s="271"/>
      <c r="D122" s="144">
        <v>110519</v>
      </c>
      <c r="E122" s="130">
        <v>0.20816161439487524</v>
      </c>
      <c r="F122" s="144">
        <v>91477</v>
      </c>
      <c r="G122" s="130"/>
      <c r="H122" s="213">
        <v>0</v>
      </c>
      <c r="I122" s="130"/>
      <c r="J122" s="213">
        <v>0</v>
      </c>
      <c r="K122" s="130"/>
    </row>
    <row r="123" spans="1:11" x14ac:dyDescent="0.25">
      <c r="A123" s="269" t="s">
        <v>1839</v>
      </c>
      <c r="B123" s="270"/>
      <c r="C123" s="271"/>
      <c r="D123" s="144"/>
      <c r="E123" s="130"/>
      <c r="F123" s="144"/>
      <c r="G123" s="130"/>
      <c r="H123" s="213"/>
      <c r="I123" s="130"/>
      <c r="J123" s="213"/>
      <c r="K123" s="130"/>
    </row>
    <row r="124" spans="1:11" x14ac:dyDescent="0.25">
      <c r="A124" s="269" t="s">
        <v>1840</v>
      </c>
      <c r="B124" s="270"/>
      <c r="C124" s="271"/>
      <c r="D124" s="144"/>
      <c r="E124" s="130"/>
      <c r="F124" s="144"/>
      <c r="G124" s="130"/>
      <c r="H124" s="213"/>
      <c r="I124" s="130"/>
      <c r="J124" s="213"/>
      <c r="K124" s="130"/>
    </row>
    <row r="125" spans="1:11" x14ac:dyDescent="0.25">
      <c r="A125" s="269" t="s">
        <v>1841</v>
      </c>
      <c r="B125" s="270"/>
      <c r="C125" s="271"/>
      <c r="D125" s="144"/>
      <c r="E125" s="130"/>
      <c r="F125" s="144"/>
      <c r="G125" s="130"/>
      <c r="H125" s="213"/>
      <c r="I125" s="130"/>
      <c r="J125" s="213"/>
      <c r="K125" s="130"/>
    </row>
    <row r="126" spans="1:11" x14ac:dyDescent="0.25">
      <c r="A126" s="269" t="s">
        <v>1860</v>
      </c>
      <c r="B126" s="270"/>
      <c r="C126" s="271"/>
      <c r="D126" s="144">
        <v>697710</v>
      </c>
      <c r="E126" s="130">
        <v>0.10034143687360531</v>
      </c>
      <c r="F126" s="144">
        <v>634085</v>
      </c>
      <c r="G126" s="130">
        <v>-5.2144497195680484E-2</v>
      </c>
      <c r="H126" s="213">
        <v>668968</v>
      </c>
      <c r="I126" s="130">
        <v>6.118356974482797E-2</v>
      </c>
      <c r="J126" s="213">
        <v>630398</v>
      </c>
      <c r="K126" s="130">
        <v>0.10677698850567419</v>
      </c>
    </row>
    <row r="127" spans="1:11" x14ac:dyDescent="0.25">
      <c r="A127" s="269" t="s">
        <v>1842</v>
      </c>
      <c r="B127" s="270"/>
      <c r="C127" s="271"/>
      <c r="D127" s="144">
        <v>342985</v>
      </c>
      <c r="E127" s="130">
        <v>1.3315488746683757E-2</v>
      </c>
      <c r="F127" s="144">
        <v>338478</v>
      </c>
      <c r="G127" s="130"/>
      <c r="H127" s="213">
        <v>0</v>
      </c>
      <c r="I127" s="130"/>
      <c r="J127" s="213">
        <v>0</v>
      </c>
      <c r="K127" s="130"/>
    </row>
    <row r="128" spans="1:11" x14ac:dyDescent="0.25">
      <c r="A128" s="269" t="s">
        <v>1843</v>
      </c>
      <c r="B128" s="270"/>
      <c r="C128" s="271"/>
      <c r="D128" s="144">
        <v>3525</v>
      </c>
      <c r="E128" s="130">
        <v>-0.39722982216142266</v>
      </c>
      <c r="F128" s="144">
        <v>5848</v>
      </c>
      <c r="G128" s="130"/>
      <c r="H128" s="213">
        <v>0</v>
      </c>
      <c r="I128" s="130"/>
      <c r="J128" s="213">
        <v>0</v>
      </c>
      <c r="K128" s="130"/>
    </row>
    <row r="129" spans="1:11" x14ac:dyDescent="0.25">
      <c r="A129" s="269" t="s">
        <v>1844</v>
      </c>
      <c r="B129" s="270"/>
      <c r="C129" s="271"/>
      <c r="D129" s="144">
        <v>347096</v>
      </c>
      <c r="E129" s="130">
        <v>-3.5530992016849949E-2</v>
      </c>
      <c r="F129" s="144">
        <v>359883</v>
      </c>
      <c r="G129" s="130">
        <v>-6.4320293690948493E-2</v>
      </c>
      <c r="H129" s="213">
        <v>384622</v>
      </c>
      <c r="I129" s="130">
        <v>-2.0068840939722166E-2</v>
      </c>
      <c r="J129" s="213">
        <v>392499</v>
      </c>
      <c r="K129" s="130">
        <v>-0.11567672783879701</v>
      </c>
    </row>
    <row r="130" spans="1:11" x14ac:dyDescent="0.25">
      <c r="A130" s="269" t="s">
        <v>1846</v>
      </c>
      <c r="B130" s="270"/>
      <c r="C130" s="271"/>
      <c r="D130" s="144">
        <v>153589</v>
      </c>
      <c r="E130" s="130">
        <v>3.645393995424695E-2</v>
      </c>
      <c r="F130" s="144">
        <v>148187</v>
      </c>
      <c r="G130" s="130"/>
      <c r="H130" s="213">
        <v>0</v>
      </c>
      <c r="I130" s="130"/>
      <c r="J130" s="213">
        <v>0</v>
      </c>
      <c r="K130" s="130"/>
    </row>
    <row r="131" spans="1:11" x14ac:dyDescent="0.25">
      <c r="A131" s="269" t="s">
        <v>1847</v>
      </c>
      <c r="B131" s="270"/>
      <c r="C131" s="271"/>
      <c r="D131" s="144">
        <v>0</v>
      </c>
      <c r="E131" s="130">
        <v>-1</v>
      </c>
      <c r="F131" s="144">
        <v>30</v>
      </c>
      <c r="G131" s="130"/>
      <c r="H131" s="213">
        <v>0</v>
      </c>
      <c r="I131" s="130"/>
      <c r="J131" s="213">
        <v>0</v>
      </c>
      <c r="K131" s="130"/>
    </row>
    <row r="132" spans="1:11" x14ac:dyDescent="0.25">
      <c r="A132" s="269" t="s">
        <v>1848</v>
      </c>
      <c r="B132" s="270"/>
      <c r="C132" s="271"/>
      <c r="D132" s="144">
        <v>159728</v>
      </c>
      <c r="E132" s="130">
        <v>-4.412974644094847E-3</v>
      </c>
      <c r="F132" s="144">
        <v>160436</v>
      </c>
      <c r="G132" s="130">
        <v>-9.0483398243734303E-2</v>
      </c>
      <c r="H132" s="213">
        <v>176397</v>
      </c>
      <c r="I132" s="130">
        <v>-0.13451970914657485</v>
      </c>
      <c r="J132" s="213">
        <v>203814</v>
      </c>
      <c r="K132" s="130">
        <v>-0.21630506245890857</v>
      </c>
    </row>
    <row r="133" spans="1:11" x14ac:dyDescent="0.25">
      <c r="A133" s="269" t="s">
        <v>1845</v>
      </c>
      <c r="B133" s="270"/>
      <c r="C133" s="271"/>
      <c r="D133" s="144">
        <v>93271</v>
      </c>
      <c r="E133" s="130">
        <v>0.40236054728612247</v>
      </c>
      <c r="F133" s="144">
        <v>66510</v>
      </c>
      <c r="G133" s="130"/>
      <c r="H133" s="213">
        <v>0</v>
      </c>
      <c r="I133" s="130"/>
      <c r="J133" s="213">
        <v>0</v>
      </c>
      <c r="K133" s="130"/>
    </row>
    <row r="134" spans="1:11" x14ac:dyDescent="0.25">
      <c r="A134" s="269" t="s">
        <v>1849</v>
      </c>
      <c r="B134" s="270"/>
      <c r="C134" s="271"/>
      <c r="D134" s="144">
        <v>0</v>
      </c>
      <c r="E134" s="130">
        <v>-1</v>
      </c>
      <c r="F134" s="144">
        <v>5196</v>
      </c>
      <c r="G134" s="130"/>
      <c r="H134" s="213">
        <v>0</v>
      </c>
      <c r="I134" s="130"/>
      <c r="J134" s="213">
        <v>0</v>
      </c>
      <c r="K134" s="130"/>
    </row>
    <row r="135" spans="1:11" x14ac:dyDescent="0.25">
      <c r="A135" s="269" t="s">
        <v>1850</v>
      </c>
      <c r="B135" s="270"/>
      <c r="C135" s="271"/>
      <c r="D135" s="144">
        <v>96458</v>
      </c>
      <c r="E135" s="130">
        <v>0.25021710108485729</v>
      </c>
      <c r="F135" s="144">
        <v>77153</v>
      </c>
      <c r="G135" s="130">
        <v>0.26787944521133245</v>
      </c>
      <c r="H135" s="213">
        <v>60852</v>
      </c>
      <c r="I135" s="130">
        <v>0.4744493712291924</v>
      </c>
      <c r="J135" s="213">
        <v>41271</v>
      </c>
      <c r="K135" s="130">
        <v>1.3371859174723171</v>
      </c>
    </row>
    <row r="136" spans="1:11" x14ac:dyDescent="0.25">
      <c r="A136" s="269" t="s">
        <v>1851</v>
      </c>
      <c r="B136" s="270"/>
      <c r="C136" s="271"/>
      <c r="D136" s="144">
        <v>0</v>
      </c>
      <c r="E136" s="130"/>
      <c r="F136" s="144">
        <v>0</v>
      </c>
      <c r="G136" s="130"/>
      <c r="H136" s="213">
        <v>0</v>
      </c>
      <c r="I136" s="130"/>
      <c r="J136" s="213">
        <v>0</v>
      </c>
      <c r="K136" s="130"/>
    </row>
    <row r="137" spans="1:11" x14ac:dyDescent="0.25">
      <c r="A137" s="269" t="s">
        <v>1852</v>
      </c>
      <c r="B137" s="270"/>
      <c r="C137" s="271"/>
      <c r="D137" s="144">
        <v>0</v>
      </c>
      <c r="E137" s="130"/>
      <c r="F137" s="144">
        <v>0</v>
      </c>
      <c r="G137" s="130"/>
      <c r="H137" s="213">
        <v>0</v>
      </c>
      <c r="I137" s="130"/>
      <c r="J137" s="213">
        <v>0</v>
      </c>
      <c r="K137" s="130"/>
    </row>
    <row r="138" spans="1:11" x14ac:dyDescent="0.25">
      <c r="A138" s="269" t="s">
        <v>1853</v>
      </c>
      <c r="B138" s="270"/>
      <c r="C138" s="271"/>
      <c r="D138" s="144">
        <v>0</v>
      </c>
      <c r="E138" s="130"/>
      <c r="F138" s="144">
        <v>0</v>
      </c>
      <c r="G138" s="130"/>
      <c r="H138" s="213">
        <v>0</v>
      </c>
      <c r="I138" s="130"/>
      <c r="J138" s="213">
        <v>0</v>
      </c>
      <c r="K138" s="130"/>
    </row>
    <row r="139" spans="1:11" x14ac:dyDescent="0.25">
      <c r="A139" s="269" t="s">
        <v>1854</v>
      </c>
      <c r="B139" s="270"/>
      <c r="C139" s="271"/>
      <c r="D139" s="213">
        <v>38876</v>
      </c>
      <c r="E139" s="130">
        <v>0.11160037743402063</v>
      </c>
      <c r="F139" s="213">
        <v>34973</v>
      </c>
      <c r="G139" s="130"/>
      <c r="H139" s="213">
        <v>0</v>
      </c>
      <c r="I139" s="130"/>
      <c r="J139" s="213">
        <v>0</v>
      </c>
      <c r="K139" s="130"/>
    </row>
    <row r="140" spans="1:11" s="168" customFormat="1" x14ac:dyDescent="0.25">
      <c r="A140" s="269" t="s">
        <v>1855</v>
      </c>
      <c r="B140" s="270"/>
      <c r="C140" s="271"/>
      <c r="D140" s="213">
        <v>288553</v>
      </c>
      <c r="E140" s="130">
        <v>9.8969025048844639E-2</v>
      </c>
      <c r="F140" s="213">
        <v>262567</v>
      </c>
      <c r="G140" s="130"/>
      <c r="H140" s="213">
        <v>0</v>
      </c>
      <c r="I140" s="130"/>
      <c r="J140" s="213">
        <v>0</v>
      </c>
      <c r="K140" s="130"/>
    </row>
    <row r="141" spans="1:11" s="134" customFormat="1" x14ac:dyDescent="0.25">
      <c r="A141" s="269" t="s">
        <v>1857</v>
      </c>
      <c r="B141" s="270"/>
      <c r="C141" s="271"/>
      <c r="D141" s="213">
        <v>46761</v>
      </c>
      <c r="E141" s="130">
        <v>-0.55905816234158112</v>
      </c>
      <c r="F141" s="213">
        <v>106048</v>
      </c>
      <c r="G141" s="130"/>
      <c r="H141" s="213">
        <v>0</v>
      </c>
      <c r="I141" s="130"/>
      <c r="J141" s="213">
        <v>0</v>
      </c>
      <c r="K141" s="130"/>
    </row>
    <row r="142" spans="1:11" x14ac:dyDescent="0.25">
      <c r="A142" s="269" t="s">
        <v>1856</v>
      </c>
      <c r="B142" s="270"/>
      <c r="C142" s="271"/>
      <c r="D142" s="213">
        <v>25856</v>
      </c>
      <c r="E142" s="130">
        <v>0.40521739130434775</v>
      </c>
      <c r="F142" s="213">
        <v>18400</v>
      </c>
      <c r="G142" s="130"/>
      <c r="H142" s="213">
        <v>0</v>
      </c>
      <c r="I142" s="130"/>
      <c r="J142" s="213">
        <v>0</v>
      </c>
      <c r="K142" s="130"/>
    </row>
    <row r="143" spans="1:11" x14ac:dyDescent="0.25">
      <c r="A143" s="269" t="s">
        <v>1858</v>
      </c>
      <c r="B143" s="270"/>
      <c r="C143" s="271"/>
      <c r="D143" s="213"/>
      <c r="E143" s="130"/>
      <c r="F143" s="213"/>
      <c r="G143" s="130"/>
      <c r="H143" s="213"/>
      <c r="I143" s="130"/>
      <c r="J143" s="213"/>
      <c r="K143" s="130"/>
    </row>
    <row r="144" spans="1:11" x14ac:dyDescent="0.25">
      <c r="A144" s="272" t="s">
        <v>976</v>
      </c>
      <c r="B144" s="273"/>
      <c r="C144" s="274"/>
      <c r="D144" s="214"/>
      <c r="E144" s="253">
        <v>2E-3</v>
      </c>
      <c r="F144" s="214"/>
      <c r="G144" s="253">
        <v>2E-3</v>
      </c>
      <c r="H144" s="214"/>
      <c r="I144" s="253">
        <v>2E-3</v>
      </c>
      <c r="J144" s="214"/>
      <c r="K144" s="253">
        <v>2E-3</v>
      </c>
    </row>
    <row r="145" spans="1:11" x14ac:dyDescent="0.25">
      <c r="A145" s="168"/>
      <c r="B145" s="168"/>
      <c r="C145" s="168"/>
      <c r="D145" s="230"/>
      <c r="E145" s="229"/>
      <c r="F145" s="231"/>
      <c r="G145" s="229"/>
      <c r="H145" s="168"/>
      <c r="I145" s="229"/>
      <c r="J145" s="168"/>
      <c r="K145" s="229"/>
    </row>
    <row r="146" spans="1:11" x14ac:dyDescent="0.25">
      <c r="A146" s="296" t="s">
        <v>2522</v>
      </c>
      <c r="B146" s="297"/>
      <c r="C146" s="297"/>
      <c r="D146" s="263">
        <v>2016</v>
      </c>
      <c r="E146" s="262" t="s">
        <v>1960</v>
      </c>
      <c r="F146" s="263">
        <v>2015</v>
      </c>
      <c r="G146" s="262" t="s">
        <v>1960</v>
      </c>
      <c r="H146" s="263">
        <v>2014</v>
      </c>
      <c r="I146" s="262" t="s">
        <v>1960</v>
      </c>
      <c r="J146" s="263">
        <v>2013</v>
      </c>
      <c r="K146" s="262" t="s">
        <v>1959</v>
      </c>
    </row>
    <row r="147" spans="1:11" x14ac:dyDescent="0.25">
      <c r="A147" s="298" t="s">
        <v>42</v>
      </c>
      <c r="B147" s="299"/>
      <c r="C147" s="300"/>
      <c r="D147" s="215">
        <v>0</v>
      </c>
      <c r="E147" s="139"/>
      <c r="F147" s="212">
        <v>0</v>
      </c>
      <c r="G147" s="139"/>
      <c r="H147" s="212">
        <v>0</v>
      </c>
      <c r="I147" s="139"/>
      <c r="J147" s="212">
        <v>0</v>
      </c>
      <c r="K147" s="139"/>
    </row>
    <row r="148" spans="1:11" x14ac:dyDescent="0.25">
      <c r="A148" s="269" t="s">
        <v>43</v>
      </c>
      <c r="B148" s="270"/>
      <c r="C148" s="271"/>
      <c r="D148" s="144">
        <v>0</v>
      </c>
      <c r="E148" s="130"/>
      <c r="F148" s="213">
        <v>0</v>
      </c>
      <c r="G148" s="130"/>
      <c r="H148" s="213">
        <v>0</v>
      </c>
      <c r="I148" s="130"/>
      <c r="J148" s="213">
        <v>0</v>
      </c>
      <c r="K148" s="130"/>
    </row>
    <row r="149" spans="1:11" x14ac:dyDescent="0.25">
      <c r="A149" s="284" t="s">
        <v>44</v>
      </c>
      <c r="B149" s="285"/>
      <c r="C149" s="286"/>
      <c r="D149" s="144">
        <v>0</v>
      </c>
      <c r="E149" s="132"/>
      <c r="F149" s="216">
        <v>0</v>
      </c>
      <c r="G149" s="132"/>
      <c r="H149" s="216">
        <v>0</v>
      </c>
      <c r="I149" s="132"/>
      <c r="J149" s="216">
        <v>0</v>
      </c>
      <c r="K149" s="132"/>
    </row>
    <row r="150" spans="1:11" x14ac:dyDescent="0.25">
      <c r="A150" s="269" t="s">
        <v>45</v>
      </c>
      <c r="B150" s="270"/>
      <c r="C150" s="271"/>
      <c r="D150" s="144">
        <v>0</v>
      </c>
      <c r="E150" s="130"/>
      <c r="F150" s="213">
        <v>0</v>
      </c>
      <c r="G150" s="130"/>
      <c r="H150" s="213">
        <v>0</v>
      </c>
      <c r="I150" s="130"/>
      <c r="J150" s="213">
        <v>0</v>
      </c>
      <c r="K150" s="130"/>
    </row>
    <row r="151" spans="1:11" x14ac:dyDescent="0.25">
      <c r="A151" s="284" t="s">
        <v>46</v>
      </c>
      <c r="B151" s="285"/>
      <c r="C151" s="286"/>
      <c r="D151" s="144">
        <v>0</v>
      </c>
      <c r="E151" s="132"/>
      <c r="F151" s="216">
        <v>0</v>
      </c>
      <c r="G151" s="132"/>
      <c r="H151" s="216">
        <v>0</v>
      </c>
      <c r="I151" s="132"/>
      <c r="J151" s="216">
        <v>0</v>
      </c>
      <c r="K151" s="132"/>
    </row>
    <row r="152" spans="1:11" x14ac:dyDescent="0.25">
      <c r="A152" s="269" t="s">
        <v>47</v>
      </c>
      <c r="B152" s="270"/>
      <c r="C152" s="271"/>
      <c r="D152" s="144">
        <v>0</v>
      </c>
      <c r="E152" s="130"/>
      <c r="F152" s="213">
        <v>0</v>
      </c>
      <c r="G152" s="130"/>
      <c r="H152" s="213">
        <v>0</v>
      </c>
      <c r="I152" s="130"/>
      <c r="J152" s="213">
        <v>0</v>
      </c>
      <c r="K152" s="130"/>
    </row>
    <row r="153" spans="1:11" x14ac:dyDescent="0.25">
      <c r="A153" s="284" t="s">
        <v>48</v>
      </c>
      <c r="B153" s="285"/>
      <c r="C153" s="286"/>
      <c r="D153" s="144">
        <v>0</v>
      </c>
      <c r="E153" s="132"/>
      <c r="F153" s="216">
        <v>0</v>
      </c>
      <c r="G153" s="132"/>
      <c r="H153" s="216">
        <v>0</v>
      </c>
      <c r="I153" s="132"/>
      <c r="J153" s="216">
        <v>0</v>
      </c>
      <c r="K153" s="132"/>
    </row>
    <row r="154" spans="1:11" x14ac:dyDescent="0.25">
      <c r="A154" s="269" t="s">
        <v>49</v>
      </c>
      <c r="B154" s="270"/>
      <c r="C154" s="271"/>
      <c r="D154" s="144">
        <v>47299</v>
      </c>
      <c r="E154" s="130">
        <v>2.4297005293307228</v>
      </c>
      <c r="F154" s="213">
        <v>13791</v>
      </c>
      <c r="G154" s="130">
        <v>0.47339743589743599</v>
      </c>
      <c r="H154" s="213">
        <v>9360</v>
      </c>
      <c r="I154" s="130">
        <v>-0.88044297410875094</v>
      </c>
      <c r="J154" s="213">
        <v>78289</v>
      </c>
      <c r="K154" s="130">
        <v>-0.39584105046686002</v>
      </c>
    </row>
    <row r="155" spans="1:11" x14ac:dyDescent="0.25">
      <c r="A155" s="284" t="s">
        <v>50</v>
      </c>
      <c r="B155" s="285"/>
      <c r="C155" s="286"/>
      <c r="D155" s="144">
        <v>0</v>
      </c>
      <c r="E155" s="132"/>
      <c r="F155" s="216">
        <v>0</v>
      </c>
      <c r="G155" s="132"/>
      <c r="H155" s="216">
        <v>0</v>
      </c>
      <c r="I155" s="132"/>
      <c r="J155" s="216">
        <v>0</v>
      </c>
      <c r="K155" s="132"/>
    </row>
    <row r="156" spans="1:11" x14ac:dyDescent="0.25">
      <c r="A156" s="269" t="s">
        <v>51</v>
      </c>
      <c r="B156" s="270"/>
      <c r="C156" s="271"/>
      <c r="D156" s="144">
        <v>0</v>
      </c>
      <c r="E156" s="130"/>
      <c r="F156" s="213">
        <v>0</v>
      </c>
      <c r="G156" s="130"/>
      <c r="H156" s="213">
        <v>0</v>
      </c>
      <c r="I156" s="130"/>
      <c r="J156" s="213">
        <v>0</v>
      </c>
      <c r="K156" s="130"/>
    </row>
    <row r="157" spans="1:11" x14ac:dyDescent="0.25">
      <c r="A157" s="284" t="s">
        <v>52</v>
      </c>
      <c r="B157" s="285"/>
      <c r="C157" s="286"/>
      <c r="D157" s="144">
        <v>3450</v>
      </c>
      <c r="E157" s="132">
        <v>0.50589262330859897</v>
      </c>
      <c r="F157" s="216">
        <v>2291</v>
      </c>
      <c r="G157" s="132">
        <v>-0.49923497267759565</v>
      </c>
      <c r="H157" s="216">
        <v>4575</v>
      </c>
      <c r="I157" s="132">
        <v>0.15413723511604438</v>
      </c>
      <c r="J157" s="216">
        <v>3964</v>
      </c>
      <c r="K157" s="132">
        <v>-0.12966700302724521</v>
      </c>
    </row>
    <row r="158" spans="1:11" x14ac:dyDescent="0.25">
      <c r="A158" s="269" t="s">
        <v>53</v>
      </c>
      <c r="B158" s="270"/>
      <c r="C158" s="271"/>
      <c r="D158" s="144">
        <v>0</v>
      </c>
      <c r="E158" s="130"/>
      <c r="F158" s="213">
        <v>0</v>
      </c>
      <c r="G158" s="130"/>
      <c r="H158" s="213">
        <v>0</v>
      </c>
      <c r="I158" s="130"/>
      <c r="J158" s="213">
        <v>0</v>
      </c>
      <c r="K158" s="130"/>
    </row>
    <row r="159" spans="1:11" x14ac:dyDescent="0.25">
      <c r="A159" s="284" t="s">
        <v>54</v>
      </c>
      <c r="B159" s="285"/>
      <c r="C159" s="286"/>
      <c r="D159" s="144">
        <v>0</v>
      </c>
      <c r="E159" s="132"/>
      <c r="F159" s="216">
        <v>0</v>
      </c>
      <c r="G159" s="132"/>
      <c r="H159" s="216">
        <v>0</v>
      </c>
      <c r="I159" s="132"/>
      <c r="J159" s="216">
        <v>0</v>
      </c>
      <c r="K159" s="132"/>
    </row>
    <row r="160" spans="1:11" x14ac:dyDescent="0.25">
      <c r="A160" s="269" t="s">
        <v>55</v>
      </c>
      <c r="B160" s="270"/>
      <c r="C160" s="271"/>
      <c r="D160" s="144">
        <v>0</v>
      </c>
      <c r="E160" s="130"/>
      <c r="F160" s="213">
        <v>0</v>
      </c>
      <c r="G160" s="130"/>
      <c r="H160" s="213">
        <v>0</v>
      </c>
      <c r="I160" s="130"/>
      <c r="J160" s="213">
        <v>0</v>
      </c>
      <c r="K160" s="130"/>
    </row>
    <row r="161" spans="1:11" x14ac:dyDescent="0.25">
      <c r="A161" s="284" t="s">
        <v>56</v>
      </c>
      <c r="B161" s="285"/>
      <c r="C161" s="286"/>
      <c r="D161" s="144">
        <v>0</v>
      </c>
      <c r="E161" s="132"/>
      <c r="F161" s="216">
        <v>0</v>
      </c>
      <c r="G161" s="132"/>
      <c r="H161" s="216">
        <v>0</v>
      </c>
      <c r="I161" s="132"/>
      <c r="J161" s="216">
        <v>0</v>
      </c>
      <c r="K161" s="132"/>
    </row>
    <row r="162" spans="1:11" x14ac:dyDescent="0.25">
      <c r="A162" s="269" t="s">
        <v>57</v>
      </c>
      <c r="B162" s="270"/>
      <c r="C162" s="271"/>
      <c r="D162" s="144">
        <v>0</v>
      </c>
      <c r="E162" s="130"/>
      <c r="F162" s="213">
        <v>0</v>
      </c>
      <c r="G162" s="130"/>
      <c r="H162" s="213">
        <v>0</v>
      </c>
      <c r="I162" s="130"/>
      <c r="J162" s="213">
        <v>0</v>
      </c>
      <c r="K162" s="130"/>
    </row>
    <row r="163" spans="1:11" x14ac:dyDescent="0.25">
      <c r="A163" s="284" t="s">
        <v>58</v>
      </c>
      <c r="B163" s="285"/>
      <c r="C163" s="286"/>
      <c r="D163" s="144">
        <v>0</v>
      </c>
      <c r="E163" s="132"/>
      <c r="F163" s="216">
        <v>0</v>
      </c>
      <c r="G163" s="132"/>
      <c r="H163" s="216">
        <v>0</v>
      </c>
      <c r="I163" s="132"/>
      <c r="J163" s="216">
        <v>0</v>
      </c>
      <c r="K163" s="132"/>
    </row>
    <row r="164" spans="1:11" x14ac:dyDescent="0.25">
      <c r="A164" s="269" t="s">
        <v>59</v>
      </c>
      <c r="B164" s="270"/>
      <c r="C164" s="271"/>
      <c r="D164" s="144">
        <v>0</v>
      </c>
      <c r="E164" s="130"/>
      <c r="F164" s="213">
        <v>0</v>
      </c>
      <c r="G164" s="130"/>
      <c r="H164" s="213">
        <v>0</v>
      </c>
      <c r="I164" s="130"/>
      <c r="J164" s="213">
        <v>0</v>
      </c>
      <c r="K164" s="130"/>
    </row>
    <row r="165" spans="1:11" x14ac:dyDescent="0.25">
      <c r="A165" s="284" t="s">
        <v>60</v>
      </c>
      <c r="B165" s="285"/>
      <c r="C165" s="286"/>
      <c r="D165" s="144">
        <v>0</v>
      </c>
      <c r="E165" s="132"/>
      <c r="F165" s="216">
        <v>0</v>
      </c>
      <c r="G165" s="132"/>
      <c r="H165" s="216">
        <v>0</v>
      </c>
      <c r="I165" s="132"/>
      <c r="J165" s="216">
        <v>0</v>
      </c>
      <c r="K165" s="132"/>
    </row>
    <row r="166" spans="1:11" x14ac:dyDescent="0.25">
      <c r="A166" s="269" t="s">
        <v>61</v>
      </c>
      <c r="B166" s="270"/>
      <c r="C166" s="271"/>
      <c r="D166" s="144">
        <v>0</v>
      </c>
      <c r="E166" s="130"/>
      <c r="F166" s="213">
        <v>0</v>
      </c>
      <c r="G166" s="130"/>
      <c r="H166" s="213">
        <v>0</v>
      </c>
      <c r="I166" s="130"/>
      <c r="J166" s="213">
        <v>0</v>
      </c>
      <c r="K166" s="130"/>
    </row>
    <row r="167" spans="1:11" s="168" customFormat="1" x14ac:dyDescent="0.25">
      <c r="A167" s="284" t="s">
        <v>62</v>
      </c>
      <c r="B167" s="285"/>
      <c r="C167" s="286"/>
      <c r="D167" s="144">
        <v>0</v>
      </c>
      <c r="E167" s="132"/>
      <c r="F167" s="216">
        <v>0</v>
      </c>
      <c r="G167" s="132"/>
      <c r="H167" s="216">
        <v>0</v>
      </c>
      <c r="I167" s="132"/>
      <c r="J167" s="216">
        <v>0</v>
      </c>
      <c r="K167" s="132"/>
    </row>
    <row r="168" spans="1:11" s="134" customFormat="1" x14ac:dyDescent="0.25">
      <c r="A168" s="269" t="s">
        <v>63</v>
      </c>
      <c r="B168" s="270"/>
      <c r="C168" s="271"/>
      <c r="D168" s="144">
        <v>0</v>
      </c>
      <c r="E168" s="130"/>
      <c r="F168" s="213">
        <v>0</v>
      </c>
      <c r="G168" s="130"/>
      <c r="H168" s="213">
        <v>0</v>
      </c>
      <c r="I168" s="130"/>
      <c r="J168" s="213">
        <v>0</v>
      </c>
      <c r="K168" s="130"/>
    </row>
    <row r="169" spans="1:11" x14ac:dyDescent="0.25">
      <c r="A169" s="284" t="s">
        <v>64</v>
      </c>
      <c r="B169" s="285"/>
      <c r="C169" s="286"/>
      <c r="D169" s="216">
        <v>50748</v>
      </c>
      <c r="E169" s="132">
        <v>2.1555776644695932</v>
      </c>
      <c r="F169" s="216">
        <v>16082</v>
      </c>
      <c r="G169" s="132">
        <v>0.15407247936849666</v>
      </c>
      <c r="H169" s="216">
        <v>13935</v>
      </c>
      <c r="I169" s="132">
        <v>-0.83058574658983153</v>
      </c>
      <c r="J169" s="216">
        <v>82254</v>
      </c>
      <c r="K169" s="132">
        <v>-0.38303304398570281</v>
      </c>
    </row>
    <row r="170" spans="1:11" x14ac:dyDescent="0.25">
      <c r="A170" s="269" t="s">
        <v>87</v>
      </c>
      <c r="B170" s="270"/>
      <c r="C170" s="271"/>
      <c r="D170" s="144">
        <v>39449</v>
      </c>
      <c r="E170" s="130">
        <v>0.44470079835933496</v>
      </c>
      <c r="F170" s="213">
        <v>27306</v>
      </c>
      <c r="G170" s="130">
        <v>0.37575574365175335</v>
      </c>
      <c r="H170" s="213">
        <v>19848</v>
      </c>
      <c r="I170" s="130">
        <v>-0.89685867955413512</v>
      </c>
      <c r="J170" s="213">
        <v>192435</v>
      </c>
      <c r="K170" s="130">
        <v>-0.79500090939797852</v>
      </c>
    </row>
    <row r="171" spans="1:11" x14ac:dyDescent="0.25">
      <c r="A171" s="304" t="s">
        <v>65</v>
      </c>
      <c r="B171" s="305"/>
      <c r="C171" s="306"/>
      <c r="D171" s="217">
        <v>90197</v>
      </c>
      <c r="E171" s="143">
        <v>1.0787987738827813</v>
      </c>
      <c r="F171" s="217">
        <v>43389</v>
      </c>
      <c r="G171" s="142">
        <v>0.28434419678536549</v>
      </c>
      <c r="H171" s="217">
        <v>33783</v>
      </c>
      <c r="I171" s="142">
        <v>-0.87701319315004655</v>
      </c>
      <c r="J171" s="217">
        <v>274688</v>
      </c>
      <c r="K171" s="142">
        <v>-0.67163836789375586</v>
      </c>
    </row>
    <row r="172" spans="1:11" x14ac:dyDescent="0.25">
      <c r="A172" s="301"/>
      <c r="B172" s="301"/>
      <c r="C172" s="301"/>
      <c r="D172" s="168"/>
      <c r="E172" s="229"/>
      <c r="F172" s="168"/>
      <c r="G172" s="229"/>
      <c r="H172" s="168"/>
      <c r="I172" s="229"/>
      <c r="J172" s="168"/>
      <c r="K172" s="229"/>
    </row>
    <row r="173" spans="1:11" x14ac:dyDescent="0.25">
      <c r="A173" s="296" t="s">
        <v>1954</v>
      </c>
      <c r="B173" s="297"/>
      <c r="C173" s="297"/>
      <c r="D173" s="263">
        <v>2016</v>
      </c>
      <c r="E173" s="262" t="s">
        <v>1960</v>
      </c>
      <c r="F173" s="263">
        <v>2015</v>
      </c>
      <c r="G173" s="262" t="s">
        <v>1960</v>
      </c>
      <c r="H173" s="263">
        <v>2014</v>
      </c>
      <c r="I173" s="262" t="s">
        <v>1960</v>
      </c>
      <c r="J173" s="263">
        <v>2013</v>
      </c>
      <c r="K173" s="262" t="s">
        <v>1959</v>
      </c>
    </row>
    <row r="174" spans="1:11" x14ac:dyDescent="0.25">
      <c r="A174" s="298" t="s">
        <v>978</v>
      </c>
      <c r="B174" s="299"/>
      <c r="C174" s="300"/>
      <c r="D174" s="212">
        <v>113525</v>
      </c>
      <c r="E174" s="139">
        <v>-10.193796566245545</v>
      </c>
      <c r="F174" s="212">
        <v>-12348</v>
      </c>
      <c r="G174" s="139">
        <v>2.7865685372585096</v>
      </c>
      <c r="H174" s="212">
        <v>-3261</v>
      </c>
      <c r="I174" s="139">
        <v>-0.9729015531124573</v>
      </c>
      <c r="J174" s="212">
        <v>-120339</v>
      </c>
      <c r="K174" s="139">
        <v>-1.9433766276934326</v>
      </c>
    </row>
    <row r="175" spans="1:11" x14ac:dyDescent="0.25">
      <c r="A175" s="269" t="s">
        <v>345</v>
      </c>
      <c r="B175" s="270"/>
      <c r="C175" s="271"/>
      <c r="D175" s="213"/>
      <c r="E175" s="130"/>
      <c r="F175" s="213"/>
      <c r="G175" s="130"/>
      <c r="H175" s="213"/>
      <c r="I175" s="130"/>
      <c r="J175" s="213"/>
      <c r="K175" s="130"/>
    </row>
    <row r="176" spans="1:11" x14ac:dyDescent="0.25">
      <c r="A176" s="284" t="s">
        <v>957</v>
      </c>
      <c r="B176" s="285"/>
      <c r="C176" s="286"/>
      <c r="D176" s="216"/>
      <c r="E176" s="132"/>
      <c r="F176" s="216"/>
      <c r="G176" s="132"/>
      <c r="H176" s="216"/>
      <c r="I176" s="132"/>
      <c r="J176" s="216"/>
      <c r="K176" s="132"/>
    </row>
    <row r="177" spans="1:11" x14ac:dyDescent="0.25">
      <c r="A177" s="269" t="s">
        <v>958</v>
      </c>
      <c r="B177" s="270"/>
      <c r="C177" s="271"/>
      <c r="D177" s="213">
        <v>747559</v>
      </c>
      <c r="E177" s="130">
        <v>0.30829824395605154</v>
      </c>
      <c r="F177" s="213">
        <v>571398</v>
      </c>
      <c r="G177" s="130">
        <v>-0.39527692053695029</v>
      </c>
      <c r="H177" s="213">
        <v>944892</v>
      </c>
      <c r="I177" s="130">
        <v>2.1902215358702293E-3</v>
      </c>
      <c r="J177" s="213">
        <v>942827</v>
      </c>
      <c r="K177" s="130">
        <v>-0.20710904545584718</v>
      </c>
    </row>
    <row r="178" spans="1:11" x14ac:dyDescent="0.25">
      <c r="A178" s="284" t="s">
        <v>959</v>
      </c>
      <c r="B178" s="285"/>
      <c r="C178" s="286"/>
      <c r="D178" s="216">
        <v>329338</v>
      </c>
      <c r="E178" s="132">
        <v>7.5459621852855596E-2</v>
      </c>
      <c r="F178" s="216">
        <v>306230</v>
      </c>
      <c r="G178" s="132">
        <v>-0.62296696667118112</v>
      </c>
      <c r="H178" s="216">
        <v>812210</v>
      </c>
      <c r="I178" s="132">
        <v>1.2328490330029829</v>
      </c>
      <c r="J178" s="216">
        <v>363755</v>
      </c>
      <c r="K178" s="132">
        <v>-9.4615881568638205E-2</v>
      </c>
    </row>
    <row r="179" spans="1:11" x14ac:dyDescent="0.25">
      <c r="A179" s="269" t="s">
        <v>960</v>
      </c>
      <c r="B179" s="270"/>
      <c r="C179" s="271"/>
      <c r="D179" s="213">
        <v>0</v>
      </c>
      <c r="E179" s="130"/>
      <c r="F179" s="213">
        <v>0</v>
      </c>
      <c r="G179" s="130"/>
      <c r="H179" s="213">
        <v>0</v>
      </c>
      <c r="I179" s="130"/>
      <c r="J179" s="213">
        <v>0</v>
      </c>
      <c r="K179" s="130"/>
    </row>
    <row r="180" spans="1:11" x14ac:dyDescent="0.25">
      <c r="A180" s="284" t="s">
        <v>961</v>
      </c>
      <c r="B180" s="285"/>
      <c r="C180" s="286"/>
      <c r="D180" s="216">
        <v>2754</v>
      </c>
      <c r="E180" s="132"/>
      <c r="F180" s="216">
        <v>0</v>
      </c>
      <c r="G180" s="132"/>
      <c r="H180" s="216">
        <v>0</v>
      </c>
      <c r="I180" s="132"/>
      <c r="J180" s="216">
        <v>0</v>
      </c>
      <c r="K180" s="132"/>
    </row>
    <row r="181" spans="1:11" x14ac:dyDescent="0.25">
      <c r="A181" s="269" t="s">
        <v>962</v>
      </c>
      <c r="B181" s="270"/>
      <c r="C181" s="271"/>
      <c r="D181" s="213">
        <v>1346</v>
      </c>
      <c r="E181" s="130">
        <v>-0.68284637134778503</v>
      </c>
      <c r="F181" s="213">
        <v>4244</v>
      </c>
      <c r="G181" s="130">
        <v>-0.98985400185994032</v>
      </c>
      <c r="H181" s="213">
        <v>418293</v>
      </c>
      <c r="I181" s="130">
        <v>19.157727338441521</v>
      </c>
      <c r="J181" s="213">
        <v>20751</v>
      </c>
      <c r="K181" s="130">
        <v>-0.93513565611295846</v>
      </c>
    </row>
    <row r="182" spans="1:11" x14ac:dyDescent="0.25">
      <c r="A182" s="284" t="s">
        <v>979</v>
      </c>
      <c r="B182" s="285"/>
      <c r="C182" s="286"/>
      <c r="D182" s="216">
        <v>128</v>
      </c>
      <c r="E182" s="132">
        <v>-0.7168141592920354</v>
      </c>
      <c r="F182" s="216">
        <v>452</v>
      </c>
      <c r="G182" s="132">
        <v>-114</v>
      </c>
      <c r="H182" s="216">
        <v>-4</v>
      </c>
      <c r="I182" s="132">
        <v>-1.0109890109890109</v>
      </c>
      <c r="J182" s="216">
        <v>364</v>
      </c>
      <c r="K182" s="132">
        <v>-0.64835164835164827</v>
      </c>
    </row>
    <row r="183" spans="1:11" x14ac:dyDescent="0.25">
      <c r="A183" s="269" t="s">
        <v>963</v>
      </c>
      <c r="B183" s="270"/>
      <c r="C183" s="271"/>
      <c r="D183" s="213">
        <v>2186</v>
      </c>
      <c r="E183" s="130">
        <v>0.74044585987261136</v>
      </c>
      <c r="F183" s="213">
        <v>1256</v>
      </c>
      <c r="G183" s="130">
        <v>-0.97847213890269613</v>
      </c>
      <c r="H183" s="213">
        <v>58343</v>
      </c>
      <c r="I183" s="130">
        <v>140.26634382566587</v>
      </c>
      <c r="J183" s="213">
        <v>413</v>
      </c>
      <c r="K183" s="130">
        <v>4.2929782082324452</v>
      </c>
    </row>
    <row r="184" spans="1:11" x14ac:dyDescent="0.25">
      <c r="A184" s="284" t="s">
        <v>980</v>
      </c>
      <c r="B184" s="285"/>
      <c r="C184" s="286"/>
      <c r="D184" s="216">
        <v>1083311</v>
      </c>
      <c r="E184" s="132">
        <v>0.22604744335544047</v>
      </c>
      <c r="F184" s="216">
        <v>883580</v>
      </c>
      <c r="G184" s="132">
        <v>-0.60443812915951489</v>
      </c>
      <c r="H184" s="216">
        <v>2233734</v>
      </c>
      <c r="I184" s="132">
        <v>0.68188930133799164</v>
      </c>
      <c r="J184" s="216">
        <v>1328110</v>
      </c>
      <c r="K184" s="132">
        <v>-0.18432132880559593</v>
      </c>
    </row>
    <row r="185" spans="1:11" x14ac:dyDescent="0.25">
      <c r="A185" s="269" t="s">
        <v>981</v>
      </c>
      <c r="B185" s="270"/>
      <c r="C185" s="271"/>
      <c r="D185" s="213"/>
      <c r="E185" s="130"/>
      <c r="F185" s="213"/>
      <c r="G185" s="130"/>
      <c r="H185" s="213"/>
      <c r="I185" s="130"/>
      <c r="J185" s="213"/>
      <c r="K185" s="130"/>
    </row>
    <row r="186" spans="1:11" x14ac:dyDescent="0.25">
      <c r="A186" s="284" t="s">
        <v>958</v>
      </c>
      <c r="B186" s="285"/>
      <c r="C186" s="286"/>
      <c r="D186" s="216">
        <v>753885</v>
      </c>
      <c r="E186" s="132">
        <v>0.16278011620320609</v>
      </c>
      <c r="F186" s="216">
        <v>648347</v>
      </c>
      <c r="G186" s="132">
        <v>-0.33938336728050078</v>
      </c>
      <c r="H186" s="216">
        <v>981427</v>
      </c>
      <c r="I186" s="132">
        <v>0.4618708572279735</v>
      </c>
      <c r="J186" s="216">
        <v>671350</v>
      </c>
      <c r="K186" s="132">
        <v>0.12293885454680864</v>
      </c>
    </row>
    <row r="187" spans="1:11" x14ac:dyDescent="0.25">
      <c r="A187" s="269" t="s">
        <v>959</v>
      </c>
      <c r="B187" s="270"/>
      <c r="C187" s="271"/>
      <c r="D187" s="213">
        <v>287045</v>
      </c>
      <c r="E187" s="130">
        <v>2.2709863149381393E-2</v>
      </c>
      <c r="F187" s="213">
        <v>280671</v>
      </c>
      <c r="G187" s="130">
        <v>-0.55892156415942074</v>
      </c>
      <c r="H187" s="213">
        <v>636329</v>
      </c>
      <c r="I187" s="130">
        <v>0.96132092627581756</v>
      </c>
      <c r="J187" s="213">
        <v>324439</v>
      </c>
      <c r="K187" s="130">
        <v>-0.11525741356618657</v>
      </c>
    </row>
    <row r="188" spans="1:11" x14ac:dyDescent="0.25">
      <c r="A188" s="284" t="s">
        <v>960</v>
      </c>
      <c r="B188" s="285"/>
      <c r="C188" s="286"/>
      <c r="D188" s="216">
        <v>0</v>
      </c>
      <c r="E188" s="132"/>
      <c r="F188" s="216">
        <v>0</v>
      </c>
      <c r="G188" s="132"/>
      <c r="H188" s="216">
        <v>0</v>
      </c>
      <c r="I188" s="132"/>
      <c r="J188" s="216">
        <v>0</v>
      </c>
      <c r="K188" s="132"/>
    </row>
    <row r="189" spans="1:11" x14ac:dyDescent="0.25">
      <c r="A189" s="269" t="s">
        <v>961</v>
      </c>
      <c r="B189" s="270"/>
      <c r="C189" s="271"/>
      <c r="D189" s="213">
        <v>47</v>
      </c>
      <c r="E189" s="130"/>
      <c r="F189" s="213">
        <v>0</v>
      </c>
      <c r="G189" s="130"/>
      <c r="H189" s="213">
        <v>0</v>
      </c>
      <c r="I189" s="130">
        <v>-1</v>
      </c>
      <c r="J189" s="213">
        <v>58</v>
      </c>
      <c r="K189" s="130">
        <v>-0.18965517241379315</v>
      </c>
    </row>
    <row r="190" spans="1:11" s="168" customFormat="1" x14ac:dyDescent="0.25">
      <c r="A190" s="284" t="s">
        <v>962</v>
      </c>
      <c r="B190" s="285"/>
      <c r="C190" s="286"/>
      <c r="D190" s="216">
        <v>40178</v>
      </c>
      <c r="E190" s="132">
        <v>4.3485090521831733</v>
      </c>
      <c r="F190" s="216">
        <v>7512</v>
      </c>
      <c r="G190" s="132">
        <v>-0.95710002569886643</v>
      </c>
      <c r="H190" s="216">
        <v>175105</v>
      </c>
      <c r="I190" s="132">
        <v>-368.86764705882354</v>
      </c>
      <c r="J190" s="216">
        <v>-476</v>
      </c>
      <c r="K190" s="132">
        <v>-85.407563025210081</v>
      </c>
    </row>
    <row r="191" spans="1:11" x14ac:dyDescent="0.25">
      <c r="A191" s="269" t="s">
        <v>964</v>
      </c>
      <c r="B191" s="270"/>
      <c r="C191" s="271"/>
      <c r="D191" s="213">
        <v>945</v>
      </c>
      <c r="E191" s="130">
        <v>-0.59424645770717044</v>
      </c>
      <c r="F191" s="213">
        <v>2329</v>
      </c>
      <c r="G191" s="130">
        <v>6.7369385884509692E-2</v>
      </c>
      <c r="H191" s="213">
        <v>2182</v>
      </c>
      <c r="I191" s="130">
        <v>-0.83661549981280414</v>
      </c>
      <c r="J191" s="213">
        <v>13355</v>
      </c>
      <c r="K191" s="130">
        <v>-0.92923998502433547</v>
      </c>
    </row>
    <row r="192" spans="1:11" s="168" customFormat="1" x14ac:dyDescent="0.25">
      <c r="A192" s="284" t="s">
        <v>982</v>
      </c>
      <c r="B192" s="285"/>
      <c r="C192" s="286"/>
      <c r="D192" s="216">
        <v>1082101</v>
      </c>
      <c r="E192" s="132">
        <v>0.15257152838874455</v>
      </c>
      <c r="F192" s="216">
        <v>938858</v>
      </c>
      <c r="G192" s="132">
        <v>-0.47697186084121657</v>
      </c>
      <c r="H192" s="216">
        <v>1795043</v>
      </c>
      <c r="I192" s="132">
        <v>0.77951495252427327</v>
      </c>
      <c r="J192" s="216">
        <v>1008726</v>
      </c>
      <c r="K192" s="132">
        <v>7.2740268417786469E-2</v>
      </c>
    </row>
    <row r="193" spans="1:11" s="168" customFormat="1" x14ac:dyDescent="0.25">
      <c r="A193" s="269" t="s">
        <v>983</v>
      </c>
      <c r="B193" s="270"/>
      <c r="C193" s="271"/>
      <c r="D193" s="213">
        <v>0</v>
      </c>
      <c r="E193" s="130"/>
      <c r="F193" s="213">
        <v>0</v>
      </c>
      <c r="G193" s="130"/>
      <c r="H193" s="213">
        <v>0</v>
      </c>
      <c r="I193" s="130"/>
      <c r="J193" s="213">
        <v>0</v>
      </c>
      <c r="K193" s="130"/>
    </row>
    <row r="194" spans="1:11" s="168" customFormat="1" x14ac:dyDescent="0.25">
      <c r="A194" s="304" t="s">
        <v>984</v>
      </c>
      <c r="B194" s="305"/>
      <c r="C194" s="306"/>
      <c r="D194" s="217">
        <v>1211</v>
      </c>
      <c r="E194" s="142">
        <v>-1.0219074496182929</v>
      </c>
      <c r="F194" s="217">
        <v>-55278</v>
      </c>
      <c r="G194" s="142">
        <v>-1.1260066880788528</v>
      </c>
      <c r="H194" s="217">
        <v>438691</v>
      </c>
      <c r="I194" s="142">
        <v>0.37355346542093537</v>
      </c>
      <c r="J194" s="217">
        <v>319384</v>
      </c>
      <c r="K194" s="142">
        <v>-0.99620832602760312</v>
      </c>
    </row>
    <row r="195" spans="1:11" s="168" customFormat="1" x14ac:dyDescent="0.25">
      <c r="D195" s="228"/>
      <c r="E195" s="229"/>
      <c r="F195" s="228"/>
      <c r="G195" s="229"/>
      <c r="H195" s="228"/>
      <c r="I195" s="229"/>
      <c r="J195" s="228"/>
      <c r="K195" s="229"/>
    </row>
    <row r="196" spans="1:11" s="168" customFormat="1" x14ac:dyDescent="0.25">
      <c r="A196" s="293" t="s">
        <v>1962</v>
      </c>
      <c r="B196" s="294"/>
      <c r="C196" s="294"/>
      <c r="D196" s="294"/>
      <c r="E196" s="294"/>
      <c r="F196" s="294"/>
      <c r="G196" s="294"/>
      <c r="H196" s="294"/>
      <c r="I196" s="294"/>
      <c r="J196" s="294"/>
      <c r="K196" s="295"/>
    </row>
    <row r="197" spans="1:11" s="168" customFormat="1" x14ac:dyDescent="0.25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</row>
    <row r="198" spans="1:11" s="168" customFormat="1" x14ac:dyDescent="0.25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</row>
    <row r="199" spans="1:11" s="168" customFormat="1" x14ac:dyDescent="0.25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</row>
    <row r="200" spans="1:11" s="168" customFormat="1" x14ac:dyDescent="0.25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</row>
    <row r="201" spans="1:11" s="168" customFormat="1" x14ac:dyDescent="0.25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</row>
    <row r="202" spans="1:11" s="168" customFormat="1" x14ac:dyDescent="0.25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</row>
    <row r="203" spans="1:11" s="168" customFormat="1" x14ac:dyDescent="0.25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</row>
    <row r="204" spans="1:11" s="168" customFormat="1" x14ac:dyDescent="0.25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</row>
    <row r="205" spans="1:11" s="168" customFormat="1" x14ac:dyDescent="0.2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</row>
    <row r="206" spans="1:11" s="168" customFormat="1" x14ac:dyDescent="0.25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</row>
    <row r="207" spans="1:11" s="168" customFormat="1" x14ac:dyDescent="0.25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</row>
    <row r="208" spans="1:11" s="134" customFormat="1" x14ac:dyDescent="0.25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</row>
    <row r="209" spans="1:12" x14ac:dyDescent="0.25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</row>
    <row r="210" spans="1:12" x14ac:dyDescent="0.25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</row>
    <row r="211" spans="1:12" x14ac:dyDescent="0.25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</row>
    <row r="212" spans="1:12" x14ac:dyDescent="0.25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</row>
    <row r="213" spans="1:12" x14ac:dyDescent="0.25">
      <c r="A213" s="307" t="s">
        <v>1958</v>
      </c>
      <c r="B213" s="308"/>
      <c r="C213" s="308"/>
      <c r="D213" s="263">
        <v>2016</v>
      </c>
      <c r="E213" s="262" t="s">
        <v>1960</v>
      </c>
      <c r="F213" s="263">
        <v>2015</v>
      </c>
      <c r="G213" s="262" t="s">
        <v>1960</v>
      </c>
      <c r="H213" s="263">
        <v>2014</v>
      </c>
      <c r="I213" s="262" t="s">
        <v>1960</v>
      </c>
      <c r="J213" s="263">
        <v>2013</v>
      </c>
      <c r="K213" s="262" t="s">
        <v>1959</v>
      </c>
    </row>
    <row r="214" spans="1:12" x14ac:dyDescent="0.25">
      <c r="A214" s="309" t="s">
        <v>1118</v>
      </c>
      <c r="B214" s="309"/>
      <c r="C214" s="309"/>
      <c r="D214" s="212">
        <v>15971331</v>
      </c>
      <c r="E214" s="139">
        <v>0.23096278547748361</v>
      </c>
      <c r="F214" s="212">
        <v>12974666</v>
      </c>
      <c r="G214" s="139">
        <v>5.8026177097673548E-2</v>
      </c>
      <c r="H214" s="212">
        <v>12263086</v>
      </c>
      <c r="I214" s="139">
        <v>0.19495419682939352</v>
      </c>
      <c r="J214" s="212">
        <v>10262390</v>
      </c>
      <c r="K214" s="139">
        <v>0.5562974122012514</v>
      </c>
    </row>
    <row r="215" spans="1:12" x14ac:dyDescent="0.25">
      <c r="A215" s="303" t="s">
        <v>1125</v>
      </c>
      <c r="B215" s="303"/>
      <c r="C215" s="303"/>
      <c r="D215" s="222">
        <v>-158865</v>
      </c>
      <c r="E215" s="191">
        <v>1.8935050269561415</v>
      </c>
      <c r="F215" s="222">
        <v>-54904</v>
      </c>
      <c r="G215" s="191">
        <v>-1.634346982161013</v>
      </c>
      <c r="H215" s="222">
        <v>86552</v>
      </c>
      <c r="I215" s="191">
        <v>37.078310602727676</v>
      </c>
      <c r="J215" s="222">
        <v>2273</v>
      </c>
      <c r="K215" s="191">
        <v>-70.892212934447869</v>
      </c>
    </row>
    <row r="216" spans="1:12" x14ac:dyDescent="0.25">
      <c r="A216" s="302" t="s">
        <v>994</v>
      </c>
      <c r="B216" s="302"/>
      <c r="C216" s="302"/>
      <c r="D216" s="216">
        <v>39727</v>
      </c>
      <c r="E216" s="132">
        <v>-3.1332292987418353E-2</v>
      </c>
      <c r="F216" s="216">
        <v>41012</v>
      </c>
      <c r="G216" s="132">
        <v>-0.66204100468059857</v>
      </c>
      <c r="H216" s="216">
        <v>121352</v>
      </c>
      <c r="I216" s="132">
        <v>0.38428545354991783</v>
      </c>
      <c r="J216" s="216">
        <v>87664</v>
      </c>
      <c r="K216" s="132">
        <v>-0.54682651943785365</v>
      </c>
      <c r="L216" s="168"/>
    </row>
    <row r="217" spans="1:12" x14ac:dyDescent="0.25">
      <c r="A217" s="303" t="s">
        <v>1126</v>
      </c>
      <c r="B217" s="303"/>
      <c r="C217" s="303"/>
      <c r="D217" s="213">
        <v>22187</v>
      </c>
      <c r="E217" s="130">
        <v>-3.2782597323335771E-2</v>
      </c>
      <c r="F217" s="213">
        <v>22939</v>
      </c>
      <c r="G217" s="130">
        <v>-0.6207740250293442</v>
      </c>
      <c r="H217" s="213">
        <v>60489</v>
      </c>
      <c r="I217" s="130">
        <v>-0.10459625490341207</v>
      </c>
      <c r="J217" s="213">
        <v>67555</v>
      </c>
      <c r="K217" s="130">
        <v>-0.67157131226408118</v>
      </c>
    </row>
    <row r="218" spans="1:12" x14ac:dyDescent="0.25">
      <c r="A218" s="302" t="s">
        <v>1127</v>
      </c>
      <c r="B218" s="302"/>
      <c r="C218" s="302"/>
      <c r="D218" s="216">
        <v>61915</v>
      </c>
      <c r="E218" s="132">
        <v>-3.1821735731039857E-2</v>
      </c>
      <c r="F218" s="216">
        <v>63950</v>
      </c>
      <c r="G218" s="132">
        <v>-0.64831913594843849</v>
      </c>
      <c r="H218" s="216">
        <v>181841</v>
      </c>
      <c r="I218" s="132">
        <v>0.17151250813366925</v>
      </c>
      <c r="J218" s="216">
        <v>155219</v>
      </c>
      <c r="K218" s="132">
        <v>-0.60111197727082377</v>
      </c>
    </row>
    <row r="219" spans="1:12" s="168" customFormat="1" x14ac:dyDescent="0.25">
      <c r="A219" s="303" t="s">
        <v>1130</v>
      </c>
      <c r="B219" s="303"/>
      <c r="C219" s="303"/>
      <c r="D219" s="213">
        <v>-257279</v>
      </c>
      <c r="E219" s="130">
        <v>1.8262168664110816</v>
      </c>
      <c r="F219" s="213">
        <v>-91033</v>
      </c>
      <c r="G219" s="130">
        <v>-1.5161595772427792</v>
      </c>
      <c r="H219" s="213">
        <v>176366</v>
      </c>
      <c r="I219" s="130">
        <v>0.29904394325530692</v>
      </c>
      <c r="J219" s="213">
        <v>135766</v>
      </c>
      <c r="K219" s="130">
        <v>-2.8950178984429091</v>
      </c>
    </row>
    <row r="220" spans="1:12" x14ac:dyDescent="0.25">
      <c r="A220" s="302" t="s">
        <v>1383</v>
      </c>
      <c r="B220" s="302"/>
      <c r="C220" s="302"/>
      <c r="D220" s="131">
        <v>-0.62329999727921825</v>
      </c>
      <c r="E220" s="132">
        <v>-0.43303921249893507</v>
      </c>
      <c r="F220" s="131">
        <v>-1.0993705579295421</v>
      </c>
      <c r="G220" s="132">
        <v>-3.1563875640304913</v>
      </c>
      <c r="H220" s="131">
        <v>0.50982048694192761</v>
      </c>
      <c r="I220" s="132">
        <v>1.7094765611116314</v>
      </c>
      <c r="J220" s="131">
        <v>0.18816198459113476</v>
      </c>
      <c r="K220" s="132">
        <v>-4.3125713391767926</v>
      </c>
    </row>
    <row r="221" spans="1:12" x14ac:dyDescent="0.25">
      <c r="A221" s="303" t="s">
        <v>1111</v>
      </c>
      <c r="B221" s="303"/>
      <c r="C221" s="303"/>
      <c r="D221" s="213">
        <v>1618405</v>
      </c>
      <c r="E221" s="130">
        <v>-0.10809763721553611</v>
      </c>
      <c r="F221" s="213">
        <v>1814554</v>
      </c>
      <c r="G221" s="130">
        <v>-0.21792668167697049</v>
      </c>
      <c r="H221" s="213">
        <v>2320184</v>
      </c>
      <c r="I221" s="130">
        <v>0.12287759088295713</v>
      </c>
      <c r="J221" s="213">
        <v>2066284</v>
      </c>
      <c r="K221" s="130">
        <v>-0.21675577994118911</v>
      </c>
    </row>
    <row r="222" spans="1:12" x14ac:dyDescent="0.25">
      <c r="A222" s="302" t="s">
        <v>1132</v>
      </c>
      <c r="B222" s="302"/>
      <c r="C222" s="302"/>
      <c r="D222" s="216">
        <v>117592</v>
      </c>
      <c r="E222" s="132">
        <v>-1.5995034387124074</v>
      </c>
      <c r="F222" s="216">
        <v>-196149</v>
      </c>
      <c r="G222" s="132">
        <v>-0.61207009077784158</v>
      </c>
      <c r="H222" s="216">
        <v>-505630</v>
      </c>
      <c r="I222" s="132">
        <v>-2.991453328081922</v>
      </c>
      <c r="J222" s="216">
        <v>253900</v>
      </c>
      <c r="K222" s="132">
        <v>-0.53685703032690035</v>
      </c>
    </row>
    <row r="223" spans="1:12" x14ac:dyDescent="0.25">
      <c r="A223" s="303" t="s">
        <v>1133</v>
      </c>
      <c r="B223" s="303"/>
      <c r="C223" s="303"/>
      <c r="D223" s="213">
        <v>1735998</v>
      </c>
      <c r="E223" s="130">
        <v>7.265981012169398E-2</v>
      </c>
      <c r="F223" s="213">
        <v>1618405</v>
      </c>
      <c r="G223" s="130">
        <v>-0.10809763721553611</v>
      </c>
      <c r="H223" s="213">
        <v>1814554</v>
      </c>
      <c r="I223" s="130">
        <v>-0.21792668167697049</v>
      </c>
      <c r="J223" s="213">
        <v>2320184</v>
      </c>
      <c r="K223" s="130">
        <v>-0.25178434124190152</v>
      </c>
    </row>
    <row r="224" spans="1:12" x14ac:dyDescent="0.25">
      <c r="A224" s="281" t="s">
        <v>1131</v>
      </c>
      <c r="B224" s="282"/>
      <c r="C224" s="283"/>
      <c r="D224" s="221">
        <v>16562</v>
      </c>
      <c r="E224" s="187">
        <v>-2.0591545692907847</v>
      </c>
      <c r="F224" s="221">
        <v>-15637</v>
      </c>
      <c r="G224" s="187">
        <v>-0.89270103545525037</v>
      </c>
      <c r="H224" s="221">
        <v>-145733</v>
      </c>
      <c r="I224" s="187">
        <v>-13.279491068419279</v>
      </c>
      <c r="J224" s="221">
        <v>11868</v>
      </c>
      <c r="K224" s="187">
        <v>0.39551735760026974</v>
      </c>
    </row>
    <row r="225" spans="1:11" x14ac:dyDescent="0.25">
      <c r="A225" s="269" t="s">
        <v>1015</v>
      </c>
      <c r="B225" s="270"/>
      <c r="C225" s="271"/>
      <c r="D225" s="213">
        <v>-1135</v>
      </c>
      <c r="E225" s="130">
        <v>-0.13688212927756649</v>
      </c>
      <c r="F225" s="213">
        <v>-1315</v>
      </c>
      <c r="G225" s="130"/>
      <c r="H225" s="213">
        <v>0</v>
      </c>
      <c r="I225" s="130"/>
      <c r="J225" s="213">
        <v>0</v>
      </c>
      <c r="K225" s="130"/>
    </row>
    <row r="226" spans="1:11" x14ac:dyDescent="0.25">
      <c r="A226" s="269" t="s">
        <v>1132</v>
      </c>
      <c r="B226" s="270"/>
      <c r="C226" s="271"/>
      <c r="D226" s="213">
        <v>117592</v>
      </c>
      <c r="E226" s="130">
        <v>-1.5995034387124074</v>
      </c>
      <c r="F226" s="213">
        <v>-196149</v>
      </c>
      <c r="G226" s="130">
        <v>-0.61207009077784158</v>
      </c>
      <c r="H226" s="213">
        <v>-505630</v>
      </c>
      <c r="I226" s="130">
        <v>-2.991453328081922</v>
      </c>
      <c r="J226" s="213">
        <v>253900</v>
      </c>
      <c r="K226" s="130">
        <v>-0.53685703032690035</v>
      </c>
    </row>
    <row r="227" spans="1:11" x14ac:dyDescent="0.25">
      <c r="A227" s="272" t="s">
        <v>1133</v>
      </c>
      <c r="B227" s="273"/>
      <c r="C227" s="274"/>
      <c r="D227" s="218">
        <v>1735998</v>
      </c>
      <c r="E227" s="136">
        <v>7.265981012169398E-2</v>
      </c>
      <c r="F227" s="218">
        <v>1618405</v>
      </c>
      <c r="G227" s="136">
        <v>-0.10809763721553611</v>
      </c>
      <c r="H227" s="218">
        <v>1814554</v>
      </c>
      <c r="I227" s="136">
        <v>-0.21792668167697049</v>
      </c>
      <c r="J227" s="218">
        <v>2320184</v>
      </c>
      <c r="K227" s="136">
        <v>-0.25178434124190152</v>
      </c>
    </row>
  </sheetData>
  <mergeCells count="168"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A217:C217"/>
    <mergeCell ref="A218:C218"/>
    <mergeCell ref="A219:C219"/>
    <mergeCell ref="A220:C220"/>
    <mergeCell ref="A221:C221"/>
    <mergeCell ref="A175:C175"/>
    <mergeCell ref="A176:C176"/>
    <mergeCell ref="A177:C177"/>
    <mergeCell ref="A178:C178"/>
    <mergeCell ref="A179:C179"/>
    <mergeCell ref="A180:C180"/>
    <mergeCell ref="A181:C181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3:C173"/>
    <mergeCell ref="A174:C174"/>
    <mergeCell ref="A172:C172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9:C139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13:C113"/>
    <mergeCell ref="A114:C114"/>
    <mergeCell ref="A103:C103"/>
    <mergeCell ref="A104:C104"/>
    <mergeCell ref="A106:C106"/>
    <mergeCell ref="A107:C107"/>
    <mergeCell ref="A105:C105"/>
    <mergeCell ref="A115:C115"/>
    <mergeCell ref="A116:C116"/>
    <mergeCell ref="B77:D77"/>
    <mergeCell ref="B78:D78"/>
    <mergeCell ref="B79:D79"/>
    <mergeCell ref="B80:D80"/>
    <mergeCell ref="B81:D81"/>
    <mergeCell ref="A98:K98"/>
    <mergeCell ref="A100:C100"/>
    <mergeCell ref="A101:C101"/>
    <mergeCell ref="A102:C102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225:C225"/>
    <mergeCell ref="A226:C226"/>
    <mergeCell ref="A227:C227"/>
    <mergeCell ref="B46:D46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</mergeCells>
  <conditionalFormatting sqref="A115:K140 A142:K143 A214:K223 A103:K104 A106:K108 A144:D144 J144 H144 F144">
    <cfRule type="expression" dxfId="89" priority="47">
      <formula>MOD(ROW(),2)=0</formula>
    </cfRule>
    <cfRule type="expression" dxfId="88" priority="48">
      <formula>MOD(ROW(),2)=1</formula>
    </cfRule>
  </conditionalFormatting>
  <conditionalFormatting sqref="A174:K194 A101:K102 A169:K169 A147:C168 E147:K168 A170:C170 E170:K170 A171:D171 F171:K171">
    <cfRule type="expression" dxfId="87" priority="45">
      <formula>MOD(ROW(),2)=0</formula>
    </cfRule>
    <cfRule type="expression" dxfId="86" priority="46">
      <formula>MOD(ROW(),2)=1</formula>
    </cfRule>
  </conditionalFormatting>
  <conditionalFormatting sqref="E171">
    <cfRule type="expression" dxfId="85" priority="39">
      <formula>MOD(ROW(),2)=0</formula>
    </cfRule>
    <cfRule type="expression" dxfId="84" priority="40">
      <formula>MOD(ROW(),2)=1</formula>
    </cfRule>
  </conditionalFormatting>
  <conditionalFormatting sqref="D148:D168">
    <cfRule type="expression" dxfId="83" priority="43">
      <formula>MOD(ROW(),2)=0</formula>
    </cfRule>
    <cfRule type="expression" dxfId="82" priority="44">
      <formula>MOD(ROW(),2)=1</formula>
    </cfRule>
  </conditionalFormatting>
  <conditionalFormatting sqref="D170">
    <cfRule type="expression" dxfId="81" priority="41">
      <formula>MOD(ROW(),2)=0</formula>
    </cfRule>
    <cfRule type="expression" dxfId="80" priority="42">
      <formula>MOD(ROW(),2)=1</formula>
    </cfRule>
  </conditionalFormatting>
  <conditionalFormatting sqref="D147">
    <cfRule type="expression" dxfId="79" priority="37">
      <formula>MOD(ROW(),2)=0</formula>
    </cfRule>
    <cfRule type="expression" dxfId="78" priority="38">
      <formula>MOD(ROW(),2)=1</formula>
    </cfRule>
  </conditionalFormatting>
  <conditionalFormatting sqref="B39:D40 F39:J40 B52:D54 F42:J54 B42:D50">
    <cfRule type="expression" dxfId="77" priority="35">
      <formula>MOD(ROW(),2)=1</formula>
    </cfRule>
    <cfRule type="expression" dxfId="76" priority="36">
      <formula>MOD(ROW(),2)=0</formula>
    </cfRule>
  </conditionalFormatting>
  <conditionalFormatting sqref="B58:D80 F58:J80">
    <cfRule type="expression" dxfId="75" priority="33">
      <formula>MOD(ROW(),2)=1</formula>
    </cfRule>
    <cfRule type="expression" dxfId="74" priority="34">
      <formula>MOD(ROW(),2)=0</formula>
    </cfRule>
  </conditionalFormatting>
  <conditionalFormatting sqref="A141:K141">
    <cfRule type="expression" dxfId="73" priority="29">
      <formula>MOD(ROW(),2)=0</formula>
    </cfRule>
    <cfRule type="expression" dxfId="72" priority="30">
      <formula>MOD(ROW(),2)=1</formula>
    </cfRule>
  </conditionalFormatting>
  <conditionalFormatting sqref="B41:D41 F41:J41">
    <cfRule type="expression" dxfId="71" priority="23">
      <formula>MOD(ROW(),2)=1</formula>
    </cfRule>
    <cfRule type="expression" dxfId="70" priority="24">
      <formula>MOD(ROW(),2)=0</formula>
    </cfRule>
  </conditionalFormatting>
  <conditionalFormatting sqref="A105:K105">
    <cfRule type="expression" dxfId="69" priority="21">
      <formula>MOD(ROW(),2)=0</formula>
    </cfRule>
    <cfRule type="expression" dxfId="68" priority="22">
      <formula>MOD(ROW(),2)=1</formula>
    </cfRule>
  </conditionalFormatting>
  <conditionalFormatting sqref="D109:K112">
    <cfRule type="expression" dxfId="67" priority="19">
      <formula>MOD(ROW(),2)=0</formula>
    </cfRule>
    <cfRule type="expression" dxfId="66" priority="20">
      <formula>MOD(ROW(),2)=1</formula>
    </cfRule>
  </conditionalFormatting>
  <conditionalFormatting sqref="A224:C227">
    <cfRule type="expression" dxfId="65" priority="17">
      <formula>MOD(ROW(),2)=0</formula>
    </cfRule>
    <cfRule type="expression" dxfId="64" priority="18">
      <formula>MOD(ROW(),2)=1</formula>
    </cfRule>
  </conditionalFormatting>
  <conditionalFormatting sqref="D224:K227">
    <cfRule type="expression" dxfId="63" priority="15">
      <formula>MOD(ROW(),2)=0</formula>
    </cfRule>
    <cfRule type="expression" dxfId="62" priority="16">
      <formula>MOD(ROW(),2)=1</formula>
    </cfRule>
  </conditionalFormatting>
  <conditionalFormatting sqref="E39:E40 E42:E54">
    <cfRule type="expression" dxfId="61" priority="13">
      <formula>MOD(ROW(),2)=1</formula>
    </cfRule>
    <cfRule type="expression" dxfId="60" priority="14">
      <formula>MOD(ROW(),2)=0</formula>
    </cfRule>
  </conditionalFormatting>
  <conditionalFormatting sqref="E41">
    <cfRule type="expression" dxfId="59" priority="11">
      <formula>MOD(ROW(),2)=1</formula>
    </cfRule>
    <cfRule type="expression" dxfId="58" priority="12">
      <formula>MOD(ROW(),2)=0</formula>
    </cfRule>
  </conditionalFormatting>
  <conditionalFormatting sqref="E58:E80">
    <cfRule type="expression" dxfId="57" priority="9">
      <formula>MOD(ROW(),2)=1</formula>
    </cfRule>
    <cfRule type="expression" dxfId="56" priority="10">
      <formula>MOD(ROW(),2)=0</formula>
    </cfRule>
  </conditionalFormatting>
  <conditionalFormatting sqref="B51:D51">
    <cfRule type="expression" dxfId="55" priority="7">
      <formula>MOD(ROW(),2)=1</formula>
    </cfRule>
    <cfRule type="expression" dxfId="54" priority="8">
      <formula>MOD(ROW(),2)=0</formula>
    </cfRule>
  </conditionalFormatting>
  <conditionalFormatting sqref="A109:A112">
    <cfRule type="expression" dxfId="53" priority="3">
      <formula>MOD(ROW(),2)=0</formula>
    </cfRule>
    <cfRule type="expression" dxfId="52" priority="4">
      <formula>MOD(ROW(),2)=1</formula>
    </cfRule>
  </conditionalFormatting>
  <conditionalFormatting sqref="E144 G144 I144 K144">
    <cfRule type="expression" dxfId="51" priority="1">
      <formula>MOD(ROW(),2)=0</formula>
    </cfRule>
    <cfRule type="expression" dxfId="50" priority="2">
      <formula>MOD(ROW(),2)=1</formula>
    </cfRule>
  </conditionalFormatting>
  <pageMargins left="0.7" right="0.7" top="0.75" bottom="0.75" header="0.3" footer="0.3"/>
  <pageSetup scale="47" orientation="portrait" r:id="rId1"/>
  <rowBreaks count="1" manualBreakCount="1">
    <brk id="16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86"/>
  <sheetViews>
    <sheetView zoomScale="96" zoomScaleNormal="96" workbookViewId="0">
      <selection activeCell="L3" sqref="L3:N8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8" ht="15" customHeight="1" x14ac:dyDescent="0.25">
      <c r="A2" s="59" t="s">
        <v>1828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8" ht="15" customHeight="1" x14ac:dyDescent="0.25">
      <c r="A3" s="103" t="s">
        <v>1955</v>
      </c>
      <c r="P3" s="59">
        <v>1</v>
      </c>
      <c r="Q3" s="59">
        <v>1</v>
      </c>
      <c r="R3" s="59">
        <v>1</v>
      </c>
    </row>
    <row r="4" spans="1:18" ht="15" customHeight="1" x14ac:dyDescent="0.25">
      <c r="A4" s="41" t="s">
        <v>1035</v>
      </c>
      <c r="B4" s="48"/>
      <c r="C4" s="48"/>
      <c r="D4" s="49"/>
      <c r="E4" s="49"/>
      <c r="F4" s="50"/>
      <c r="G4" s="50"/>
      <c r="P4" s="59">
        <v>1</v>
      </c>
      <c r="Q4" s="59">
        <v>1</v>
      </c>
      <c r="R4" s="59">
        <v>1</v>
      </c>
    </row>
    <row r="5" spans="1:18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P5" s="59">
        <v>1</v>
      </c>
      <c r="Q5" s="59">
        <v>1</v>
      </c>
      <c r="R5" s="59">
        <v>1</v>
      </c>
    </row>
    <row r="6" spans="1:18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P6" s="59">
        <v>1</v>
      </c>
      <c r="Q6" s="59">
        <v>1</v>
      </c>
      <c r="R6" s="59">
        <v>1</v>
      </c>
    </row>
    <row r="7" spans="1:18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P7" s="59">
        <v>1</v>
      </c>
      <c r="Q7" s="59">
        <v>1</v>
      </c>
      <c r="R7" s="59">
        <v>1</v>
      </c>
    </row>
    <row r="8" spans="1:18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P8" s="59">
        <v>1</v>
      </c>
      <c r="Q8" s="59">
        <v>1</v>
      </c>
      <c r="R8" s="59">
        <v>1</v>
      </c>
    </row>
    <row r="9" spans="1:18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P9" s="59">
        <v>1</v>
      </c>
      <c r="Q9" s="59">
        <v>1</v>
      </c>
      <c r="R9" s="59">
        <v>1</v>
      </c>
    </row>
    <row r="10" spans="1:18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P10" s="59">
        <v>1</v>
      </c>
      <c r="Q10" s="59">
        <v>1</v>
      </c>
      <c r="R10" s="59">
        <v>1</v>
      </c>
    </row>
    <row r="11" spans="1:18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P11" s="59">
        <v>1</v>
      </c>
      <c r="Q11" s="59">
        <v>1</v>
      </c>
      <c r="R11" s="59">
        <v>1</v>
      </c>
    </row>
    <row r="12" spans="1:18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P12" s="59">
        <v>1</v>
      </c>
      <c r="Q12" s="59">
        <v>1</v>
      </c>
      <c r="R12" s="59">
        <v>1</v>
      </c>
    </row>
    <row r="13" spans="1:18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P13" s="59">
        <v>1</v>
      </c>
      <c r="Q13" s="59">
        <v>1</v>
      </c>
      <c r="R13" s="59">
        <v>1</v>
      </c>
    </row>
    <row r="14" spans="1:18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P14" s="59">
        <v>1</v>
      </c>
      <c r="Q14" s="59">
        <v>1</v>
      </c>
      <c r="R14" s="59">
        <v>1</v>
      </c>
    </row>
    <row r="15" spans="1:18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P15" s="59">
        <v>1</v>
      </c>
      <c r="Q15" s="59">
        <v>1</v>
      </c>
      <c r="R15" s="59">
        <v>1</v>
      </c>
    </row>
    <row r="16" spans="1:18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P16" s="59">
        <v>1</v>
      </c>
      <c r="Q16" s="59">
        <v>1</v>
      </c>
      <c r="R16" s="59">
        <v>1</v>
      </c>
    </row>
    <row r="17" spans="1:18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P17" s="59">
        <v>1</v>
      </c>
      <c r="Q17" s="59">
        <v>1</v>
      </c>
      <c r="R17" s="59">
        <v>1</v>
      </c>
    </row>
    <row r="18" spans="1:18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P18" s="59">
        <v>1</v>
      </c>
      <c r="Q18" s="59">
        <v>1</v>
      </c>
      <c r="R18" s="59">
        <v>1</v>
      </c>
    </row>
    <row r="19" spans="1:18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P19" s="59">
        <v>1</v>
      </c>
      <c r="Q19" s="59">
        <v>1</v>
      </c>
      <c r="R19" s="59">
        <v>1</v>
      </c>
    </row>
    <row r="20" spans="1:18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P20" s="59">
        <v>1</v>
      </c>
      <c r="Q20" s="59">
        <v>1</v>
      </c>
      <c r="R20" s="59">
        <v>1</v>
      </c>
    </row>
    <row r="21" spans="1:18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P21" s="59">
        <v>1</v>
      </c>
      <c r="Q21" s="59">
        <v>1</v>
      </c>
      <c r="R21" s="59">
        <v>1</v>
      </c>
    </row>
    <row r="22" spans="1:18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P22" s="59">
        <v>1</v>
      </c>
      <c r="Q22" s="59">
        <v>1</v>
      </c>
      <c r="R22" s="59">
        <v>1</v>
      </c>
    </row>
    <row r="23" spans="1:18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P23" s="59">
        <v>1</v>
      </c>
      <c r="Q23" s="59">
        <v>1</v>
      </c>
      <c r="R23" s="59">
        <v>1</v>
      </c>
    </row>
    <row r="24" spans="1:18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P24" s="59">
        <v>1</v>
      </c>
      <c r="Q24" s="59">
        <v>1</v>
      </c>
      <c r="R24" s="59">
        <v>1</v>
      </c>
    </row>
    <row r="25" spans="1:18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P25" s="59">
        <v>1</v>
      </c>
      <c r="Q25" s="59">
        <v>1</v>
      </c>
      <c r="R25" s="59">
        <v>1</v>
      </c>
    </row>
    <row r="26" spans="1:18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P26" s="59">
        <v>1</v>
      </c>
      <c r="Q26" s="59">
        <v>1</v>
      </c>
      <c r="R26" s="59">
        <v>1</v>
      </c>
    </row>
    <row r="27" spans="1:18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P27" s="59">
        <v>1</v>
      </c>
      <c r="Q27" s="59">
        <v>1</v>
      </c>
      <c r="R27" s="59">
        <v>1</v>
      </c>
    </row>
    <row r="28" spans="1:18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P28" s="59">
        <v>1</v>
      </c>
      <c r="Q28" s="59">
        <v>1</v>
      </c>
      <c r="R28" s="59">
        <v>1</v>
      </c>
    </row>
    <row r="29" spans="1:18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P29" s="59">
        <v>1</v>
      </c>
      <c r="Q29" s="59">
        <v>1</v>
      </c>
      <c r="R29" s="59">
        <v>1</v>
      </c>
    </row>
    <row r="30" spans="1:18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P30" s="59">
        <v>1</v>
      </c>
      <c r="Q30" s="59">
        <v>1</v>
      </c>
      <c r="R30" s="59">
        <v>1</v>
      </c>
    </row>
    <row r="31" spans="1:18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P32" s="59">
        <v>1</v>
      </c>
      <c r="Q32" s="59">
        <v>1</v>
      </c>
      <c r="R32" s="59">
        <v>1</v>
      </c>
    </row>
    <row r="33" spans="1:18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P33" s="59">
        <v>1</v>
      </c>
      <c r="Q33" s="59">
        <v>1</v>
      </c>
      <c r="R33" s="59">
        <v>1</v>
      </c>
    </row>
    <row r="34" spans="1:18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P34" s="59">
        <v>1</v>
      </c>
      <c r="Q34" s="59">
        <v>1</v>
      </c>
      <c r="R34" s="59">
        <v>1</v>
      </c>
    </row>
    <row r="35" spans="1:18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P35" s="59">
        <v>1</v>
      </c>
      <c r="Q35" s="59">
        <v>1</v>
      </c>
      <c r="R35" s="59">
        <v>1</v>
      </c>
    </row>
    <row r="36" spans="1:18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P36" s="59">
        <v>1</v>
      </c>
      <c r="Q36" s="59">
        <v>1</v>
      </c>
      <c r="R36" s="59">
        <v>1</v>
      </c>
    </row>
    <row r="37" spans="1:18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P37" s="59">
        <v>1</v>
      </c>
      <c r="Q37" s="59">
        <v>1</v>
      </c>
      <c r="R37" s="59">
        <v>1</v>
      </c>
    </row>
    <row r="38" spans="1:18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P38" s="59">
        <v>1</v>
      </c>
      <c r="Q38" s="59">
        <v>1</v>
      </c>
      <c r="R38" s="59">
        <v>1</v>
      </c>
    </row>
    <row r="39" spans="1:18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P39" s="59">
        <v>1</v>
      </c>
      <c r="Q39" s="59">
        <v>1</v>
      </c>
      <c r="R39" s="59">
        <v>1</v>
      </c>
    </row>
    <row r="40" spans="1:18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P40" s="59">
        <v>1</v>
      </c>
      <c r="Q40" s="59">
        <v>1</v>
      </c>
      <c r="R40" s="59">
        <v>1</v>
      </c>
    </row>
    <row r="41" spans="1:18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P41" s="59">
        <v>1</v>
      </c>
      <c r="Q41" s="59">
        <v>1</v>
      </c>
      <c r="R41" s="59">
        <v>1</v>
      </c>
    </row>
    <row r="42" spans="1:18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P42" s="59">
        <v>1</v>
      </c>
      <c r="Q42" s="59">
        <v>1</v>
      </c>
      <c r="R42" s="59">
        <v>1</v>
      </c>
    </row>
    <row r="43" spans="1:18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P43" s="59">
        <v>1</v>
      </c>
      <c r="Q43" s="59">
        <v>1</v>
      </c>
      <c r="R43" s="59">
        <v>1</v>
      </c>
    </row>
    <row r="44" spans="1:18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P44" s="59">
        <v>1</v>
      </c>
      <c r="Q44" s="59">
        <v>1</v>
      </c>
      <c r="R44" s="59">
        <v>1</v>
      </c>
    </row>
    <row r="45" spans="1:18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P45" s="59">
        <v>1</v>
      </c>
      <c r="Q45" s="59">
        <v>1</v>
      </c>
      <c r="R45" s="59">
        <v>1</v>
      </c>
    </row>
    <row r="46" spans="1:18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P46" s="59">
        <v>1</v>
      </c>
      <c r="Q46" s="59">
        <v>1</v>
      </c>
      <c r="R46" s="59">
        <v>1</v>
      </c>
    </row>
    <row r="47" spans="1:18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P47" s="59">
        <v>1</v>
      </c>
      <c r="Q47" s="59">
        <v>1</v>
      </c>
      <c r="R47" s="59">
        <v>1</v>
      </c>
    </row>
    <row r="48" spans="1:18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P48" s="59">
        <v>1</v>
      </c>
      <c r="Q48" s="59">
        <v>1</v>
      </c>
      <c r="R48" s="59">
        <v>1</v>
      </c>
    </row>
    <row r="49" spans="1:18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P49" s="59">
        <v>1</v>
      </c>
      <c r="Q49" s="59">
        <v>1</v>
      </c>
      <c r="R49" s="59">
        <v>1</v>
      </c>
    </row>
    <row r="50" spans="1:18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P50" s="59">
        <v>1</v>
      </c>
      <c r="Q50" s="59">
        <v>1</v>
      </c>
      <c r="R50" s="59">
        <v>1</v>
      </c>
    </row>
    <row r="51" spans="1:18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P52" s="59">
        <v>1</v>
      </c>
      <c r="Q52" s="59">
        <v>1</v>
      </c>
      <c r="R52" s="59">
        <v>1</v>
      </c>
    </row>
    <row r="53" spans="1:18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P53" s="59">
        <v>1</v>
      </c>
      <c r="Q53" s="59">
        <v>1</v>
      </c>
      <c r="R53" s="59">
        <v>1</v>
      </c>
    </row>
    <row r="54" spans="1:18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P54" s="59">
        <v>1</v>
      </c>
      <c r="Q54" s="59">
        <v>1</v>
      </c>
      <c r="R54" s="59">
        <v>1</v>
      </c>
    </row>
    <row r="55" spans="1:18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P55" s="59">
        <v>1</v>
      </c>
      <c r="Q55" s="59">
        <v>1</v>
      </c>
      <c r="R55" s="59">
        <v>1</v>
      </c>
    </row>
    <row r="56" spans="1:18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P56" s="59">
        <v>1</v>
      </c>
      <c r="Q56" s="59">
        <v>1</v>
      </c>
      <c r="R56" s="59">
        <v>1</v>
      </c>
    </row>
    <row r="57" spans="1:18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P57" s="59">
        <v>1</v>
      </c>
      <c r="Q57" s="59">
        <v>1</v>
      </c>
      <c r="R57" s="59">
        <v>1</v>
      </c>
    </row>
    <row r="58" spans="1:18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P58" s="59">
        <v>1</v>
      </c>
      <c r="Q58" s="59">
        <v>1</v>
      </c>
      <c r="R58" s="59">
        <v>1</v>
      </c>
    </row>
    <row r="59" spans="1:18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P59" s="59">
        <v>1</v>
      </c>
      <c r="Q59" s="59">
        <v>1</v>
      </c>
      <c r="R59" s="59">
        <v>1</v>
      </c>
    </row>
    <row r="60" spans="1:18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P60" s="59">
        <v>1</v>
      </c>
      <c r="Q60" s="59">
        <v>1</v>
      </c>
      <c r="R60" s="59">
        <v>1</v>
      </c>
    </row>
    <row r="61" spans="1:18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P61" s="59">
        <v>1</v>
      </c>
      <c r="Q61" s="59">
        <v>1</v>
      </c>
      <c r="R61" s="59">
        <v>1</v>
      </c>
    </row>
    <row r="62" spans="1:18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P62" s="59">
        <v>1</v>
      </c>
      <c r="Q62" s="59">
        <v>1</v>
      </c>
      <c r="R62" s="59">
        <v>1</v>
      </c>
    </row>
    <row r="63" spans="1:18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P63" s="59">
        <v>1</v>
      </c>
      <c r="Q63" s="59">
        <v>1</v>
      </c>
      <c r="R63" s="59">
        <v>1</v>
      </c>
    </row>
    <row r="64" spans="1:18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P64" s="59">
        <v>1</v>
      </c>
      <c r="Q64" s="59">
        <v>1</v>
      </c>
      <c r="R64" s="59">
        <v>1</v>
      </c>
    </row>
    <row r="65" spans="1:18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P65" s="59">
        <v>1</v>
      </c>
      <c r="Q65" s="59">
        <v>1</v>
      </c>
      <c r="R65" s="59">
        <v>1</v>
      </c>
    </row>
    <row r="66" spans="1:18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P66" s="59">
        <v>1</v>
      </c>
      <c r="Q66" s="59">
        <v>1</v>
      </c>
      <c r="R66" s="59">
        <v>1</v>
      </c>
    </row>
    <row r="67" spans="1:18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P67" s="59">
        <v>1</v>
      </c>
      <c r="Q67" s="59">
        <v>1</v>
      </c>
      <c r="R67" s="59">
        <v>1</v>
      </c>
    </row>
    <row r="68" spans="1:18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P68" s="59">
        <v>1</v>
      </c>
      <c r="Q68" s="59">
        <v>1</v>
      </c>
      <c r="R68" s="59">
        <v>1</v>
      </c>
    </row>
    <row r="69" spans="1:18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P69" s="59">
        <v>1</v>
      </c>
      <c r="Q69" s="59">
        <v>1</v>
      </c>
      <c r="R69" s="59">
        <v>1</v>
      </c>
    </row>
    <row r="70" spans="1:18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P70" s="59">
        <v>1</v>
      </c>
      <c r="Q70" s="59">
        <v>1</v>
      </c>
      <c r="R70" s="59">
        <v>1</v>
      </c>
    </row>
    <row r="71" spans="1:18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P72" s="59">
        <v>1</v>
      </c>
      <c r="Q72" s="59">
        <v>1</v>
      </c>
      <c r="R72" s="59">
        <v>1</v>
      </c>
    </row>
    <row r="73" spans="1:18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P73" s="59">
        <v>1</v>
      </c>
      <c r="Q73" s="59">
        <v>1</v>
      </c>
      <c r="R73" s="59">
        <v>1</v>
      </c>
    </row>
    <row r="74" spans="1:18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P74" s="59">
        <v>1</v>
      </c>
      <c r="Q74" s="59">
        <v>1</v>
      </c>
      <c r="R74" s="59">
        <v>1</v>
      </c>
    </row>
    <row r="75" spans="1:18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P75" s="59">
        <v>1</v>
      </c>
      <c r="Q75" s="59">
        <v>1</v>
      </c>
      <c r="R75" s="59">
        <v>1</v>
      </c>
    </row>
    <row r="76" spans="1:18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P76" s="59">
        <v>1</v>
      </c>
      <c r="Q76" s="59">
        <v>1</v>
      </c>
      <c r="R76" s="59">
        <v>1</v>
      </c>
    </row>
    <row r="77" spans="1:18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P77" s="59">
        <v>1</v>
      </c>
      <c r="Q77" s="59">
        <v>1</v>
      </c>
      <c r="R77" s="59">
        <v>1</v>
      </c>
    </row>
    <row r="78" spans="1:18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P78" s="59">
        <v>1</v>
      </c>
      <c r="Q78" s="59">
        <v>1</v>
      </c>
      <c r="R78" s="59">
        <v>1</v>
      </c>
    </row>
    <row r="79" spans="1:18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P79" s="59">
        <v>1</v>
      </c>
      <c r="Q79" s="59">
        <v>1</v>
      </c>
      <c r="R79" s="59">
        <v>1</v>
      </c>
    </row>
    <row r="80" spans="1:18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P80" s="59">
        <v>1</v>
      </c>
      <c r="Q80" s="59">
        <v>1</v>
      </c>
      <c r="R80" s="59">
        <v>1</v>
      </c>
    </row>
    <row r="81" spans="1:18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P81" s="59">
        <v>1</v>
      </c>
      <c r="Q81" s="59">
        <v>1</v>
      </c>
      <c r="R81" s="59">
        <v>1</v>
      </c>
    </row>
    <row r="82" spans="1:18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P82" s="59">
        <v>1</v>
      </c>
      <c r="Q82" s="59">
        <v>1</v>
      </c>
      <c r="R82" s="59">
        <v>1</v>
      </c>
    </row>
    <row r="83" spans="1:18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P83" s="59">
        <v>1</v>
      </c>
      <c r="Q83" s="59">
        <v>1</v>
      </c>
      <c r="R83" s="59">
        <v>1</v>
      </c>
    </row>
    <row r="84" spans="1:18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P85" s="59">
        <v>1</v>
      </c>
      <c r="Q85" s="59">
        <v>1</v>
      </c>
      <c r="R85" s="59">
        <v>1</v>
      </c>
    </row>
    <row r="86" spans="1:18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P86" s="59">
        <v>1</v>
      </c>
      <c r="Q86" s="59">
        <v>1</v>
      </c>
      <c r="R86" s="5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80"/>
  <sheetViews>
    <sheetView topLeftCell="A33" zoomScale="80" zoomScaleNormal="80" workbookViewId="0">
      <selection activeCell="L82" sqref="L82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6" ht="15" customHeight="1" x14ac:dyDescent="0.25">
      <c r="A2" s="41" t="s">
        <v>1826</v>
      </c>
      <c r="B2" s="32" t="s">
        <v>1666</v>
      </c>
      <c r="C2" s="32" t="s">
        <v>1667</v>
      </c>
      <c r="H2" s="41" t="s">
        <v>1986</v>
      </c>
      <c r="I2" s="41" t="s">
        <v>1983</v>
      </c>
      <c r="J2" s="41" t="s">
        <v>1984</v>
      </c>
      <c r="K2" s="41" t="s">
        <v>1985</v>
      </c>
    </row>
    <row r="3" spans="1:16" ht="15" customHeight="1" x14ac:dyDescent="0.25">
      <c r="A3" s="103" t="s">
        <v>1956</v>
      </c>
      <c r="I3" s="41" t="s">
        <v>1980</v>
      </c>
      <c r="J3" s="41" t="s">
        <v>1982</v>
      </c>
      <c r="K3" s="41">
        <v>213</v>
      </c>
    </row>
    <row r="4" spans="1:16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6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/>
      <c r="P5" s="42">
        <v>1</v>
      </c>
    </row>
    <row r="6" spans="1:16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/>
      <c r="P6" s="42">
        <v>1</v>
      </c>
    </row>
    <row r="7" spans="1:16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/>
      <c r="P7" s="42">
        <v>1</v>
      </c>
    </row>
    <row r="8" spans="1:16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/>
      <c r="P8" s="42">
        <v>1</v>
      </c>
    </row>
    <row r="9" spans="1:16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  <c r="P9" s="42">
        <v>1</v>
      </c>
    </row>
    <row r="10" spans="1:16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/>
      <c r="P10" s="42">
        <v>1</v>
      </c>
    </row>
    <row r="11" spans="1:16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/>
      <c r="P11" s="42">
        <v>1</v>
      </c>
    </row>
    <row r="12" spans="1:16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/>
      <c r="P12" s="42">
        <v>1</v>
      </c>
    </row>
    <row r="13" spans="1:16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/>
      <c r="P13" s="42">
        <v>1</v>
      </c>
    </row>
    <row r="14" spans="1:16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/>
      <c r="P14" s="42">
        <v>1</v>
      </c>
    </row>
    <row r="15" spans="1:16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/>
      <c r="P15" s="42">
        <v>1</v>
      </c>
    </row>
    <row r="16" spans="1:16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/>
      <c r="P16" s="42">
        <v>1</v>
      </c>
    </row>
    <row r="17" spans="1:16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/>
      <c r="P17" s="42">
        <v>1</v>
      </c>
    </row>
    <row r="18" spans="1:16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/>
      <c r="P18" s="42">
        <v>1</v>
      </c>
    </row>
    <row r="19" spans="1:16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6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/>
      <c r="P20" s="42">
        <v>1</v>
      </c>
    </row>
    <row r="21" spans="1:16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>
        <v>1</v>
      </c>
    </row>
    <row r="22" spans="1:16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  <c r="P22" s="42">
        <v>1</v>
      </c>
    </row>
    <row r="23" spans="1:16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>
        <v>1</v>
      </c>
    </row>
    <row r="24" spans="1:16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>
        <v>1</v>
      </c>
    </row>
    <row r="25" spans="1:16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>
        <v>1</v>
      </c>
    </row>
    <row r="26" spans="1:16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  <c r="P26" s="42">
        <v>1</v>
      </c>
    </row>
    <row r="27" spans="1:16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/>
      <c r="P27" s="42">
        <v>1</v>
      </c>
    </row>
    <row r="28" spans="1:16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/>
      <c r="P28" s="42">
        <v>1</v>
      </c>
    </row>
    <row r="29" spans="1:16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/>
      <c r="P29" s="42">
        <v>1</v>
      </c>
    </row>
    <row r="30" spans="1:16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>
        <v>1</v>
      </c>
    </row>
    <row r="31" spans="1:16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/>
      <c r="P31" s="42">
        <v>1</v>
      </c>
    </row>
    <row r="32" spans="1:16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>
        <v>1</v>
      </c>
    </row>
    <row r="33" spans="1:16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>
        <v>1</v>
      </c>
    </row>
    <row r="34" spans="1:16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/>
      <c r="P34" s="42">
        <v>1</v>
      </c>
    </row>
    <row r="35" spans="1:16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/>
      <c r="P35" s="42">
        <v>1</v>
      </c>
    </row>
    <row r="36" spans="1:16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/>
      <c r="P36" s="42">
        <v>1</v>
      </c>
    </row>
    <row r="37" spans="1:16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/>
      <c r="P37" s="42">
        <v>1</v>
      </c>
    </row>
    <row r="38" spans="1:16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>
        <v>1</v>
      </c>
    </row>
    <row r="39" spans="1:16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6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  <c r="P40" s="42">
        <v>1</v>
      </c>
    </row>
    <row r="41" spans="1:16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>
        <v>1</v>
      </c>
    </row>
    <row r="42" spans="1:16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/>
      <c r="P42" s="42">
        <v>1</v>
      </c>
    </row>
    <row r="43" spans="1:16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/>
      <c r="P43" s="42">
        <v>1</v>
      </c>
    </row>
    <row r="44" spans="1:16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>
        <v>1</v>
      </c>
    </row>
    <row r="45" spans="1:16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/>
      <c r="P45" s="42">
        <v>1</v>
      </c>
    </row>
    <row r="46" spans="1:16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/>
      <c r="P46" s="42">
        <v>1</v>
      </c>
    </row>
    <row r="47" spans="1:16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/>
      <c r="P47" s="42">
        <v>1</v>
      </c>
    </row>
    <row r="48" spans="1:16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/>
      <c r="P48" s="42">
        <v>1</v>
      </c>
    </row>
    <row r="49" spans="1:16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>
        <v>1</v>
      </c>
    </row>
    <row r="50" spans="1:16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/>
      <c r="P50" s="42">
        <v>1</v>
      </c>
    </row>
    <row r="51" spans="1:16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/>
      <c r="P51" s="42">
        <v>1</v>
      </c>
    </row>
    <row r="52" spans="1:16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/>
      <c r="P52" s="42">
        <v>1</v>
      </c>
    </row>
    <row r="53" spans="1:16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/>
      <c r="P53" s="42">
        <v>1</v>
      </c>
    </row>
    <row r="54" spans="1:16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/>
      <c r="P54" s="42">
        <v>1</v>
      </c>
    </row>
    <row r="55" spans="1:16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/>
      <c r="P55" s="42">
        <v>1</v>
      </c>
    </row>
    <row r="56" spans="1:16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/>
      <c r="P56" s="42">
        <v>1</v>
      </c>
    </row>
    <row r="57" spans="1:16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/>
      <c r="P57" s="42">
        <v>1</v>
      </c>
    </row>
    <row r="58" spans="1:16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/>
      <c r="P58" s="42">
        <v>1</v>
      </c>
    </row>
    <row r="59" spans="1:16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/>
      <c r="P59" s="42">
        <v>1</v>
      </c>
    </row>
    <row r="60" spans="1:16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/>
      <c r="P60" s="42">
        <v>1</v>
      </c>
    </row>
    <row r="61" spans="1:16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/>
      <c r="P61" s="42">
        <v>1</v>
      </c>
    </row>
    <row r="62" spans="1:16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/>
      <c r="P62" s="42">
        <v>1</v>
      </c>
    </row>
    <row r="63" spans="1:16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/>
      <c r="P63" s="42">
        <v>1</v>
      </c>
    </row>
    <row r="64" spans="1:16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>
        <v>1</v>
      </c>
    </row>
    <row r="65" spans="1:16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>
        <v>1</v>
      </c>
    </row>
    <row r="66" spans="1:16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/>
      <c r="P66" s="42">
        <v>1</v>
      </c>
    </row>
    <row r="67" spans="1:16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/>
      <c r="P67" s="42">
        <v>1</v>
      </c>
    </row>
    <row r="68" spans="1:16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/>
      <c r="P68" s="42">
        <v>1</v>
      </c>
    </row>
    <row r="69" spans="1:16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/>
      <c r="P69" s="42">
        <v>1</v>
      </c>
    </row>
    <row r="70" spans="1:16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/>
      <c r="P70" s="42">
        <v>1</v>
      </c>
    </row>
    <row r="71" spans="1:16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/>
      <c r="P71" s="42">
        <v>1</v>
      </c>
    </row>
    <row r="72" spans="1:16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/>
      <c r="P72" s="42">
        <v>1</v>
      </c>
    </row>
    <row r="73" spans="1:16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/>
      <c r="P73" s="42">
        <v>1</v>
      </c>
    </row>
    <row r="74" spans="1:16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/>
      <c r="P74" s="42">
        <v>1</v>
      </c>
    </row>
    <row r="75" spans="1:16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/>
      <c r="P75" s="42">
        <v>1</v>
      </c>
    </row>
    <row r="76" spans="1:16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/>
      <c r="P76" s="42">
        <v>1</v>
      </c>
    </row>
    <row r="77" spans="1:16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/>
      <c r="P77" s="42">
        <v>1</v>
      </c>
    </row>
    <row r="78" spans="1:16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/>
      <c r="P78" s="42">
        <v>1</v>
      </c>
    </row>
    <row r="79" spans="1:16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/>
      <c r="P79" s="42">
        <v>1</v>
      </c>
    </row>
    <row r="80" spans="1:16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3:N79"/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2:P86"/>
  <sheetViews>
    <sheetView zoomScale="80" zoomScaleNormal="80" workbookViewId="0">
      <selection activeCell="A70" sqref="A7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6" ht="15" customHeight="1" x14ac:dyDescent="0.25">
      <c r="A2" s="59" t="s">
        <v>1826</v>
      </c>
      <c r="B2" s="77" t="s">
        <v>1666</v>
      </c>
      <c r="C2" s="77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1957</v>
      </c>
      <c r="B3" s="99"/>
      <c r="C3" s="99"/>
      <c r="D3" s="95"/>
      <c r="E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1052</v>
      </c>
      <c r="D4" s="5" t="s">
        <v>637</v>
      </c>
      <c r="E4" s="5" t="s">
        <v>2048</v>
      </c>
      <c r="M4" s="81">
        <v>1</v>
      </c>
    </row>
    <row r="5" spans="1:16" ht="15" hidden="1" customHeight="1" x14ac:dyDescent="0.25">
      <c r="A5" s="57" t="s">
        <v>1053</v>
      </c>
      <c r="D5" s="5" t="s">
        <v>638</v>
      </c>
      <c r="E5" s="5" t="s">
        <v>2049</v>
      </c>
      <c r="P5" s="59">
        <v>1</v>
      </c>
    </row>
    <row r="6" spans="1:16" ht="15" customHeight="1" x14ac:dyDescent="0.25">
      <c r="A6" s="57" t="s">
        <v>951</v>
      </c>
      <c r="D6" s="5" t="s">
        <v>639</v>
      </c>
      <c r="E6" s="5" t="s">
        <v>2050</v>
      </c>
      <c r="M6" s="81">
        <v>1</v>
      </c>
    </row>
    <row r="7" spans="1:16" ht="15" hidden="1" customHeight="1" x14ac:dyDescent="0.25">
      <c r="A7" s="57" t="s">
        <v>1086</v>
      </c>
      <c r="D7" s="5" t="s">
        <v>640</v>
      </c>
      <c r="E7" s="5" t="s">
        <v>2051</v>
      </c>
      <c r="P7" s="59">
        <v>1</v>
      </c>
    </row>
    <row r="8" spans="1:16" ht="15" hidden="1" customHeight="1" x14ac:dyDescent="0.25">
      <c r="A8" s="57" t="s">
        <v>1054</v>
      </c>
      <c r="D8" s="5" t="s">
        <v>641</v>
      </c>
      <c r="E8" s="5" t="s">
        <v>2052</v>
      </c>
      <c r="P8" s="59">
        <v>1</v>
      </c>
    </row>
    <row r="9" spans="1:16" ht="15" hidden="1" customHeight="1" x14ac:dyDescent="0.25">
      <c r="A9" s="57" t="s">
        <v>1055</v>
      </c>
      <c r="D9" s="5" t="s">
        <v>642</v>
      </c>
      <c r="E9" s="5" t="s">
        <v>2053</v>
      </c>
      <c r="P9" s="59">
        <v>1</v>
      </c>
    </row>
    <row r="10" spans="1:16" ht="15" hidden="1" customHeight="1" x14ac:dyDescent="0.25">
      <c r="A10" s="57" t="s">
        <v>1056</v>
      </c>
      <c r="D10" s="5" t="s">
        <v>643</v>
      </c>
      <c r="E10" s="5" t="s">
        <v>2054</v>
      </c>
      <c r="P10" s="59">
        <v>1</v>
      </c>
    </row>
    <row r="11" spans="1:16" ht="15" hidden="1" customHeight="1" x14ac:dyDescent="0.25">
      <c r="A11" s="57" t="s">
        <v>1057</v>
      </c>
      <c r="D11" s="34"/>
      <c r="E11" s="34"/>
      <c r="P11" s="59">
        <v>1</v>
      </c>
    </row>
    <row r="12" spans="1:16" ht="15" hidden="1" customHeight="1" x14ac:dyDescent="0.25">
      <c r="A12" s="57" t="s">
        <v>1058</v>
      </c>
      <c r="D12" s="5" t="s">
        <v>644</v>
      </c>
      <c r="E12" s="5" t="s">
        <v>2055</v>
      </c>
      <c r="P12" s="59">
        <v>1</v>
      </c>
    </row>
    <row r="13" spans="1:16" ht="15" hidden="1" customHeight="1" x14ac:dyDescent="0.25">
      <c r="A13" s="57" t="s">
        <v>1059</v>
      </c>
      <c r="D13" s="5" t="s">
        <v>645</v>
      </c>
      <c r="E13" s="5" t="s">
        <v>2056</v>
      </c>
      <c r="P13" s="59">
        <v>1</v>
      </c>
    </row>
    <row r="14" spans="1:16" ht="15" hidden="1" customHeight="1" x14ac:dyDescent="0.25">
      <c r="A14" s="57" t="s">
        <v>1060</v>
      </c>
      <c r="D14" s="5" t="s">
        <v>646</v>
      </c>
      <c r="E14" s="5" t="s">
        <v>2057</v>
      </c>
      <c r="P14" s="59">
        <v>1</v>
      </c>
    </row>
    <row r="15" spans="1:16" ht="15" hidden="1" customHeight="1" x14ac:dyDescent="0.25">
      <c r="A15" s="57" t="s">
        <v>65</v>
      </c>
      <c r="D15" s="5" t="s">
        <v>647</v>
      </c>
      <c r="E15" s="5" t="s">
        <v>2058</v>
      </c>
      <c r="P15" s="59">
        <v>1</v>
      </c>
    </row>
    <row r="16" spans="1:16" ht="15" hidden="1" customHeight="1" x14ac:dyDescent="0.25">
      <c r="A16" s="57" t="s">
        <v>1061</v>
      </c>
      <c r="D16" s="5" t="s">
        <v>648</v>
      </c>
      <c r="E16" s="5" t="s">
        <v>2059</v>
      </c>
      <c r="P16" s="59">
        <v>1</v>
      </c>
    </row>
    <row r="17" spans="1:16" ht="15" hidden="1" customHeight="1" x14ac:dyDescent="0.25">
      <c r="A17" s="57" t="s">
        <v>1087</v>
      </c>
      <c r="D17" s="5" t="s">
        <v>649</v>
      </c>
      <c r="E17" s="5" t="s">
        <v>2060</v>
      </c>
      <c r="P17" s="59">
        <v>1</v>
      </c>
    </row>
    <row r="18" spans="1:16" ht="15" hidden="1" customHeight="1" x14ac:dyDescent="0.25">
      <c r="A18" s="57" t="s">
        <v>1088</v>
      </c>
      <c r="D18" s="5" t="s">
        <v>650</v>
      </c>
      <c r="E18" s="5" t="s">
        <v>2061</v>
      </c>
      <c r="P18" s="59">
        <v>1</v>
      </c>
    </row>
    <row r="19" spans="1:16" ht="15" hidden="1" customHeight="1" x14ac:dyDescent="0.25">
      <c r="A19" s="57" t="s">
        <v>1062</v>
      </c>
      <c r="D19" s="5" t="s">
        <v>651</v>
      </c>
      <c r="E19" s="5" t="s">
        <v>2062</v>
      </c>
      <c r="P19" s="59">
        <v>1</v>
      </c>
    </row>
    <row r="20" spans="1:16" ht="15" hidden="1" customHeight="1" x14ac:dyDescent="0.25">
      <c r="A20" s="57" t="s">
        <v>1063</v>
      </c>
      <c r="D20" s="5" t="s">
        <v>652</v>
      </c>
      <c r="E20" s="5" t="s">
        <v>2063</v>
      </c>
      <c r="P20" s="59">
        <v>1</v>
      </c>
    </row>
    <row r="21" spans="1:16" ht="15" customHeight="1" x14ac:dyDescent="0.25">
      <c r="A21" s="57" t="s">
        <v>1064</v>
      </c>
      <c r="D21" s="5" t="s">
        <v>653</v>
      </c>
      <c r="E21" s="5" t="s">
        <v>2064</v>
      </c>
      <c r="M21" s="81">
        <v>1</v>
      </c>
    </row>
    <row r="22" spans="1:16" ht="15" hidden="1" customHeight="1" x14ac:dyDescent="0.25">
      <c r="A22" s="57" t="s">
        <v>1065</v>
      </c>
      <c r="D22" s="5" t="s">
        <v>654</v>
      </c>
      <c r="E22" s="5" t="s">
        <v>2065</v>
      </c>
      <c r="P22" s="59">
        <v>1</v>
      </c>
    </row>
    <row r="23" spans="1:16" ht="15" hidden="1" customHeight="1" x14ac:dyDescent="0.25">
      <c r="A23" s="57" t="s">
        <v>1066</v>
      </c>
      <c r="D23" s="5" t="s">
        <v>655</v>
      </c>
      <c r="E23" s="5" t="s">
        <v>2066</v>
      </c>
      <c r="P23" s="59">
        <v>1</v>
      </c>
    </row>
    <row r="24" spans="1:16" ht="15" hidden="1" customHeight="1" x14ac:dyDescent="0.25">
      <c r="A24" s="57" t="s">
        <v>1067</v>
      </c>
      <c r="D24" s="5" t="s">
        <v>656</v>
      </c>
      <c r="E24" s="5" t="s">
        <v>2067</v>
      </c>
      <c r="P24" s="59">
        <v>1</v>
      </c>
    </row>
    <row r="25" spans="1:16" ht="15" hidden="1" customHeight="1" x14ac:dyDescent="0.25">
      <c r="A25" s="57" t="s">
        <v>1068</v>
      </c>
      <c r="D25" s="5" t="s">
        <v>657</v>
      </c>
      <c r="E25" s="5" t="s">
        <v>2068</v>
      </c>
      <c r="P25" s="59">
        <v>1</v>
      </c>
    </row>
    <row r="26" spans="1:16" ht="15" hidden="1" customHeight="1" x14ac:dyDescent="0.25">
      <c r="A26" s="57" t="s">
        <v>65</v>
      </c>
      <c r="D26" s="5" t="s">
        <v>658</v>
      </c>
      <c r="E26" s="5" t="s">
        <v>2069</v>
      </c>
      <c r="P26" s="59">
        <v>1</v>
      </c>
    </row>
    <row r="27" spans="1:16" ht="15" hidden="1" customHeight="1" x14ac:dyDescent="0.25">
      <c r="A27" s="57" t="s">
        <v>1069</v>
      </c>
      <c r="D27" s="5" t="s">
        <v>659</v>
      </c>
      <c r="E27" s="5" t="s">
        <v>2070</v>
      </c>
      <c r="P27" s="59">
        <v>1</v>
      </c>
    </row>
    <row r="28" spans="1:16" ht="15" hidden="1" customHeight="1" x14ac:dyDescent="0.25">
      <c r="A28" s="57" t="s">
        <v>1070</v>
      </c>
      <c r="D28" s="5" t="s">
        <v>660</v>
      </c>
      <c r="E28" s="5" t="s">
        <v>2071</v>
      </c>
      <c r="P28" s="59">
        <v>1</v>
      </c>
    </row>
    <row r="29" spans="1:16" ht="15" hidden="1" customHeight="1" x14ac:dyDescent="0.25">
      <c r="A29" s="57" t="s">
        <v>1071</v>
      </c>
      <c r="D29" s="5" t="s">
        <v>661</v>
      </c>
      <c r="E29" s="5" t="s">
        <v>2072</v>
      </c>
      <c r="P29" s="59">
        <v>1</v>
      </c>
    </row>
    <row r="30" spans="1:16" ht="15" hidden="1" customHeight="1" x14ac:dyDescent="0.25">
      <c r="A30" s="57" t="s">
        <v>1072</v>
      </c>
      <c r="D30" s="5" t="s">
        <v>662</v>
      </c>
      <c r="E30" s="5" t="s">
        <v>2073</v>
      </c>
      <c r="P30" s="59">
        <v>1</v>
      </c>
    </row>
    <row r="31" spans="1:16" ht="15" hidden="1" customHeight="1" x14ac:dyDescent="0.25">
      <c r="A31" s="57" t="s">
        <v>1073</v>
      </c>
      <c r="D31" s="5" t="s">
        <v>663</v>
      </c>
      <c r="E31" s="5" t="s">
        <v>2074</v>
      </c>
      <c r="P31" s="59">
        <v>1</v>
      </c>
    </row>
    <row r="32" spans="1:16" ht="15" hidden="1" customHeight="1" x14ac:dyDescent="0.25">
      <c r="A32" s="57" t="s">
        <v>1074</v>
      </c>
      <c r="D32" s="5" t="s">
        <v>664</v>
      </c>
      <c r="E32" s="5" t="s">
        <v>2075</v>
      </c>
      <c r="P32" s="59">
        <v>1</v>
      </c>
    </row>
    <row r="33" spans="1:16" ht="15" hidden="1" customHeight="1" x14ac:dyDescent="0.25">
      <c r="A33" s="57" t="s">
        <v>1075</v>
      </c>
      <c r="D33" s="5" t="s">
        <v>665</v>
      </c>
      <c r="E33" s="5" t="s">
        <v>2076</v>
      </c>
      <c r="P33" s="59">
        <v>1</v>
      </c>
    </row>
    <row r="34" spans="1:16" ht="15" hidden="1" customHeight="1" x14ac:dyDescent="0.25">
      <c r="A34" s="57" t="s">
        <v>65</v>
      </c>
      <c r="D34" s="5" t="s">
        <v>666</v>
      </c>
      <c r="E34" s="5" t="s">
        <v>2077</v>
      </c>
      <c r="P34" s="59">
        <v>1</v>
      </c>
    </row>
    <row r="35" spans="1:16" ht="15" customHeight="1" x14ac:dyDescent="0.25">
      <c r="A35" s="57" t="s">
        <v>1076</v>
      </c>
      <c r="D35" s="5" t="s">
        <v>667</v>
      </c>
      <c r="E35" s="5" t="s">
        <v>2078</v>
      </c>
      <c r="M35" s="81">
        <v>1</v>
      </c>
    </row>
    <row r="36" spans="1:16" ht="15" hidden="1" customHeight="1" x14ac:dyDescent="0.25">
      <c r="A36" s="57" t="s">
        <v>1004</v>
      </c>
      <c r="D36" s="5" t="s">
        <v>668</v>
      </c>
      <c r="E36" s="5" t="s">
        <v>2079</v>
      </c>
      <c r="P36" s="59">
        <v>1</v>
      </c>
    </row>
    <row r="37" spans="1:16" ht="15" hidden="1" customHeight="1" x14ac:dyDescent="0.25">
      <c r="A37" s="57" t="s">
        <v>1077</v>
      </c>
      <c r="D37" s="5" t="s">
        <v>669</v>
      </c>
      <c r="E37" s="5" t="s">
        <v>2080</v>
      </c>
      <c r="P37" s="59">
        <v>1</v>
      </c>
    </row>
    <row r="38" spans="1:16" ht="15" hidden="1" customHeight="1" x14ac:dyDescent="0.25">
      <c r="A38" s="57" t="s">
        <v>1078</v>
      </c>
      <c r="D38" s="5" t="s">
        <v>670</v>
      </c>
      <c r="E38" s="5" t="s">
        <v>2081</v>
      </c>
      <c r="P38" s="59">
        <v>1</v>
      </c>
    </row>
    <row r="39" spans="1:16" ht="15" hidden="1" customHeight="1" x14ac:dyDescent="0.25">
      <c r="A39" s="57" t="s">
        <v>1079</v>
      </c>
      <c r="D39" s="5" t="s">
        <v>671</v>
      </c>
      <c r="E39" s="5" t="s">
        <v>2082</v>
      </c>
      <c r="P39" s="59">
        <v>1</v>
      </c>
    </row>
    <row r="40" spans="1:16" ht="15" customHeight="1" x14ac:dyDescent="0.25">
      <c r="A40" s="57" t="s">
        <v>1080</v>
      </c>
      <c r="D40" s="5" t="s">
        <v>672</v>
      </c>
      <c r="E40" s="5" t="s">
        <v>2083</v>
      </c>
      <c r="M40" s="81">
        <v>1</v>
      </c>
    </row>
    <row r="41" spans="1:16" ht="15" customHeight="1" x14ac:dyDescent="0.25">
      <c r="A41" s="57" t="s">
        <v>1007</v>
      </c>
      <c r="D41" s="5" t="s">
        <v>673</v>
      </c>
      <c r="E41" s="204" t="s">
        <v>2084</v>
      </c>
      <c r="M41" s="81">
        <v>1</v>
      </c>
    </row>
    <row r="42" spans="1:16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  <c r="M42" s="81">
        <v>1</v>
      </c>
    </row>
    <row r="43" spans="1:16" ht="15" customHeight="1" x14ac:dyDescent="0.25">
      <c r="A43" s="52" t="s">
        <v>307</v>
      </c>
      <c r="D43" s="101"/>
      <c r="E43" s="5"/>
      <c r="M43" s="81">
        <v>1</v>
      </c>
    </row>
    <row r="44" spans="1:16" ht="15" customHeight="1" x14ac:dyDescent="0.25">
      <c r="A44" s="57" t="s">
        <v>1089</v>
      </c>
      <c r="D44" s="5" t="s">
        <v>674</v>
      </c>
      <c r="E44" s="5" t="s">
        <v>2085</v>
      </c>
      <c r="M44" s="81">
        <v>1</v>
      </c>
    </row>
    <row r="45" spans="1:16" ht="15" hidden="1" customHeight="1" x14ac:dyDescent="0.25">
      <c r="A45" s="57" t="s">
        <v>1007</v>
      </c>
      <c r="D45" s="5" t="s">
        <v>675</v>
      </c>
      <c r="E45" s="5" t="s">
        <v>2086</v>
      </c>
      <c r="P45" s="59">
        <v>1</v>
      </c>
    </row>
    <row r="46" spans="1:16" ht="15" customHeight="1" x14ac:dyDescent="0.25">
      <c r="A46" s="57" t="s">
        <v>1090</v>
      </c>
      <c r="D46" s="5" t="s">
        <v>676</v>
      </c>
      <c r="E46" s="5" t="s">
        <v>2087</v>
      </c>
      <c r="M46" s="81">
        <v>1</v>
      </c>
    </row>
    <row r="47" spans="1:16" ht="15" hidden="1" customHeight="1" x14ac:dyDescent="0.25">
      <c r="A47" s="57" t="s">
        <v>1091</v>
      </c>
      <c r="D47" s="5" t="s">
        <v>677</v>
      </c>
      <c r="E47" s="5" t="s">
        <v>2088</v>
      </c>
      <c r="P47" s="59">
        <v>1</v>
      </c>
    </row>
    <row r="48" spans="1:16" ht="15" hidden="1" customHeight="1" x14ac:dyDescent="0.25">
      <c r="A48" s="57" t="s">
        <v>1012</v>
      </c>
      <c r="D48" s="5" t="s">
        <v>678</v>
      </c>
      <c r="E48" s="5" t="s">
        <v>2089</v>
      </c>
      <c r="P48" s="59">
        <v>1</v>
      </c>
    </row>
    <row r="49" spans="1:16" ht="15" hidden="1" customHeight="1" x14ac:dyDescent="0.25">
      <c r="A49" s="57" t="s">
        <v>1013</v>
      </c>
      <c r="D49" s="5" t="s">
        <v>679</v>
      </c>
      <c r="E49" s="5" t="s">
        <v>2090</v>
      </c>
      <c r="P49" s="59">
        <v>1</v>
      </c>
    </row>
    <row r="50" spans="1:16" ht="15" hidden="1" customHeight="1" x14ac:dyDescent="0.25">
      <c r="A50" s="57" t="s">
        <v>1081</v>
      </c>
      <c r="D50" s="5" t="s">
        <v>680</v>
      </c>
      <c r="E50" s="5" t="s">
        <v>2091</v>
      </c>
      <c r="P50" s="59">
        <v>1</v>
      </c>
    </row>
    <row r="51" spans="1:16" ht="15" hidden="1" customHeight="1" x14ac:dyDescent="0.25">
      <c r="A51" s="57" t="s">
        <v>1092</v>
      </c>
      <c r="D51" s="5" t="s">
        <v>681</v>
      </c>
      <c r="E51" s="5" t="s">
        <v>2092</v>
      </c>
      <c r="P51" s="59">
        <v>1</v>
      </c>
    </row>
    <row r="52" spans="1:16" ht="15" hidden="1" customHeight="1" x14ac:dyDescent="0.25">
      <c r="A52" s="57" t="s">
        <v>1082</v>
      </c>
      <c r="D52" s="5" t="s">
        <v>682</v>
      </c>
      <c r="E52" s="5" t="s">
        <v>2093</v>
      </c>
      <c r="P52" s="59">
        <v>1</v>
      </c>
    </row>
    <row r="53" spans="1:16" ht="15" hidden="1" customHeight="1" x14ac:dyDescent="0.25">
      <c r="A53" s="57" t="s">
        <v>1027</v>
      </c>
      <c r="D53" s="5" t="s">
        <v>683</v>
      </c>
      <c r="E53" s="5" t="s">
        <v>2094</v>
      </c>
      <c r="P53" s="59">
        <v>1</v>
      </c>
    </row>
    <row r="54" spans="1:16" ht="15" hidden="1" customHeight="1" x14ac:dyDescent="0.25">
      <c r="A54" s="57" t="s">
        <v>1083</v>
      </c>
      <c r="D54" s="5" t="s">
        <v>684</v>
      </c>
      <c r="E54" s="5" t="s">
        <v>2095</v>
      </c>
      <c r="P54" s="59">
        <v>1</v>
      </c>
    </row>
    <row r="55" spans="1:16" ht="15" hidden="1" customHeight="1" x14ac:dyDescent="0.25">
      <c r="A55" s="57" t="s">
        <v>1084</v>
      </c>
      <c r="D55" s="5" t="s">
        <v>685</v>
      </c>
      <c r="E55" s="5" t="s">
        <v>2096</v>
      </c>
      <c r="P55" s="59">
        <v>1</v>
      </c>
    </row>
    <row r="56" spans="1:16" ht="15" hidden="1" customHeight="1" x14ac:dyDescent="0.25">
      <c r="A56" s="57" t="s">
        <v>1015</v>
      </c>
      <c r="D56" s="5" t="s">
        <v>686</v>
      </c>
      <c r="E56" s="34" t="s">
        <v>2097</v>
      </c>
      <c r="P56" s="59">
        <v>1</v>
      </c>
    </row>
    <row r="57" spans="1:16" ht="15" hidden="1" customHeight="1" x14ac:dyDescent="0.25">
      <c r="A57" s="57" t="s">
        <v>1017</v>
      </c>
      <c r="D57" s="5" t="s">
        <v>687</v>
      </c>
      <c r="E57" s="5" t="s">
        <v>2098</v>
      </c>
      <c r="P57" s="59">
        <v>1</v>
      </c>
    </row>
    <row r="58" spans="1:16" ht="15" hidden="1" customHeight="1" x14ac:dyDescent="0.25">
      <c r="A58" s="57" t="s">
        <v>1018</v>
      </c>
      <c r="D58" s="34"/>
      <c r="E58" s="5"/>
      <c r="P58" s="59">
        <v>1</v>
      </c>
    </row>
    <row r="59" spans="1:16" ht="15" hidden="1" customHeight="1" x14ac:dyDescent="0.25">
      <c r="A59" s="57" t="s">
        <v>1019</v>
      </c>
      <c r="D59" s="5" t="s">
        <v>688</v>
      </c>
      <c r="E59" s="5" t="s">
        <v>2099</v>
      </c>
      <c r="P59" s="59">
        <v>1</v>
      </c>
    </row>
    <row r="60" spans="1:16" ht="15" hidden="1" customHeight="1" x14ac:dyDescent="0.25">
      <c r="A60" s="57" t="s">
        <v>1020</v>
      </c>
      <c r="D60" s="5" t="s">
        <v>689</v>
      </c>
      <c r="E60" s="34" t="s">
        <v>2100</v>
      </c>
      <c r="P60" s="59">
        <v>1</v>
      </c>
    </row>
    <row r="61" spans="1:16" ht="15" hidden="1" customHeight="1" x14ac:dyDescent="0.25">
      <c r="A61" s="57" t="s">
        <v>1021</v>
      </c>
      <c r="D61" s="5" t="s">
        <v>690</v>
      </c>
      <c r="E61" s="5" t="s">
        <v>2101</v>
      </c>
      <c r="P61" s="59">
        <v>1</v>
      </c>
    </row>
    <row r="62" spans="1:16" ht="15" hidden="1" customHeight="1" x14ac:dyDescent="0.25">
      <c r="A62" s="57" t="s">
        <v>1022</v>
      </c>
      <c r="D62" s="34"/>
      <c r="E62" s="5"/>
      <c r="P62" s="59">
        <v>1</v>
      </c>
    </row>
    <row r="63" spans="1:16" ht="15" hidden="1" customHeight="1" x14ac:dyDescent="0.25">
      <c r="A63" s="57" t="s">
        <v>1019</v>
      </c>
      <c r="D63" s="5" t="s">
        <v>691</v>
      </c>
      <c r="E63" s="5" t="s">
        <v>2102</v>
      </c>
      <c r="P63" s="59">
        <v>1</v>
      </c>
    </row>
    <row r="64" spans="1:16" ht="15" hidden="1" customHeight="1" x14ac:dyDescent="0.25">
      <c r="A64" s="57" t="s">
        <v>1023</v>
      </c>
      <c r="D64" s="5" t="s">
        <v>692</v>
      </c>
      <c r="E64" s="5" t="s">
        <v>2103</v>
      </c>
      <c r="P64" s="59">
        <v>1</v>
      </c>
    </row>
    <row r="65" spans="1:16" ht="15" hidden="1" customHeight="1" x14ac:dyDescent="0.25">
      <c r="A65" s="57" t="s">
        <v>1024</v>
      </c>
      <c r="D65" s="5" t="s">
        <v>693</v>
      </c>
      <c r="E65" s="5" t="s">
        <v>2104</v>
      </c>
      <c r="P65" s="59">
        <v>1</v>
      </c>
    </row>
    <row r="66" spans="1:16" ht="15" hidden="1" customHeight="1" x14ac:dyDescent="0.25">
      <c r="A66" s="57" t="s">
        <v>1085</v>
      </c>
      <c r="D66" s="5" t="s">
        <v>694</v>
      </c>
      <c r="E66" s="5" t="s">
        <v>2105</v>
      </c>
      <c r="P66" s="59">
        <v>1</v>
      </c>
    </row>
    <row r="67" spans="1:16" ht="15" hidden="1" customHeight="1" x14ac:dyDescent="0.25">
      <c r="A67" s="57" t="s">
        <v>1026</v>
      </c>
      <c r="D67" s="5" t="s">
        <v>695</v>
      </c>
      <c r="E67" s="5" t="s">
        <v>2106</v>
      </c>
      <c r="P67" s="59">
        <v>1</v>
      </c>
    </row>
    <row r="68" spans="1:16" ht="15" hidden="1" customHeight="1" x14ac:dyDescent="0.25">
      <c r="A68" s="57" t="s">
        <v>1028</v>
      </c>
      <c r="D68" s="5" t="s">
        <v>696</v>
      </c>
      <c r="E68" s="5" t="s">
        <v>2107</v>
      </c>
      <c r="P68" s="59">
        <v>1</v>
      </c>
    </row>
    <row r="69" spans="1:16" ht="15" customHeight="1" x14ac:dyDescent="0.25">
      <c r="A69" s="57" t="s">
        <v>1093</v>
      </c>
      <c r="D69" s="5" t="s">
        <v>697</v>
      </c>
      <c r="E69" s="102" t="s">
        <v>2108</v>
      </c>
      <c r="M69" s="81">
        <v>1</v>
      </c>
    </row>
    <row r="70" spans="1:16" ht="15" customHeight="1" x14ac:dyDescent="0.25">
      <c r="A70" s="57" t="s">
        <v>1094</v>
      </c>
      <c r="D70" s="5" t="s">
        <v>698</v>
      </c>
      <c r="E70" s="34" t="s">
        <v>2109</v>
      </c>
      <c r="M70" s="81">
        <v>1</v>
      </c>
    </row>
    <row r="71" spans="1:16" ht="15" hidden="1" customHeight="1" x14ac:dyDescent="0.25">
      <c r="A71" s="88" t="s">
        <v>1616</v>
      </c>
      <c r="D71" s="102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N71" s="59">
        <v>1</v>
      </c>
      <c r="P71" s="59">
        <v>1</v>
      </c>
    </row>
    <row r="72" spans="1:16" ht="15" hidden="1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N72" s="59">
        <v>1</v>
      </c>
      <c r="P72" s="59">
        <v>1</v>
      </c>
    </row>
    <row r="73" spans="1:16" ht="15" hidden="1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N73" s="59">
        <v>1</v>
      </c>
      <c r="P73" s="59">
        <v>1</v>
      </c>
    </row>
    <row r="74" spans="1:16" ht="15" hidden="1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N74" s="59">
        <v>1</v>
      </c>
      <c r="P74" s="59">
        <v>1</v>
      </c>
    </row>
    <row r="75" spans="1:16" ht="15" hidden="1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P75" s="59">
        <v>1</v>
      </c>
    </row>
    <row r="76" spans="1:16" ht="15" hidden="1" customHeight="1" x14ac:dyDescent="0.25">
      <c r="A76" s="57" t="s">
        <v>1617</v>
      </c>
      <c r="D76" s="34"/>
      <c r="E76" s="34"/>
      <c r="H76" s="59" t="e">
        <f ca="1">AI_DIV(A71,A70)</f>
        <v>#NAME?</v>
      </c>
      <c r="P76" s="59">
        <v>1</v>
      </c>
    </row>
    <row r="77" spans="1:16" ht="15" hidden="1" customHeight="1" x14ac:dyDescent="0.25">
      <c r="A77" s="57" t="s">
        <v>1618</v>
      </c>
      <c r="D77" s="34"/>
      <c r="E77" s="34"/>
      <c r="H77" s="59" t="e">
        <f ca="1">AI_DIV(A74,'E07'!$A$26)</f>
        <v>#NAME?</v>
      </c>
      <c r="P77" s="59">
        <v>1</v>
      </c>
    </row>
    <row r="78" spans="1:16" ht="15" hidden="1" customHeight="1" x14ac:dyDescent="0.25">
      <c r="A78" s="57" t="s">
        <v>1620</v>
      </c>
      <c r="D78" s="34"/>
      <c r="E78" s="34"/>
      <c r="H78" s="59" t="e">
        <f ca="1">AI_DIV(A72,A70)</f>
        <v>#NAME?</v>
      </c>
      <c r="P78" s="59">
        <v>1</v>
      </c>
    </row>
    <row r="79" spans="1:16" ht="15" hidden="1" customHeight="1" x14ac:dyDescent="0.25">
      <c r="A79" s="57" t="s">
        <v>1623</v>
      </c>
      <c r="D79" s="34"/>
      <c r="E79" s="34"/>
      <c r="H79" s="59" t="e">
        <f ca="1">AI_DIV(A73,A70)</f>
        <v>#NAME?</v>
      </c>
      <c r="P79" s="59">
        <v>1</v>
      </c>
    </row>
    <row r="80" spans="1:16" ht="15" hidden="1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P80" s="59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3:N80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2"/>
  <sheetViews>
    <sheetView topLeftCell="A34" zoomScale="80" zoomScaleNormal="80" workbookViewId="0">
      <selection activeCell="T71" sqref="T71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6" ht="15" customHeight="1" x14ac:dyDescent="0.25">
      <c r="A1" s="55"/>
    </row>
    <row r="2" spans="1:16" ht="15" customHeight="1" x14ac:dyDescent="0.25">
      <c r="A2" s="59" t="s">
        <v>1826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1958</v>
      </c>
      <c r="B3" s="99"/>
      <c r="C3" s="99"/>
      <c r="D3" s="100"/>
      <c r="E3" s="100"/>
      <c r="F3" s="95"/>
      <c r="G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1095</v>
      </c>
      <c r="F4" s="7" t="s">
        <v>827</v>
      </c>
      <c r="G4" s="7" t="s">
        <v>2185</v>
      </c>
      <c r="P4" s="59">
        <v>1</v>
      </c>
    </row>
    <row r="5" spans="1:16" ht="15" customHeight="1" x14ac:dyDescent="0.25">
      <c r="A5" s="57" t="s">
        <v>1118</v>
      </c>
      <c r="F5" s="7" t="s">
        <v>828</v>
      </c>
      <c r="G5" s="7" t="s">
        <v>2186</v>
      </c>
      <c r="N5" s="60">
        <v>1</v>
      </c>
    </row>
    <row r="6" spans="1:16" ht="15" customHeight="1" x14ac:dyDescent="0.25">
      <c r="A6" s="57" t="s">
        <v>1096</v>
      </c>
      <c r="F6" s="7" t="s">
        <v>829</v>
      </c>
      <c r="G6" s="7" t="s">
        <v>2187</v>
      </c>
      <c r="P6" s="59">
        <v>1</v>
      </c>
    </row>
    <row r="7" spans="1:16" ht="15" customHeight="1" x14ac:dyDescent="0.25">
      <c r="A7" s="57" t="s">
        <v>1119</v>
      </c>
      <c r="F7" s="7" t="s">
        <v>830</v>
      </c>
      <c r="G7" s="7" t="s">
        <v>2188</v>
      </c>
      <c r="P7" s="59">
        <v>1</v>
      </c>
    </row>
    <row r="8" spans="1:16" ht="15" customHeight="1" x14ac:dyDescent="0.25">
      <c r="A8" s="57" t="s">
        <v>1097</v>
      </c>
      <c r="F8" s="7" t="s">
        <v>831</v>
      </c>
      <c r="G8" s="7" t="s">
        <v>2189</v>
      </c>
      <c r="P8" s="59">
        <v>1</v>
      </c>
    </row>
    <row r="9" spans="1:16" ht="15" customHeight="1" x14ac:dyDescent="0.25">
      <c r="A9" s="57" t="s">
        <v>1098</v>
      </c>
      <c r="F9" s="7" t="s">
        <v>832</v>
      </c>
      <c r="G9" s="7" t="s">
        <v>2190</v>
      </c>
      <c r="P9" s="59">
        <v>1</v>
      </c>
    </row>
    <row r="10" spans="1:16" ht="15" customHeight="1" x14ac:dyDescent="0.25">
      <c r="A10" s="57" t="s">
        <v>1099</v>
      </c>
      <c r="F10" s="7" t="s">
        <v>833</v>
      </c>
      <c r="G10" s="7" t="s">
        <v>2191</v>
      </c>
      <c r="P10" s="59">
        <v>1</v>
      </c>
    </row>
    <row r="11" spans="1:16" ht="15" customHeight="1" x14ac:dyDescent="0.25">
      <c r="A11" s="57" t="s">
        <v>1120</v>
      </c>
      <c r="F11" s="7" t="s">
        <v>834</v>
      </c>
      <c r="G11" s="7" t="s">
        <v>2192</v>
      </c>
      <c r="P11" s="59">
        <v>1</v>
      </c>
    </row>
    <row r="12" spans="1:16" ht="15" customHeight="1" x14ac:dyDescent="0.25">
      <c r="A12" s="29" t="s">
        <v>803</v>
      </c>
      <c r="F12" s="54"/>
      <c r="G12" s="54"/>
      <c r="P12" s="59">
        <v>1</v>
      </c>
    </row>
    <row r="13" spans="1:16" ht="15" customHeight="1" x14ac:dyDescent="0.25">
      <c r="A13" s="57" t="s">
        <v>1100</v>
      </c>
      <c r="F13" s="7" t="s">
        <v>835</v>
      </c>
      <c r="G13" s="7" t="s">
        <v>2193</v>
      </c>
      <c r="P13" s="59">
        <v>1</v>
      </c>
    </row>
    <row r="14" spans="1:16" ht="15" customHeight="1" x14ac:dyDescent="0.25">
      <c r="A14" s="57" t="s">
        <v>1101</v>
      </c>
      <c r="F14" s="7" t="s">
        <v>836</v>
      </c>
      <c r="G14" s="7" t="s">
        <v>2194</v>
      </c>
      <c r="P14" s="59">
        <v>1</v>
      </c>
    </row>
    <row r="15" spans="1:16" ht="15" customHeight="1" x14ac:dyDescent="0.25">
      <c r="A15" s="57" t="s">
        <v>1102</v>
      </c>
      <c r="F15" s="7" t="s">
        <v>837</v>
      </c>
      <c r="G15" s="7" t="s">
        <v>2195</v>
      </c>
      <c r="P15" s="59">
        <v>1</v>
      </c>
    </row>
    <row r="16" spans="1:16" ht="15" customHeight="1" x14ac:dyDescent="0.25">
      <c r="A16" s="57" t="s">
        <v>1103</v>
      </c>
      <c r="F16" s="7" t="s">
        <v>838</v>
      </c>
      <c r="G16" s="7" t="s">
        <v>2196</v>
      </c>
      <c r="P16" s="59">
        <v>1</v>
      </c>
    </row>
    <row r="17" spans="1:16" ht="15" customHeight="1" x14ac:dyDescent="0.25">
      <c r="A17" s="57" t="s">
        <v>1104</v>
      </c>
      <c r="F17" s="7" t="s">
        <v>839</v>
      </c>
      <c r="G17" s="7" t="s">
        <v>2197</v>
      </c>
      <c r="P17" s="59">
        <v>1</v>
      </c>
    </row>
    <row r="18" spans="1:16" ht="15" customHeight="1" x14ac:dyDescent="0.25">
      <c r="A18" s="57" t="s">
        <v>1105</v>
      </c>
      <c r="F18" s="7" t="s">
        <v>840</v>
      </c>
      <c r="G18" s="7" t="s">
        <v>2198</v>
      </c>
      <c r="P18" s="59">
        <v>1</v>
      </c>
    </row>
    <row r="19" spans="1:16" ht="15" customHeight="1" x14ac:dyDescent="0.25">
      <c r="A19" s="57" t="s">
        <v>1106</v>
      </c>
      <c r="F19" s="7" t="s">
        <v>841</v>
      </c>
      <c r="G19" s="7" t="s">
        <v>2199</v>
      </c>
      <c r="P19" s="59">
        <v>1</v>
      </c>
    </row>
    <row r="20" spans="1:16" ht="15" customHeight="1" x14ac:dyDescent="0.25">
      <c r="A20" s="57" t="s">
        <v>1121</v>
      </c>
      <c r="F20" s="7" t="s">
        <v>842</v>
      </c>
      <c r="G20" s="7" t="s">
        <v>2200</v>
      </c>
      <c r="P20" s="59">
        <v>1</v>
      </c>
    </row>
    <row r="21" spans="1:16" ht="15" customHeight="1" x14ac:dyDescent="0.25">
      <c r="A21" s="29" t="s">
        <v>804</v>
      </c>
      <c r="F21" s="54"/>
      <c r="G21" s="54"/>
      <c r="P21" s="59">
        <v>1</v>
      </c>
    </row>
    <row r="22" spans="1:16" ht="15" customHeight="1" x14ac:dyDescent="0.25">
      <c r="A22" s="57" t="s">
        <v>1107</v>
      </c>
      <c r="F22" s="7" t="s">
        <v>843</v>
      </c>
      <c r="G22" s="7" t="s">
        <v>2201</v>
      </c>
      <c r="P22" s="59">
        <v>1</v>
      </c>
    </row>
    <row r="23" spans="1:16" ht="15" customHeight="1" x14ac:dyDescent="0.25">
      <c r="A23" s="57" t="s">
        <v>1122</v>
      </c>
      <c r="F23" s="7" t="s">
        <v>844</v>
      </c>
      <c r="G23" s="7" t="s">
        <v>2202</v>
      </c>
      <c r="P23" s="59">
        <v>1</v>
      </c>
    </row>
    <row r="24" spans="1:16" ht="15" customHeight="1" x14ac:dyDescent="0.25">
      <c r="A24" s="57" t="s">
        <v>1108</v>
      </c>
      <c r="F24" s="7" t="s">
        <v>845</v>
      </c>
      <c r="G24" s="7" t="s">
        <v>2203</v>
      </c>
      <c r="P24" s="59">
        <v>1</v>
      </c>
    </row>
    <row r="25" spans="1:16" ht="15" customHeight="1" x14ac:dyDescent="0.25">
      <c r="A25" s="57" t="s">
        <v>1123</v>
      </c>
      <c r="F25" s="7" t="s">
        <v>846</v>
      </c>
      <c r="G25" s="7" t="s">
        <v>2204</v>
      </c>
      <c r="P25" s="59">
        <v>1</v>
      </c>
    </row>
    <row r="26" spans="1:16" ht="15" customHeight="1" x14ac:dyDescent="0.25">
      <c r="A26" s="57" t="s">
        <v>1109</v>
      </c>
      <c r="F26" s="7" t="s">
        <v>847</v>
      </c>
      <c r="G26" s="7" t="s">
        <v>2205</v>
      </c>
      <c r="P26" s="59">
        <v>1</v>
      </c>
    </row>
    <row r="27" spans="1:16" ht="15" customHeight="1" x14ac:dyDescent="0.25">
      <c r="A27" s="57" t="s">
        <v>1124</v>
      </c>
      <c r="F27" s="7" t="s">
        <v>848</v>
      </c>
      <c r="G27" s="7" t="s">
        <v>2206</v>
      </c>
      <c r="P27" s="59">
        <v>1</v>
      </c>
    </row>
    <row r="28" spans="1:16" ht="15" customHeight="1" x14ac:dyDescent="0.25">
      <c r="A28" s="57" t="s">
        <v>991</v>
      </c>
      <c r="F28" s="7" t="s">
        <v>849</v>
      </c>
      <c r="G28" s="7" t="s">
        <v>2207</v>
      </c>
      <c r="P28" s="59">
        <v>1</v>
      </c>
    </row>
    <row r="29" spans="1:16" ht="15" customHeight="1" x14ac:dyDescent="0.25">
      <c r="A29" s="57" t="s">
        <v>1125</v>
      </c>
      <c r="F29" s="7" t="s">
        <v>850</v>
      </c>
      <c r="G29" s="7" t="s">
        <v>2208</v>
      </c>
      <c r="N29" s="60">
        <v>1</v>
      </c>
    </row>
    <row r="30" spans="1:16" ht="15" customHeight="1" x14ac:dyDescent="0.25">
      <c r="A30" s="57" t="s">
        <v>994</v>
      </c>
      <c r="F30" s="7" t="s">
        <v>851</v>
      </c>
      <c r="G30" s="7" t="s">
        <v>2209</v>
      </c>
      <c r="N30" s="60">
        <v>1</v>
      </c>
    </row>
    <row r="31" spans="1:16" ht="15" customHeight="1" x14ac:dyDescent="0.25">
      <c r="A31" s="57" t="s">
        <v>1126</v>
      </c>
      <c r="F31" s="7" t="s">
        <v>852</v>
      </c>
      <c r="G31" s="7" t="s">
        <v>2210</v>
      </c>
      <c r="N31" s="60">
        <v>1</v>
      </c>
    </row>
    <row r="32" spans="1:16" ht="15" customHeight="1" x14ac:dyDescent="0.25">
      <c r="A32" s="57" t="s">
        <v>1127</v>
      </c>
      <c r="F32" s="7" t="s">
        <v>853</v>
      </c>
      <c r="G32" s="7" t="s">
        <v>2211</v>
      </c>
      <c r="N32" s="60">
        <v>1</v>
      </c>
    </row>
    <row r="33" spans="1:16" ht="15" customHeight="1" x14ac:dyDescent="0.25">
      <c r="A33" s="57" t="s">
        <v>1128</v>
      </c>
      <c r="F33" s="7" t="s">
        <v>854</v>
      </c>
      <c r="G33" s="7" t="s">
        <v>2212</v>
      </c>
      <c r="P33" s="59">
        <v>1</v>
      </c>
    </row>
    <row r="34" spans="1:16" ht="15" customHeight="1" x14ac:dyDescent="0.25">
      <c r="A34" s="57" t="s">
        <v>1110</v>
      </c>
      <c r="F34" s="7" t="s">
        <v>855</v>
      </c>
      <c r="G34" s="7" t="s">
        <v>2213</v>
      </c>
      <c r="N34" s="60">
        <v>1</v>
      </c>
    </row>
    <row r="35" spans="1:16" ht="15" customHeight="1" x14ac:dyDescent="0.25">
      <c r="A35" s="57" t="s">
        <v>1129</v>
      </c>
      <c r="F35" s="7" t="s">
        <v>856</v>
      </c>
      <c r="G35" s="7" t="s">
        <v>2214</v>
      </c>
      <c r="N35" s="60">
        <v>1</v>
      </c>
    </row>
    <row r="36" spans="1:16" ht="15" customHeight="1" x14ac:dyDescent="0.25">
      <c r="A36" s="57" t="s">
        <v>1006</v>
      </c>
      <c r="F36" s="7" t="s">
        <v>857</v>
      </c>
      <c r="G36" s="60" t="s">
        <v>2215</v>
      </c>
      <c r="P36" s="59">
        <v>1</v>
      </c>
    </row>
    <row r="37" spans="1:16" ht="15" customHeight="1" x14ac:dyDescent="0.25">
      <c r="A37" s="57" t="s">
        <v>1130</v>
      </c>
      <c r="F37" s="7" t="s">
        <v>858</v>
      </c>
      <c r="G37" s="7" t="s">
        <v>2216</v>
      </c>
      <c r="N37" s="60">
        <v>1</v>
      </c>
    </row>
    <row r="38" spans="1:16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  <c r="N38" s="60">
        <v>1</v>
      </c>
    </row>
    <row r="39" spans="1:16" ht="15" customHeight="1" x14ac:dyDescent="0.25">
      <c r="A39" s="55" t="s">
        <v>805</v>
      </c>
      <c r="B39" s="77"/>
      <c r="C39" s="77"/>
      <c r="D39" s="79"/>
      <c r="E39" s="79"/>
      <c r="G39" s="7"/>
      <c r="P39" s="59">
        <v>1</v>
      </c>
    </row>
    <row r="40" spans="1:16" ht="15" customHeight="1" x14ac:dyDescent="0.25">
      <c r="A40" s="57" t="s">
        <v>1111</v>
      </c>
      <c r="B40" s="3"/>
      <c r="C40" s="3"/>
      <c r="D40" s="80"/>
      <c r="E40" s="80"/>
      <c r="F40" s="7" t="s">
        <v>806</v>
      </c>
      <c r="G40" s="7" t="s">
        <v>2217</v>
      </c>
      <c r="N40" s="60">
        <v>1</v>
      </c>
    </row>
    <row r="41" spans="1:16" ht="15" customHeight="1" x14ac:dyDescent="0.25">
      <c r="A41" s="57" t="s">
        <v>1112</v>
      </c>
      <c r="B41" s="3"/>
      <c r="C41" s="3"/>
      <c r="D41" s="80"/>
      <c r="E41" s="80"/>
      <c r="F41" s="7" t="s">
        <v>807</v>
      </c>
      <c r="G41" s="7" t="s">
        <v>2218</v>
      </c>
      <c r="P41" s="59">
        <v>1</v>
      </c>
    </row>
    <row r="42" spans="1:16" ht="15" customHeight="1" x14ac:dyDescent="0.25">
      <c r="A42" s="57" t="s">
        <v>1113</v>
      </c>
      <c r="B42" s="3"/>
      <c r="C42" s="3"/>
      <c r="D42" s="80"/>
      <c r="E42" s="80"/>
      <c r="F42" s="7" t="s">
        <v>808</v>
      </c>
      <c r="G42" s="7" t="s">
        <v>2219</v>
      </c>
      <c r="P42" s="59">
        <v>1</v>
      </c>
    </row>
    <row r="43" spans="1:16" ht="15" customHeight="1" x14ac:dyDescent="0.25">
      <c r="A43" s="57" t="s">
        <v>1131</v>
      </c>
      <c r="B43" s="3"/>
      <c r="C43" s="3"/>
      <c r="D43" s="80"/>
      <c r="E43" s="80"/>
      <c r="F43" s="7" t="s">
        <v>809</v>
      </c>
      <c r="G43" s="7" t="s">
        <v>2220</v>
      </c>
      <c r="N43" s="60">
        <v>1</v>
      </c>
    </row>
    <row r="44" spans="1:16" ht="15" customHeight="1" x14ac:dyDescent="0.25">
      <c r="A44" s="57" t="s">
        <v>1114</v>
      </c>
      <c r="B44" s="3"/>
      <c r="C44" s="3"/>
      <c r="D44" s="80"/>
      <c r="E44" s="80"/>
      <c r="F44" s="7" t="s">
        <v>810</v>
      </c>
      <c r="G44" s="7" t="s">
        <v>2221</v>
      </c>
      <c r="P44" s="59">
        <v>1</v>
      </c>
    </row>
    <row r="45" spans="1:16" ht="15" customHeight="1" x14ac:dyDescent="0.25">
      <c r="A45" s="57" t="s">
        <v>1012</v>
      </c>
      <c r="B45" s="3"/>
      <c r="C45" s="3"/>
      <c r="D45" s="80"/>
      <c r="E45" s="80"/>
      <c r="F45" s="7" t="s">
        <v>811</v>
      </c>
      <c r="G45" s="7" t="s">
        <v>2222</v>
      </c>
      <c r="P45" s="59">
        <v>1</v>
      </c>
    </row>
    <row r="46" spans="1:16" ht="15" customHeight="1" x14ac:dyDescent="0.25">
      <c r="A46" s="57" t="s">
        <v>1013</v>
      </c>
      <c r="B46" s="3"/>
      <c r="C46" s="3"/>
      <c r="D46" s="80"/>
      <c r="E46" s="80"/>
      <c r="F46" s="7" t="s">
        <v>812</v>
      </c>
      <c r="G46" s="7" t="s">
        <v>2223</v>
      </c>
      <c r="P46" s="59">
        <v>1</v>
      </c>
    </row>
    <row r="47" spans="1:16" ht="15" customHeight="1" x14ac:dyDescent="0.25">
      <c r="A47" s="57" t="s">
        <v>1115</v>
      </c>
      <c r="B47" s="3"/>
      <c r="C47" s="3"/>
      <c r="D47" s="80"/>
      <c r="E47" s="80"/>
      <c r="F47" s="7" t="s">
        <v>813</v>
      </c>
      <c r="G47" s="7" t="s">
        <v>2224</v>
      </c>
      <c r="P47" s="59">
        <v>1</v>
      </c>
    </row>
    <row r="48" spans="1:16" ht="15" customHeight="1" x14ac:dyDescent="0.25">
      <c r="A48" s="57" t="s">
        <v>1027</v>
      </c>
      <c r="B48" s="3"/>
      <c r="C48" s="3"/>
      <c r="D48" s="80"/>
      <c r="E48" s="80"/>
      <c r="F48" s="7" t="s">
        <v>814</v>
      </c>
      <c r="G48" s="56" t="s">
        <v>2225</v>
      </c>
      <c r="P48" s="59">
        <v>1</v>
      </c>
    </row>
    <row r="49" spans="1:16" ht="15" customHeight="1" x14ac:dyDescent="0.25">
      <c r="A49" s="57" t="s">
        <v>1015</v>
      </c>
      <c r="B49" s="3"/>
      <c r="C49" s="3"/>
      <c r="D49" s="80"/>
      <c r="E49" s="80"/>
      <c r="F49" s="7" t="s">
        <v>815</v>
      </c>
      <c r="G49" s="7" t="s">
        <v>2226</v>
      </c>
      <c r="N49" s="60">
        <v>1</v>
      </c>
    </row>
    <row r="50" spans="1:16" ht="15" customHeight="1" x14ac:dyDescent="0.25">
      <c r="A50" s="57" t="s">
        <v>1017</v>
      </c>
      <c r="B50" s="3"/>
      <c r="C50" s="3"/>
      <c r="D50" s="80"/>
      <c r="E50" s="80"/>
      <c r="F50" s="7" t="s">
        <v>816</v>
      </c>
      <c r="G50" s="7" t="s">
        <v>2227</v>
      </c>
      <c r="P50" s="59">
        <v>1</v>
      </c>
    </row>
    <row r="51" spans="1:16" ht="15" customHeight="1" x14ac:dyDescent="0.25">
      <c r="A51" s="57" t="s">
        <v>1116</v>
      </c>
      <c r="B51" s="78"/>
      <c r="C51" s="78"/>
      <c r="D51" s="80"/>
      <c r="E51" s="80"/>
      <c r="F51" s="56"/>
      <c r="G51" s="7"/>
      <c r="P51" s="59">
        <v>1</v>
      </c>
    </row>
    <row r="52" spans="1:16" ht="15" customHeight="1" x14ac:dyDescent="0.25">
      <c r="A52" s="57" t="s">
        <v>1019</v>
      </c>
      <c r="B52" s="3"/>
      <c r="C52" s="3"/>
      <c r="D52" s="80"/>
      <c r="E52" s="80"/>
      <c r="F52" s="7" t="s">
        <v>817</v>
      </c>
      <c r="G52" s="56" t="s">
        <v>2228</v>
      </c>
      <c r="P52" s="59">
        <v>1</v>
      </c>
    </row>
    <row r="53" spans="1:16" ht="15" customHeight="1" x14ac:dyDescent="0.25">
      <c r="A53" s="57" t="s">
        <v>1020</v>
      </c>
      <c r="B53" s="3"/>
      <c r="C53" s="3"/>
      <c r="D53" s="80"/>
      <c r="E53" s="80"/>
      <c r="F53" s="7" t="s">
        <v>818</v>
      </c>
      <c r="G53" s="7" t="s">
        <v>2229</v>
      </c>
      <c r="P53" s="59">
        <v>1</v>
      </c>
    </row>
    <row r="54" spans="1:16" ht="15" customHeight="1" x14ac:dyDescent="0.25">
      <c r="A54" s="57" t="s">
        <v>1021</v>
      </c>
      <c r="B54" s="3"/>
      <c r="C54" s="3"/>
      <c r="D54" s="80"/>
      <c r="E54" s="80"/>
      <c r="F54" s="7" t="s">
        <v>819</v>
      </c>
      <c r="G54" s="7" t="s">
        <v>2230</v>
      </c>
      <c r="P54" s="59">
        <v>1</v>
      </c>
    </row>
    <row r="55" spans="1:16" ht="15" customHeight="1" x14ac:dyDescent="0.25">
      <c r="A55" s="57" t="s">
        <v>1022</v>
      </c>
      <c r="B55" s="78"/>
      <c r="C55" s="78"/>
      <c r="D55" s="80"/>
      <c r="E55" s="80"/>
      <c r="F55" s="56"/>
      <c r="G55" s="7"/>
      <c r="P55" s="59">
        <v>1</v>
      </c>
    </row>
    <row r="56" spans="1:16" ht="15" customHeight="1" x14ac:dyDescent="0.25">
      <c r="A56" s="57" t="s">
        <v>1019</v>
      </c>
      <c r="B56" s="3"/>
      <c r="C56" s="3"/>
      <c r="D56" s="80"/>
      <c r="E56" s="80"/>
      <c r="F56" s="7" t="s">
        <v>820</v>
      </c>
      <c r="G56" s="7" t="s">
        <v>2231</v>
      </c>
      <c r="P56" s="59">
        <v>1</v>
      </c>
    </row>
    <row r="57" spans="1:16" ht="15" customHeight="1" x14ac:dyDescent="0.25">
      <c r="A57" s="57" t="s">
        <v>1023</v>
      </c>
      <c r="B57" s="3"/>
      <c r="C57" s="3"/>
      <c r="D57" s="80"/>
      <c r="E57" s="80"/>
      <c r="F57" s="7" t="s">
        <v>821</v>
      </c>
      <c r="G57" s="7" t="s">
        <v>2232</v>
      </c>
      <c r="P57" s="59">
        <v>1</v>
      </c>
    </row>
    <row r="58" spans="1:16" ht="15" customHeight="1" x14ac:dyDescent="0.25">
      <c r="A58" s="57" t="s">
        <v>1024</v>
      </c>
      <c r="B58" s="3"/>
      <c r="C58" s="3"/>
      <c r="D58" s="80"/>
      <c r="E58" s="80"/>
      <c r="F58" s="7" t="s">
        <v>822</v>
      </c>
      <c r="G58" s="7" t="s">
        <v>2233</v>
      </c>
      <c r="P58" s="59">
        <v>1</v>
      </c>
    </row>
    <row r="59" spans="1:16" ht="15" customHeight="1" x14ac:dyDescent="0.25">
      <c r="A59" s="57" t="s">
        <v>1026</v>
      </c>
      <c r="B59" s="3"/>
      <c r="C59" s="3"/>
      <c r="D59" s="80"/>
      <c r="E59" s="80"/>
      <c r="F59" s="7" t="s">
        <v>823</v>
      </c>
      <c r="G59" s="7" t="s">
        <v>2234</v>
      </c>
      <c r="P59" s="59">
        <v>1</v>
      </c>
    </row>
    <row r="60" spans="1:16" ht="15" customHeight="1" x14ac:dyDescent="0.25">
      <c r="A60" s="57" t="s">
        <v>1117</v>
      </c>
      <c r="B60" s="3"/>
      <c r="C60" s="3"/>
      <c r="D60" s="80"/>
      <c r="E60" s="80"/>
      <c r="F60" s="7" t="s">
        <v>824</v>
      </c>
      <c r="G60" s="60" t="s">
        <v>2235</v>
      </c>
      <c r="P60" s="59">
        <v>1</v>
      </c>
    </row>
    <row r="61" spans="1:16" ht="15" customHeight="1" x14ac:dyDescent="0.25">
      <c r="A61" s="57" t="s">
        <v>1132</v>
      </c>
      <c r="B61" s="3"/>
      <c r="C61" s="3"/>
      <c r="D61" s="80"/>
      <c r="E61" s="80"/>
      <c r="F61" s="7" t="s">
        <v>825</v>
      </c>
      <c r="G61" s="60" t="s">
        <v>2236</v>
      </c>
      <c r="N61" s="60">
        <v>1</v>
      </c>
    </row>
    <row r="62" spans="1:16" ht="15" customHeight="1" x14ac:dyDescent="0.25">
      <c r="A62" s="57" t="s">
        <v>1133</v>
      </c>
      <c r="B62" s="3"/>
      <c r="C62" s="3"/>
      <c r="D62" s="80"/>
      <c r="E62" s="80"/>
      <c r="F62" s="7" t="s">
        <v>826</v>
      </c>
      <c r="G62" s="60" t="s">
        <v>2237</v>
      </c>
      <c r="N62" s="60">
        <v>1</v>
      </c>
    </row>
    <row r="63" spans="1:16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P63" s="59">
        <v>1</v>
      </c>
    </row>
    <row r="64" spans="1:16" ht="15" customHeight="1" x14ac:dyDescent="0.25">
      <c r="A64" s="88" t="s">
        <v>1621</v>
      </c>
      <c r="B64" s="86"/>
      <c r="C64" s="86"/>
      <c r="D64" s="87"/>
      <c r="E64" s="87"/>
      <c r="F64" s="64"/>
      <c r="H64" s="59" t="e">
        <f ca="1">AI_SUM(Assets!$A$6,Assets!$A$7)</f>
        <v>#NAME?</v>
      </c>
      <c r="P64" s="59">
        <v>1</v>
      </c>
    </row>
    <row r="65" spans="1:16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P65" s="59">
        <v>1</v>
      </c>
    </row>
    <row r="66" spans="1:16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P66" s="59">
        <v>1</v>
      </c>
    </row>
    <row r="67" spans="1:16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P67" s="59">
        <v>1</v>
      </c>
    </row>
    <row r="68" spans="1:16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P68" s="59">
        <v>1</v>
      </c>
    </row>
    <row r="69" spans="1:16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P69" s="59">
        <v>1</v>
      </c>
    </row>
    <row r="70" spans="1:16" ht="15" customHeight="1" x14ac:dyDescent="0.25">
      <c r="A70" s="31" t="s">
        <v>1620</v>
      </c>
      <c r="F70" s="64"/>
      <c r="H70" s="59" t="e">
        <f ca="1">AI_DIV(A64,A62)</f>
        <v>#NAME?</v>
      </c>
      <c r="P70" s="59">
        <v>1</v>
      </c>
    </row>
    <row r="71" spans="1:16" ht="15" customHeight="1" x14ac:dyDescent="0.25">
      <c r="A71" s="31" t="s">
        <v>1623</v>
      </c>
      <c r="F71" s="64"/>
      <c r="H71" s="59" t="e">
        <f ca="1">AI_DIV(A65,A62)</f>
        <v>#NAME?</v>
      </c>
      <c r="P71" s="59">
        <v>1</v>
      </c>
    </row>
    <row r="72" spans="1:16" ht="15" customHeight="1" x14ac:dyDescent="0.25">
      <c r="A72" s="31" t="s">
        <v>1624</v>
      </c>
      <c r="F72" s="64"/>
      <c r="H72" s="59" t="e">
        <f ca="1">AI_DIV(A65,Assets!$A$22)</f>
        <v>#NAME?</v>
      </c>
      <c r="P72" s="59">
        <v>1</v>
      </c>
    </row>
  </sheetData>
  <autoFilter ref="A3:N7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30"/>
  <sheetViews>
    <sheetView zoomScale="80" zoomScaleNormal="80" workbookViewId="0">
      <selection activeCell="M32" sqref="M3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231</v>
      </c>
    </row>
    <row r="4" spans="1:16" ht="15" customHeight="1" x14ac:dyDescent="0.25">
      <c r="A4" s="59" t="s">
        <v>749</v>
      </c>
      <c r="B4" s="61" t="s">
        <v>776</v>
      </c>
      <c r="L4" s="61">
        <v>1</v>
      </c>
    </row>
    <row r="5" spans="1:16" ht="15" customHeight="1" x14ac:dyDescent="0.25">
      <c r="A5" s="59" t="s">
        <v>750</v>
      </c>
      <c r="B5" s="61" t="s">
        <v>777</v>
      </c>
      <c r="P5" s="59">
        <v>1</v>
      </c>
    </row>
    <row r="6" spans="1:16" ht="15" customHeight="1" x14ac:dyDescent="0.25">
      <c r="A6" s="59" t="s">
        <v>751</v>
      </c>
      <c r="B6" s="61" t="s">
        <v>778</v>
      </c>
      <c r="L6" s="61">
        <v>1</v>
      </c>
    </row>
    <row r="7" spans="1:16" ht="15" customHeight="1" x14ac:dyDescent="0.25">
      <c r="A7" s="59" t="s">
        <v>752</v>
      </c>
      <c r="B7" s="61" t="s">
        <v>779</v>
      </c>
      <c r="P7" s="59">
        <v>1</v>
      </c>
    </row>
    <row r="8" spans="1:16" ht="15" customHeight="1" x14ac:dyDescent="0.25">
      <c r="A8" s="59" t="s">
        <v>753</v>
      </c>
      <c r="B8" s="61" t="s">
        <v>780</v>
      </c>
      <c r="L8" s="61">
        <v>1</v>
      </c>
    </row>
    <row r="9" spans="1:16" ht="15" customHeight="1" x14ac:dyDescent="0.25">
      <c r="A9" s="59" t="s">
        <v>754</v>
      </c>
      <c r="B9" s="61" t="s">
        <v>781</v>
      </c>
      <c r="P9" s="59">
        <v>1</v>
      </c>
    </row>
    <row r="10" spans="1:16" ht="15" customHeight="1" x14ac:dyDescent="0.25">
      <c r="A10" s="59" t="s">
        <v>755</v>
      </c>
      <c r="B10" s="61" t="s">
        <v>782</v>
      </c>
      <c r="L10" s="61">
        <v>1</v>
      </c>
    </row>
    <row r="11" spans="1:16" ht="15" customHeight="1" x14ac:dyDescent="0.25">
      <c r="A11" s="59" t="s">
        <v>756</v>
      </c>
      <c r="B11" s="61" t="s">
        <v>783</v>
      </c>
      <c r="P11" s="59">
        <v>1</v>
      </c>
    </row>
    <row r="12" spans="1:16" ht="15" customHeight="1" x14ac:dyDescent="0.25">
      <c r="A12" s="59" t="s">
        <v>757</v>
      </c>
      <c r="B12" s="61" t="s">
        <v>784</v>
      </c>
      <c r="L12" s="61">
        <v>1</v>
      </c>
    </row>
    <row r="13" spans="1:16" ht="15" customHeight="1" x14ac:dyDescent="0.25">
      <c r="A13" s="59" t="s">
        <v>758</v>
      </c>
      <c r="B13" s="61" t="s">
        <v>785</v>
      </c>
      <c r="P13" s="59">
        <v>1</v>
      </c>
    </row>
    <row r="14" spans="1:16" ht="15" customHeight="1" x14ac:dyDescent="0.25">
      <c r="A14" s="59" t="s">
        <v>759</v>
      </c>
      <c r="B14" s="61" t="s">
        <v>786</v>
      </c>
      <c r="L14" s="61">
        <v>1</v>
      </c>
    </row>
    <row r="15" spans="1:16" ht="15" customHeight="1" x14ac:dyDescent="0.25">
      <c r="A15" s="59" t="s">
        <v>760</v>
      </c>
      <c r="B15" s="61" t="s">
        <v>787</v>
      </c>
      <c r="P15" s="59">
        <v>1</v>
      </c>
    </row>
    <row r="16" spans="1:16" ht="15" customHeight="1" x14ac:dyDescent="0.25">
      <c r="A16" s="59" t="s">
        <v>761</v>
      </c>
      <c r="B16" s="61" t="s">
        <v>788</v>
      </c>
      <c r="L16" s="61">
        <v>1</v>
      </c>
    </row>
    <row r="17" spans="1:16" ht="15" customHeight="1" x14ac:dyDescent="0.25">
      <c r="A17" s="59" t="s">
        <v>762</v>
      </c>
      <c r="B17" s="61" t="s">
        <v>789</v>
      </c>
      <c r="P17" s="59">
        <v>1</v>
      </c>
    </row>
    <row r="18" spans="1:16" ht="15" customHeight="1" x14ac:dyDescent="0.25">
      <c r="A18" s="59" t="s">
        <v>763</v>
      </c>
      <c r="B18" s="61" t="s">
        <v>790</v>
      </c>
      <c r="L18" s="61">
        <v>1</v>
      </c>
    </row>
    <row r="19" spans="1:16" ht="15" customHeight="1" x14ac:dyDescent="0.25">
      <c r="A19" s="59" t="s">
        <v>764</v>
      </c>
      <c r="B19" s="61" t="s">
        <v>791</v>
      </c>
      <c r="P19" s="59">
        <v>1</v>
      </c>
    </row>
    <row r="20" spans="1:16" ht="15" customHeight="1" x14ac:dyDescent="0.25">
      <c r="A20" s="59" t="s">
        <v>765</v>
      </c>
      <c r="B20" s="61" t="s">
        <v>792</v>
      </c>
      <c r="L20" s="61">
        <v>1</v>
      </c>
    </row>
    <row r="21" spans="1:16" ht="15" customHeight="1" x14ac:dyDescent="0.25">
      <c r="A21" s="59" t="s">
        <v>766</v>
      </c>
      <c r="B21" s="61" t="s">
        <v>793</v>
      </c>
      <c r="P21" s="59">
        <v>1</v>
      </c>
    </row>
    <row r="22" spans="1:16" ht="15" customHeight="1" x14ac:dyDescent="0.25">
      <c r="A22" s="59" t="s">
        <v>767</v>
      </c>
      <c r="B22" s="61" t="s">
        <v>794</v>
      </c>
      <c r="L22" s="61">
        <v>1</v>
      </c>
    </row>
    <row r="23" spans="1:16" ht="15" customHeight="1" x14ac:dyDescent="0.25">
      <c r="A23" s="59" t="s">
        <v>768</v>
      </c>
      <c r="B23" s="61" t="s">
        <v>795</v>
      </c>
      <c r="P23" s="59">
        <v>1</v>
      </c>
    </row>
    <row r="24" spans="1:16" ht="15" customHeight="1" x14ac:dyDescent="0.25">
      <c r="A24" s="59" t="s">
        <v>769</v>
      </c>
      <c r="B24" s="61" t="s">
        <v>796</v>
      </c>
      <c r="L24" s="61">
        <v>1</v>
      </c>
    </row>
    <row r="25" spans="1:16" ht="15" customHeight="1" x14ac:dyDescent="0.25">
      <c r="A25" s="59" t="s">
        <v>770</v>
      </c>
      <c r="B25" s="61" t="s">
        <v>797</v>
      </c>
      <c r="P25" s="59">
        <v>1</v>
      </c>
    </row>
    <row r="26" spans="1:16" ht="15" customHeight="1" x14ac:dyDescent="0.25">
      <c r="A26" s="59" t="s">
        <v>771</v>
      </c>
      <c r="B26" s="61" t="s">
        <v>798</v>
      </c>
      <c r="L26" s="61">
        <v>1</v>
      </c>
    </row>
    <row r="27" spans="1:16" ht="15" customHeight="1" x14ac:dyDescent="0.25">
      <c r="A27" s="59" t="s">
        <v>772</v>
      </c>
      <c r="B27" s="61" t="s">
        <v>799</v>
      </c>
      <c r="P27" s="59">
        <v>1</v>
      </c>
    </row>
    <row r="28" spans="1:16" ht="15" customHeight="1" x14ac:dyDescent="0.25">
      <c r="A28" s="59" t="s">
        <v>773</v>
      </c>
      <c r="B28" s="61" t="s">
        <v>800</v>
      </c>
      <c r="L28" s="61">
        <v>1</v>
      </c>
    </row>
    <row r="29" spans="1:16" ht="15" customHeight="1" x14ac:dyDescent="0.25">
      <c r="A29" s="59" t="s">
        <v>774</v>
      </c>
      <c r="B29" s="61" t="s">
        <v>801</v>
      </c>
      <c r="P29" s="59">
        <v>1</v>
      </c>
    </row>
    <row r="30" spans="1:16" ht="15" customHeight="1" x14ac:dyDescent="0.25">
      <c r="A30" s="59" t="s">
        <v>775</v>
      </c>
      <c r="B30" s="61" t="s">
        <v>802</v>
      </c>
      <c r="P30" s="5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P28"/>
  <sheetViews>
    <sheetView zoomScale="80" zoomScaleNormal="80" workbookViewId="0">
      <selection activeCell="M28" sqref="M28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229</v>
      </c>
    </row>
    <row r="4" spans="1:16" ht="15" customHeight="1" x14ac:dyDescent="0.25">
      <c r="A4" s="59" t="s">
        <v>699</v>
      </c>
      <c r="D4" s="81" t="s">
        <v>700</v>
      </c>
      <c r="M4" s="81">
        <v>1</v>
      </c>
    </row>
    <row r="5" spans="1:16" ht="15" customHeight="1" x14ac:dyDescent="0.25">
      <c r="A5" s="59" t="s">
        <v>701</v>
      </c>
      <c r="D5" s="81" t="s">
        <v>702</v>
      </c>
      <c r="P5" s="59">
        <v>1</v>
      </c>
    </row>
    <row r="6" spans="1:16" ht="15" customHeight="1" x14ac:dyDescent="0.25">
      <c r="A6" s="59" t="s">
        <v>703</v>
      </c>
      <c r="D6" s="81" t="s">
        <v>704</v>
      </c>
      <c r="M6" s="81">
        <v>1</v>
      </c>
    </row>
    <row r="7" spans="1:16" ht="15" customHeight="1" x14ac:dyDescent="0.25">
      <c r="A7" s="59" t="s">
        <v>705</v>
      </c>
      <c r="D7" s="81" t="s">
        <v>706</v>
      </c>
      <c r="P7" s="59">
        <v>1</v>
      </c>
    </row>
    <row r="8" spans="1:16" ht="15" customHeight="1" x14ac:dyDescent="0.25">
      <c r="A8" s="59" t="s">
        <v>707</v>
      </c>
      <c r="D8" s="81" t="s">
        <v>708</v>
      </c>
      <c r="M8" s="81">
        <v>1</v>
      </c>
    </row>
    <row r="9" spans="1:16" ht="15" customHeight="1" x14ac:dyDescent="0.25">
      <c r="A9" s="59" t="s">
        <v>709</v>
      </c>
      <c r="D9" s="81" t="s">
        <v>710</v>
      </c>
      <c r="P9" s="59">
        <v>1</v>
      </c>
    </row>
    <row r="10" spans="1:16" ht="15" customHeight="1" x14ac:dyDescent="0.25">
      <c r="A10" s="59" t="s">
        <v>711</v>
      </c>
      <c r="D10" s="81" t="s">
        <v>712</v>
      </c>
      <c r="M10" s="81">
        <v>1</v>
      </c>
    </row>
    <row r="11" spans="1:16" ht="15" customHeight="1" x14ac:dyDescent="0.25">
      <c r="A11" s="59" t="s">
        <v>713</v>
      </c>
      <c r="D11" s="81" t="s">
        <v>714</v>
      </c>
      <c r="P11" s="59">
        <v>1</v>
      </c>
    </row>
    <row r="12" spans="1:16" ht="15" customHeight="1" x14ac:dyDescent="0.25">
      <c r="A12" s="59" t="s">
        <v>715</v>
      </c>
      <c r="D12" s="81" t="s">
        <v>716</v>
      </c>
      <c r="M12" s="81">
        <v>1</v>
      </c>
    </row>
    <row r="13" spans="1:16" ht="15" customHeight="1" x14ac:dyDescent="0.25">
      <c r="A13" s="59" t="s">
        <v>717</v>
      </c>
      <c r="D13" s="81" t="s">
        <v>718</v>
      </c>
      <c r="P13" s="59">
        <v>1</v>
      </c>
    </row>
    <row r="14" spans="1:16" ht="15" customHeight="1" x14ac:dyDescent="0.25">
      <c r="A14" s="59" t="s">
        <v>719</v>
      </c>
      <c r="D14" s="81" t="s">
        <v>720</v>
      </c>
      <c r="M14" s="81">
        <v>1</v>
      </c>
    </row>
    <row r="15" spans="1:16" ht="15" customHeight="1" x14ac:dyDescent="0.25">
      <c r="A15" s="59" t="s">
        <v>721</v>
      </c>
      <c r="D15" s="81" t="s">
        <v>722</v>
      </c>
      <c r="P15" s="59">
        <v>1</v>
      </c>
    </row>
    <row r="16" spans="1:16" ht="15" customHeight="1" x14ac:dyDescent="0.25">
      <c r="A16" s="59" t="s">
        <v>723</v>
      </c>
      <c r="D16" s="81" t="s">
        <v>724</v>
      </c>
      <c r="M16" s="81">
        <v>1</v>
      </c>
    </row>
    <row r="17" spans="1:16" ht="15" customHeight="1" x14ac:dyDescent="0.25">
      <c r="A17" s="59" t="s">
        <v>725</v>
      </c>
      <c r="D17" s="81" t="s">
        <v>726</v>
      </c>
      <c r="P17" s="59">
        <v>1</v>
      </c>
    </row>
    <row r="18" spans="1:16" ht="15" customHeight="1" x14ac:dyDescent="0.25">
      <c r="A18" s="59" t="s">
        <v>727</v>
      </c>
      <c r="D18" s="81" t="s">
        <v>728</v>
      </c>
      <c r="M18" s="81">
        <v>1</v>
      </c>
    </row>
    <row r="19" spans="1:16" ht="15" customHeight="1" x14ac:dyDescent="0.25">
      <c r="A19" s="59" t="s">
        <v>729</v>
      </c>
      <c r="D19" s="81" t="s">
        <v>730</v>
      </c>
      <c r="P19" s="59">
        <v>1</v>
      </c>
    </row>
    <row r="20" spans="1:16" ht="15" customHeight="1" x14ac:dyDescent="0.25">
      <c r="A20" s="59" t="s">
        <v>731</v>
      </c>
      <c r="D20" s="81" t="s">
        <v>732</v>
      </c>
      <c r="M20" s="81">
        <v>1</v>
      </c>
    </row>
    <row r="21" spans="1:16" ht="15" customHeight="1" x14ac:dyDescent="0.25">
      <c r="A21" s="59" t="s">
        <v>733</v>
      </c>
      <c r="D21" s="81" t="s">
        <v>734</v>
      </c>
      <c r="P21" s="59">
        <v>1</v>
      </c>
    </row>
    <row r="22" spans="1:16" ht="15" customHeight="1" x14ac:dyDescent="0.25">
      <c r="A22" s="59" t="s">
        <v>735</v>
      </c>
      <c r="D22" s="81" t="s">
        <v>736</v>
      </c>
      <c r="M22" s="81">
        <v>1</v>
      </c>
    </row>
    <row r="23" spans="1:16" ht="15" customHeight="1" x14ac:dyDescent="0.25">
      <c r="A23" s="59" t="s">
        <v>737</v>
      </c>
      <c r="D23" s="81" t="s">
        <v>738</v>
      </c>
      <c r="P23" s="59">
        <v>1</v>
      </c>
    </row>
    <row r="24" spans="1:16" ht="15" customHeight="1" x14ac:dyDescent="0.25">
      <c r="A24" s="59" t="s">
        <v>739</v>
      </c>
      <c r="D24" s="81" t="s">
        <v>740</v>
      </c>
      <c r="M24" s="81">
        <v>1</v>
      </c>
    </row>
    <row r="25" spans="1:16" ht="15" customHeight="1" x14ac:dyDescent="0.25">
      <c r="A25" s="59" t="s">
        <v>741</v>
      </c>
      <c r="D25" s="81" t="s">
        <v>742</v>
      </c>
      <c r="P25" s="59">
        <v>1</v>
      </c>
    </row>
    <row r="26" spans="1:16" ht="15" customHeight="1" x14ac:dyDescent="0.25">
      <c r="A26" s="59" t="s">
        <v>743</v>
      </c>
      <c r="D26" s="81" t="s">
        <v>744</v>
      </c>
      <c r="M26" s="81">
        <v>1</v>
      </c>
    </row>
    <row r="27" spans="1:16" ht="15" customHeight="1" x14ac:dyDescent="0.25">
      <c r="A27" s="59" t="s">
        <v>745</v>
      </c>
      <c r="D27" s="81" t="s">
        <v>746</v>
      </c>
      <c r="P27" s="59">
        <v>1</v>
      </c>
    </row>
    <row r="28" spans="1:16" ht="15" customHeight="1" x14ac:dyDescent="0.25">
      <c r="A28" s="59" t="s">
        <v>747</v>
      </c>
      <c r="D28" s="81" t="s">
        <v>748</v>
      </c>
      <c r="P28" s="5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zoomScale="96" zoomScaleNormal="96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1352</v>
      </c>
      <c r="B3" s="96"/>
      <c r="C3" s="96"/>
      <c r="D3" s="97"/>
      <c r="E3" s="97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10"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1387</v>
      </c>
      <c r="B3" s="82"/>
      <c r="C3" s="82"/>
      <c r="D3" s="89"/>
      <c r="E3" s="89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96" zoomScaleNormal="96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1507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8"/>
      <c r="C14" s="78"/>
      <c r="D14" s="80"/>
      <c r="E14" s="80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8"/>
      <c r="C20" s="78"/>
      <c r="D20" s="80"/>
      <c r="E20" s="80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8"/>
      <c r="C26" s="78"/>
      <c r="D26" s="80"/>
      <c r="E26" s="80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8"/>
      <c r="C40" s="78"/>
      <c r="D40" s="80"/>
      <c r="E40" s="80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2" t="s">
        <v>1381</v>
      </c>
      <c r="C4" s="92"/>
      <c r="D4" s="93" t="s">
        <v>1381</v>
      </c>
      <c r="E4" s="93"/>
      <c r="F4" s="94" t="s">
        <v>1381</v>
      </c>
      <c r="G4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6"/>
  <sheetViews>
    <sheetView topLeftCell="A94" zoomScale="80" zoomScaleNormal="80" zoomScalePageLayoutView="90" workbookViewId="0">
      <selection activeCell="M113" sqref="M113"/>
    </sheetView>
  </sheetViews>
  <sheetFormatPr defaultColWidth="8.85546875" defaultRowHeight="15" x14ac:dyDescent="0.25"/>
  <cols>
    <col min="1" max="2" width="10.7109375" style="173" customWidth="1"/>
    <col min="3" max="3" width="45.7109375" style="173" customWidth="1"/>
    <col min="4" max="4" width="13.7109375" style="173" customWidth="1"/>
    <col min="5" max="5" width="13.7109375" style="129" customWidth="1"/>
    <col min="6" max="6" width="13.7109375" style="173" customWidth="1"/>
    <col min="7" max="7" width="13.7109375" style="129" customWidth="1"/>
    <col min="8" max="8" width="13.7109375" style="173" customWidth="1"/>
    <col min="9" max="9" width="13.7109375" style="129" customWidth="1"/>
    <col min="10" max="10" width="13.7109375" style="173" customWidth="1"/>
    <col min="11" max="11" width="13.7109375" style="129" customWidth="1"/>
    <col min="12" max="16" width="10.7109375" style="173" customWidth="1"/>
    <col min="17" max="16384" width="8.85546875" style="173"/>
  </cols>
  <sheetData>
    <row r="1" spans="1:16" x14ac:dyDescent="0.25">
      <c r="A1" s="161"/>
      <c r="B1" s="161"/>
      <c r="C1" s="161"/>
    </row>
    <row r="3" spans="1:16" x14ac:dyDescent="0.25">
      <c r="A3" s="293" t="s">
        <v>1917</v>
      </c>
      <c r="B3" s="294"/>
      <c r="C3" s="294"/>
      <c r="D3" s="294"/>
      <c r="E3" s="294"/>
      <c r="F3" s="294"/>
      <c r="G3" s="294"/>
      <c r="H3" s="294"/>
      <c r="I3" s="294"/>
      <c r="J3" s="294"/>
      <c r="K3" s="295"/>
      <c r="L3" s="170"/>
      <c r="M3" s="170"/>
      <c r="N3" s="170"/>
      <c r="O3" s="170"/>
      <c r="P3" s="170"/>
    </row>
    <row r="4" spans="1:16" x14ac:dyDescent="0.25">
      <c r="A4" s="156" t="s">
        <v>1918</v>
      </c>
      <c r="B4" s="310"/>
      <c r="C4" s="310"/>
      <c r="D4" s="310"/>
      <c r="E4" s="232" t="s">
        <v>2533</v>
      </c>
      <c r="F4" s="311"/>
      <c r="G4" s="311"/>
      <c r="H4" s="311"/>
      <c r="I4" s="160" t="s">
        <v>1974</v>
      </c>
      <c r="J4" s="312"/>
      <c r="K4" s="313"/>
      <c r="L4" s="158" t="s">
        <v>1977</v>
      </c>
      <c r="P4" s="158"/>
    </row>
    <row r="5" spans="1:16" s="168" customFormat="1" x14ac:dyDescent="0.25">
      <c r="A5" s="157" t="s">
        <v>1924</v>
      </c>
      <c r="B5" s="314"/>
      <c r="C5" s="314"/>
      <c r="D5" s="314"/>
      <c r="E5" s="240" t="s">
        <v>2534</v>
      </c>
      <c r="F5" s="315"/>
      <c r="G5" s="315"/>
      <c r="H5" s="315"/>
      <c r="I5" s="243" t="s">
        <v>1974</v>
      </c>
      <c r="J5" s="316"/>
      <c r="K5" s="317"/>
    </row>
    <row r="6" spans="1:16" x14ac:dyDescent="0.25">
      <c r="A6" s="156" t="s">
        <v>1930</v>
      </c>
      <c r="B6" s="318"/>
      <c r="C6" s="318"/>
      <c r="D6" s="318"/>
      <c r="E6" s="241" t="s">
        <v>2535</v>
      </c>
      <c r="F6" s="319"/>
      <c r="G6" s="319"/>
      <c r="H6" s="319"/>
      <c r="I6" s="160" t="s">
        <v>1974</v>
      </c>
      <c r="J6" s="320"/>
      <c r="K6" s="321"/>
    </row>
    <row r="7" spans="1:16" s="168" customFormat="1" x14ac:dyDescent="0.25">
      <c r="A7" s="152" t="s">
        <v>1946</v>
      </c>
      <c r="B7" s="322"/>
      <c r="C7" s="322"/>
      <c r="D7" s="322"/>
      <c r="E7" s="242" t="s">
        <v>2536</v>
      </c>
      <c r="F7" s="323"/>
      <c r="G7" s="323"/>
      <c r="H7" s="323"/>
      <c r="I7" s="151"/>
      <c r="J7" s="323"/>
      <c r="K7" s="324"/>
    </row>
    <row r="8" spans="1:16" x14ac:dyDescent="0.25">
      <c r="A8" s="275"/>
      <c r="B8" s="275"/>
      <c r="C8" s="275"/>
    </row>
    <row r="9" spans="1:16" x14ac:dyDescent="0.25">
      <c r="G9" s="173"/>
      <c r="I9" s="173"/>
      <c r="K9" s="173"/>
    </row>
    <row r="10" spans="1:16" x14ac:dyDescent="0.25">
      <c r="G10" s="173"/>
      <c r="I10" s="173"/>
      <c r="K10" s="173"/>
    </row>
    <row r="11" spans="1:16" x14ac:dyDescent="0.25">
      <c r="G11" s="173"/>
      <c r="I11" s="173"/>
      <c r="K11" s="173"/>
    </row>
    <row r="12" spans="1:16" x14ac:dyDescent="0.25">
      <c r="G12" s="173"/>
      <c r="I12" s="173"/>
      <c r="K12" s="173"/>
    </row>
    <row r="13" spans="1:16" x14ac:dyDescent="0.25">
      <c r="G13" s="173"/>
      <c r="I13" s="173"/>
      <c r="K13" s="173"/>
      <c r="L13" s="168"/>
      <c r="M13" s="168"/>
      <c r="N13" s="168"/>
      <c r="O13" s="168"/>
    </row>
    <row r="14" spans="1:16" x14ac:dyDescent="0.25">
      <c r="G14" s="173"/>
      <c r="I14" s="173"/>
      <c r="K14" s="173"/>
    </row>
    <row r="15" spans="1:16" x14ac:dyDescent="0.25">
      <c r="G15" s="173"/>
      <c r="I15" s="173"/>
      <c r="K15" s="173"/>
    </row>
    <row r="16" spans="1:16" x14ac:dyDescent="0.25">
      <c r="G16" s="173"/>
      <c r="I16" s="173"/>
      <c r="K16" s="173"/>
    </row>
    <row r="17" spans="5:5" s="173" customFormat="1" x14ac:dyDescent="0.25">
      <c r="E17" s="129"/>
    </row>
    <row r="18" spans="5:5" s="173" customFormat="1" x14ac:dyDescent="0.25">
      <c r="E18" s="129"/>
    </row>
    <row r="19" spans="5:5" s="173" customFormat="1" x14ac:dyDescent="0.25">
      <c r="E19" s="129"/>
    </row>
    <row r="20" spans="5:5" s="173" customFormat="1" x14ac:dyDescent="0.25">
      <c r="E20" s="129"/>
    </row>
    <row r="21" spans="5:5" s="173" customFormat="1" x14ac:dyDescent="0.25">
      <c r="E21" s="129"/>
    </row>
    <row r="22" spans="5:5" s="173" customFormat="1" x14ac:dyDescent="0.25">
      <c r="E22" s="129"/>
    </row>
    <row r="23" spans="5:5" s="173" customFormat="1" x14ac:dyDescent="0.25">
      <c r="E23" s="129"/>
    </row>
    <row r="24" spans="5:5" s="173" customFormat="1" x14ac:dyDescent="0.25">
      <c r="E24" s="129"/>
    </row>
    <row r="25" spans="5:5" s="173" customFormat="1" x14ac:dyDescent="0.25">
      <c r="E25" s="129"/>
    </row>
    <row r="26" spans="5:5" s="173" customFormat="1" x14ac:dyDescent="0.25">
      <c r="E26" s="129"/>
    </row>
    <row r="27" spans="5:5" s="173" customFormat="1" x14ac:dyDescent="0.25">
      <c r="E27" s="129"/>
    </row>
    <row r="28" spans="5:5" s="173" customFormat="1" x14ac:dyDescent="0.25">
      <c r="E28" s="129"/>
    </row>
    <row r="29" spans="5:5" s="173" customFormat="1" x14ac:dyDescent="0.25">
      <c r="E29" s="129"/>
    </row>
    <row r="30" spans="5:5" s="173" customFormat="1" x14ac:dyDescent="0.25">
      <c r="E30" s="129"/>
    </row>
    <row r="31" spans="5:5" s="173" customFormat="1" x14ac:dyDescent="0.25">
      <c r="E31" s="129"/>
    </row>
    <row r="32" spans="5:5" s="173" customFormat="1" x14ac:dyDescent="0.25">
      <c r="E32" s="129"/>
    </row>
    <row r="33" spans="2:13" x14ac:dyDescent="0.25">
      <c r="G33" s="173"/>
      <c r="I33" s="173"/>
      <c r="K33" s="173"/>
    </row>
    <row r="34" spans="2:13" x14ac:dyDescent="0.25">
      <c r="E34" s="173"/>
      <c r="G34" s="173"/>
      <c r="I34" s="173"/>
      <c r="K34" s="173"/>
    </row>
    <row r="35" spans="2:13" x14ac:dyDescent="0.25">
      <c r="E35" s="173"/>
      <c r="G35" s="173"/>
      <c r="I35" s="173"/>
      <c r="K35" s="173"/>
    </row>
    <row r="36" spans="2:13" x14ac:dyDescent="0.25">
      <c r="E36" s="173"/>
      <c r="G36" s="173"/>
      <c r="I36" s="173"/>
      <c r="K36" s="173"/>
    </row>
    <row r="37" spans="2:13" x14ac:dyDescent="0.25">
      <c r="E37" s="141"/>
      <c r="F37" s="141"/>
      <c r="G37" s="141"/>
      <c r="H37" s="141"/>
      <c r="I37" s="173"/>
      <c r="K37" s="173"/>
    </row>
    <row r="38" spans="2:13" x14ac:dyDescent="0.25">
      <c r="B38" s="293" t="s">
        <v>1973</v>
      </c>
      <c r="C38" s="294"/>
      <c r="D38" s="294"/>
      <c r="E38" s="256" t="s">
        <v>1971</v>
      </c>
      <c r="F38" s="162" t="s">
        <v>1970</v>
      </c>
      <c r="G38" s="162" t="s">
        <v>1969</v>
      </c>
      <c r="H38" s="162" t="s">
        <v>1968</v>
      </c>
      <c r="I38" s="162" t="s">
        <v>1967</v>
      </c>
      <c r="J38" s="163" t="s">
        <v>1966</v>
      </c>
      <c r="K38" s="173"/>
    </row>
    <row r="39" spans="2:13" x14ac:dyDescent="0.25">
      <c r="B39" s="287" t="str">
        <f>A115</f>
        <v>US Gov</v>
      </c>
      <c r="C39" s="288"/>
      <c r="D39" s="288"/>
      <c r="E39" s="209">
        <f>IF(D115=0," ",D115)</f>
        <v>4536030</v>
      </c>
      <c r="F39" s="148"/>
      <c r="G39" s="148"/>
      <c r="H39" s="148"/>
      <c r="I39" s="148"/>
      <c r="J39" s="209">
        <f>D115-F115</f>
        <v>722356</v>
      </c>
      <c r="K39" s="173"/>
    </row>
    <row r="40" spans="2:13" x14ac:dyDescent="0.25">
      <c r="B40" s="269" t="str">
        <f>A116</f>
        <v>Foreign Gov</v>
      </c>
      <c r="C40" s="270"/>
      <c r="D40" s="270"/>
      <c r="E40" s="193">
        <f>IF(D116=0," ",D116)</f>
        <v>1474656</v>
      </c>
      <c r="F40" s="148"/>
      <c r="G40" s="148"/>
      <c r="H40" s="148"/>
      <c r="I40" s="148"/>
      <c r="J40" s="150">
        <f>D116-F116</f>
        <v>-121305</v>
      </c>
      <c r="K40" s="173"/>
    </row>
    <row r="41" spans="2:13" x14ac:dyDescent="0.25">
      <c r="B41" s="269" t="str">
        <f>A118</f>
        <v>Corporate Bonds US (HY)</v>
      </c>
      <c r="C41" s="270"/>
      <c r="D41" s="270"/>
      <c r="E41" s="193">
        <f>IF(D118=0," ",D118)</f>
        <v>8613494</v>
      </c>
      <c r="F41" s="148"/>
      <c r="G41" s="148"/>
      <c r="H41" s="148"/>
      <c r="I41" s="148"/>
      <c r="J41" s="150">
        <f>D121-F121</f>
        <v>-393416</v>
      </c>
      <c r="K41" s="168"/>
      <c r="L41" s="168"/>
      <c r="M41" s="168"/>
    </row>
    <row r="42" spans="2:13" x14ac:dyDescent="0.25">
      <c r="B42" s="269" t="str">
        <f>A119</f>
        <v>Corporate Bonds US (Total)</v>
      </c>
      <c r="C42" s="270"/>
      <c r="D42" s="270"/>
      <c r="E42" s="193">
        <f>IF(D119=0," ",D119)</f>
        <v>73307360</v>
      </c>
      <c r="F42" s="148"/>
      <c r="G42" s="148"/>
      <c r="H42" s="148"/>
      <c r="I42" s="148"/>
      <c r="J42" s="150">
        <f>D119-F119</f>
        <v>4577003</v>
      </c>
      <c r="K42" s="173"/>
    </row>
    <row r="43" spans="2:13" x14ac:dyDescent="0.25">
      <c r="B43" s="269" t="str">
        <f>A122</f>
        <v>Corporate Bonds Foreign (Total)</v>
      </c>
      <c r="C43" s="270"/>
      <c r="D43" s="270"/>
      <c r="E43" s="193">
        <f>IF(D122=0," ",D122)</f>
        <v>23689231</v>
      </c>
      <c r="F43" s="148"/>
      <c r="G43" s="148"/>
      <c r="H43" s="148"/>
      <c r="I43" s="148"/>
      <c r="J43" s="150">
        <f>D122-F122</f>
        <v>-909888</v>
      </c>
      <c r="K43" s="168"/>
      <c r="L43" s="168"/>
      <c r="M43" s="168"/>
    </row>
    <row r="44" spans="2:13" x14ac:dyDescent="0.25">
      <c r="B44" s="269" t="str">
        <f>A125</f>
        <v>Corporate Bonds EM (Total)</v>
      </c>
      <c r="C44" s="270"/>
      <c r="D44" s="270"/>
      <c r="E44" s="193" t="str">
        <f>IF(D125=0," ",D125)</f>
        <v xml:space="preserve"> </v>
      </c>
      <c r="F44" s="148"/>
      <c r="G44" s="148"/>
      <c r="H44" s="148"/>
      <c r="I44" s="148"/>
      <c r="J44" s="150">
        <f>IF((D125-F125&gt;0),(D125-F125),0)</f>
        <v>0</v>
      </c>
      <c r="K44" s="173"/>
    </row>
    <row r="45" spans="2:13" x14ac:dyDescent="0.25">
      <c r="B45" s="269" t="str">
        <f>A129</f>
        <v>Municipal Bonds (Total)</v>
      </c>
      <c r="C45" s="270"/>
      <c r="D45" s="270"/>
      <c r="E45" s="193">
        <f>IF(D129=0," ",D129)</f>
        <v>15233441</v>
      </c>
      <c r="F45" s="148"/>
      <c r="G45" s="148"/>
      <c r="H45" s="148"/>
      <c r="I45" s="148"/>
      <c r="J45" s="150">
        <f>D129-F129</f>
        <v>1380003</v>
      </c>
      <c r="K45" s="173"/>
    </row>
    <row r="46" spans="2:13" x14ac:dyDescent="0.25">
      <c r="B46" s="269" t="str">
        <f>A132</f>
        <v>Mortgage Backed Bonds (Total)</v>
      </c>
      <c r="C46" s="270"/>
      <c r="D46" s="270"/>
      <c r="E46" s="193">
        <f>IF(D132=0," ",D132)</f>
        <v>37296791</v>
      </c>
      <c r="F46" s="148"/>
      <c r="G46" s="148"/>
      <c r="H46" s="148"/>
      <c r="I46" s="148"/>
      <c r="J46" s="150">
        <f>D132-F132</f>
        <v>4245289</v>
      </c>
      <c r="K46" s="173"/>
    </row>
    <row r="47" spans="2:13" x14ac:dyDescent="0.25">
      <c r="B47" s="269" t="str">
        <f>A135</f>
        <v>Structured Securities (Total)</v>
      </c>
      <c r="C47" s="270"/>
      <c r="D47" s="270"/>
      <c r="E47" s="193">
        <f>IF(D135=0," ",D135)</f>
        <v>14534965</v>
      </c>
      <c r="F47" s="148"/>
      <c r="G47" s="148"/>
      <c r="H47" s="148"/>
      <c r="I47" s="148"/>
      <c r="J47" s="150">
        <f>D135-F135</f>
        <v>895584</v>
      </c>
      <c r="K47" s="173"/>
    </row>
    <row r="48" spans="2:13" x14ac:dyDescent="0.25">
      <c r="B48" s="269" t="str">
        <f t="shared" ref="B48:B49" si="0">A138</f>
        <v>Hybrid Securities (Total)</v>
      </c>
      <c r="C48" s="270"/>
      <c r="D48" s="270"/>
      <c r="E48" s="193">
        <f>IF(D138=0," ",D138)</f>
        <v>211</v>
      </c>
      <c r="F48" s="148"/>
      <c r="G48" s="148"/>
      <c r="H48" s="148"/>
      <c r="I48" s="148"/>
      <c r="J48" s="150">
        <f t="shared" ref="J48:J49" si="1">D138-F138</f>
        <v>211</v>
      </c>
      <c r="K48" s="173"/>
    </row>
    <row r="49" spans="2:12" x14ac:dyDescent="0.25">
      <c r="B49" s="269" t="str">
        <f t="shared" si="0"/>
        <v>Preferred Stocks</v>
      </c>
      <c r="C49" s="270"/>
      <c r="D49" s="270"/>
      <c r="E49" s="193">
        <f t="shared" ref="E49" si="2">IF(D139=0," ",D139)</f>
        <v>67428</v>
      </c>
      <c r="F49" s="148"/>
      <c r="G49" s="148"/>
      <c r="H49" s="148"/>
      <c r="I49" s="148"/>
      <c r="J49" s="150">
        <f t="shared" si="1"/>
        <v>1210</v>
      </c>
      <c r="K49" s="173"/>
    </row>
    <row r="50" spans="2:12" x14ac:dyDescent="0.25">
      <c r="B50" s="269" t="str">
        <f>A140</f>
        <v>Common Stocks</v>
      </c>
      <c r="C50" s="270"/>
      <c r="D50" s="270"/>
      <c r="E50" s="193">
        <f>IF(D140=0," ",D140)</f>
        <v>1484517</v>
      </c>
      <c r="F50" s="148"/>
      <c r="G50" s="148"/>
      <c r="H50" s="148"/>
      <c r="I50" s="148"/>
      <c r="J50" s="150">
        <f>D140-F140</f>
        <v>296007</v>
      </c>
      <c r="K50" s="173"/>
    </row>
    <row r="51" spans="2:12" x14ac:dyDescent="0.25">
      <c r="B51" s="269" t="str">
        <f>A141</f>
        <v>Mutual Funds</v>
      </c>
      <c r="C51" s="270"/>
      <c r="D51" s="270"/>
      <c r="E51" s="193">
        <f>IF(D141=0," ",D141)</f>
        <v>351932</v>
      </c>
      <c r="F51" s="148"/>
      <c r="G51" s="148"/>
      <c r="H51" s="148"/>
      <c r="I51" s="148"/>
      <c r="J51" s="150">
        <f>D141-F141</f>
        <v>350893</v>
      </c>
      <c r="K51" s="173"/>
    </row>
    <row r="52" spans="2:12" x14ac:dyDescent="0.25">
      <c r="B52" s="269" t="str">
        <f>A142</f>
        <v>ETFs</v>
      </c>
      <c r="C52" s="270"/>
      <c r="D52" s="270"/>
      <c r="E52" s="193" t="str">
        <f>IF(D14=0," ",D142)</f>
        <v xml:space="preserve"> </v>
      </c>
      <c r="F52" s="148"/>
      <c r="G52" s="148"/>
      <c r="H52" s="148"/>
      <c r="I52" s="148"/>
      <c r="J52" s="150">
        <f>D142-F142</f>
        <v>101369</v>
      </c>
      <c r="K52" s="173"/>
    </row>
    <row r="53" spans="2:12" x14ac:dyDescent="0.25">
      <c r="B53" s="269" t="str">
        <f>A143</f>
        <v>Other</v>
      </c>
      <c r="C53" s="270"/>
      <c r="D53" s="270"/>
      <c r="E53" s="193" t="str">
        <f>IF(D143=0," ",D143)</f>
        <v xml:space="preserve"> </v>
      </c>
      <c r="F53" s="148"/>
      <c r="G53" s="148"/>
      <c r="H53" s="148"/>
      <c r="I53" s="148"/>
      <c r="J53" s="150">
        <f>D143-F143</f>
        <v>0</v>
      </c>
      <c r="K53" s="173"/>
    </row>
    <row r="54" spans="2:12" x14ac:dyDescent="0.25">
      <c r="B54" s="277" t="s">
        <v>1972</v>
      </c>
      <c r="C54" s="278"/>
      <c r="D54" s="278"/>
      <c r="E54" s="210">
        <f>IF(D169=0," ",D169)</f>
        <v>5224912</v>
      </c>
      <c r="F54" s="148"/>
      <c r="G54" s="148"/>
      <c r="H54" s="148"/>
      <c r="I54" s="148"/>
      <c r="J54" s="193">
        <f>D171-F171</f>
        <v>-707191</v>
      </c>
      <c r="K54" s="173"/>
    </row>
    <row r="55" spans="2:12" x14ac:dyDescent="0.25">
      <c r="B55" s="279" t="s">
        <v>1965</v>
      </c>
      <c r="C55" s="280"/>
      <c r="D55" s="280"/>
      <c r="E55" s="208">
        <f>SUM(E39:E53)</f>
        <v>180590056</v>
      </c>
      <c r="F55" s="225">
        <f>SUM(F39:F53)</f>
        <v>0</v>
      </c>
      <c r="G55" s="211">
        <f>SUM(G39:G53)</f>
        <v>0</v>
      </c>
      <c r="H55" s="211">
        <f>SUM(H39:H53)</f>
        <v>0</v>
      </c>
      <c r="I55" s="207">
        <f>SUM(I39:I53)</f>
        <v>0</v>
      </c>
      <c r="J55" s="208">
        <f>SUM(J39:J54)</f>
        <v>10438125</v>
      </c>
      <c r="K55" s="173"/>
    </row>
    <row r="56" spans="2:12" x14ac:dyDescent="0.25">
      <c r="B56" s="169"/>
      <c r="C56" s="167"/>
      <c r="D56" s="167"/>
      <c r="E56" s="146"/>
      <c r="F56" s="146"/>
      <c r="G56" s="146"/>
      <c r="H56" s="146"/>
      <c r="I56" s="146"/>
      <c r="J56" s="146"/>
      <c r="K56" s="168"/>
      <c r="L56" s="168"/>
    </row>
    <row r="57" spans="2:12" x14ac:dyDescent="0.25">
      <c r="B57" s="293" t="s">
        <v>2522</v>
      </c>
      <c r="C57" s="294"/>
      <c r="D57" s="294"/>
      <c r="E57" s="256" t="s">
        <v>1971</v>
      </c>
      <c r="F57" s="162" t="s">
        <v>1970</v>
      </c>
      <c r="G57" s="162" t="s">
        <v>1969</v>
      </c>
      <c r="H57" s="162" t="s">
        <v>1968</v>
      </c>
      <c r="I57" s="162" t="s">
        <v>1967</v>
      </c>
      <c r="J57" s="163" t="s">
        <v>1966</v>
      </c>
      <c r="K57" s="173"/>
    </row>
    <row r="58" spans="2:12" x14ac:dyDescent="0.25">
      <c r="B58" s="325" t="s">
        <v>42</v>
      </c>
      <c r="C58" s="326"/>
      <c r="D58" s="327"/>
      <c r="E58" s="205">
        <f>D147</f>
        <v>0</v>
      </c>
      <c r="F58" s="148"/>
      <c r="G58" s="148"/>
      <c r="H58" s="148"/>
      <c r="I58" s="148"/>
      <c r="J58" s="205">
        <f t="shared" ref="J58:J80" si="3">D147-F147</f>
        <v>0</v>
      </c>
      <c r="K58" s="173"/>
    </row>
    <row r="59" spans="2:12" x14ac:dyDescent="0.25">
      <c r="B59" s="281" t="s">
        <v>43</v>
      </c>
      <c r="C59" s="282"/>
      <c r="D59" s="283"/>
      <c r="E59" s="150">
        <f t="shared" ref="E59:E80" si="4">D148</f>
        <v>0</v>
      </c>
      <c r="F59" s="148"/>
      <c r="G59" s="148"/>
      <c r="H59" s="148"/>
      <c r="I59" s="148"/>
      <c r="J59" s="150">
        <f t="shared" si="3"/>
        <v>0</v>
      </c>
      <c r="K59" s="173"/>
    </row>
    <row r="60" spans="2:12" x14ac:dyDescent="0.25">
      <c r="B60" s="281" t="s">
        <v>44</v>
      </c>
      <c r="C60" s="282"/>
      <c r="D60" s="283"/>
      <c r="E60" s="150">
        <f t="shared" si="4"/>
        <v>0</v>
      </c>
      <c r="F60" s="148"/>
      <c r="G60" s="148"/>
      <c r="H60" s="148"/>
      <c r="I60" s="148"/>
      <c r="J60" s="150">
        <f t="shared" si="3"/>
        <v>0</v>
      </c>
      <c r="K60" s="146"/>
    </row>
    <row r="61" spans="2:12" x14ac:dyDescent="0.25">
      <c r="B61" s="281" t="s">
        <v>45</v>
      </c>
      <c r="C61" s="282"/>
      <c r="D61" s="283"/>
      <c r="E61" s="150">
        <f t="shared" si="4"/>
        <v>7139</v>
      </c>
      <c r="F61" s="148"/>
      <c r="G61" s="148"/>
      <c r="H61" s="148"/>
      <c r="I61" s="148"/>
      <c r="J61" s="150">
        <f t="shared" si="3"/>
        <v>-4316</v>
      </c>
      <c r="K61" s="146"/>
    </row>
    <row r="62" spans="2:12" x14ac:dyDescent="0.25">
      <c r="B62" s="281" t="s">
        <v>46</v>
      </c>
      <c r="C62" s="282"/>
      <c r="D62" s="283"/>
      <c r="E62" s="150">
        <f t="shared" si="4"/>
        <v>26486</v>
      </c>
      <c r="F62" s="148"/>
      <c r="G62" s="148"/>
      <c r="H62" s="148"/>
      <c r="I62" s="148"/>
      <c r="J62" s="150">
        <f t="shared" si="3"/>
        <v>-21091</v>
      </c>
      <c r="K62" s="146"/>
    </row>
    <row r="63" spans="2:12" x14ac:dyDescent="0.25">
      <c r="B63" s="281" t="s">
        <v>47</v>
      </c>
      <c r="C63" s="282"/>
      <c r="D63" s="283"/>
      <c r="E63" s="150">
        <f t="shared" si="4"/>
        <v>28542</v>
      </c>
      <c r="F63" s="148"/>
      <c r="G63" s="148"/>
      <c r="H63" s="148"/>
      <c r="I63" s="148"/>
      <c r="J63" s="150">
        <f t="shared" si="3"/>
        <v>-777</v>
      </c>
      <c r="K63" s="146"/>
    </row>
    <row r="64" spans="2:12" x14ac:dyDescent="0.25">
      <c r="B64" s="281" t="s">
        <v>48</v>
      </c>
      <c r="C64" s="282"/>
      <c r="D64" s="283"/>
      <c r="E64" s="150">
        <f t="shared" si="4"/>
        <v>141203</v>
      </c>
      <c r="F64" s="148"/>
      <c r="G64" s="148"/>
      <c r="H64" s="148"/>
      <c r="I64" s="148"/>
      <c r="J64" s="150">
        <f t="shared" si="3"/>
        <v>10599</v>
      </c>
      <c r="K64" s="146"/>
    </row>
    <row r="65" spans="2:11" x14ac:dyDescent="0.25">
      <c r="B65" s="281" t="s">
        <v>49</v>
      </c>
      <c r="C65" s="282"/>
      <c r="D65" s="283"/>
      <c r="E65" s="150">
        <f t="shared" si="4"/>
        <v>4247060</v>
      </c>
      <c r="F65" s="148"/>
      <c r="G65" s="148"/>
      <c r="H65" s="148"/>
      <c r="I65" s="148"/>
      <c r="J65" s="150">
        <f t="shared" si="3"/>
        <v>-95025</v>
      </c>
      <c r="K65" s="146"/>
    </row>
    <row r="66" spans="2:11" x14ac:dyDescent="0.25">
      <c r="B66" s="281" t="s">
        <v>50</v>
      </c>
      <c r="C66" s="282"/>
      <c r="D66" s="283"/>
      <c r="E66" s="150">
        <f t="shared" si="4"/>
        <v>91630</v>
      </c>
      <c r="F66" s="148"/>
      <c r="G66" s="148"/>
      <c r="H66" s="148"/>
      <c r="I66" s="148"/>
      <c r="J66" s="150">
        <f t="shared" si="3"/>
        <v>24029</v>
      </c>
      <c r="K66" s="146"/>
    </row>
    <row r="67" spans="2:11" x14ac:dyDescent="0.25">
      <c r="B67" s="281" t="s">
        <v>51</v>
      </c>
      <c r="C67" s="282"/>
      <c r="D67" s="283"/>
      <c r="E67" s="150">
        <f t="shared" si="4"/>
        <v>21069</v>
      </c>
      <c r="F67" s="148"/>
      <c r="G67" s="148"/>
      <c r="H67" s="148"/>
      <c r="I67" s="148"/>
      <c r="J67" s="150">
        <f t="shared" si="3"/>
        <v>-16020</v>
      </c>
      <c r="K67" s="146"/>
    </row>
    <row r="68" spans="2:11" x14ac:dyDescent="0.25">
      <c r="B68" s="281" t="s">
        <v>52</v>
      </c>
      <c r="C68" s="282"/>
      <c r="D68" s="283"/>
      <c r="E68" s="150">
        <f t="shared" si="4"/>
        <v>0</v>
      </c>
      <c r="F68" s="148"/>
      <c r="G68" s="148"/>
      <c r="H68" s="148"/>
      <c r="I68" s="148"/>
      <c r="J68" s="150">
        <f t="shared" si="3"/>
        <v>0</v>
      </c>
      <c r="K68" s="146"/>
    </row>
    <row r="69" spans="2:11" x14ac:dyDescent="0.25">
      <c r="B69" s="281" t="s">
        <v>53</v>
      </c>
      <c r="C69" s="282"/>
      <c r="D69" s="283"/>
      <c r="E69" s="150">
        <f t="shared" si="4"/>
        <v>41000</v>
      </c>
      <c r="F69" s="148"/>
      <c r="G69" s="148"/>
      <c r="H69" s="148"/>
      <c r="I69" s="148"/>
      <c r="J69" s="150">
        <f t="shared" si="3"/>
        <v>0</v>
      </c>
      <c r="K69" s="146"/>
    </row>
    <row r="70" spans="2:11" x14ac:dyDescent="0.25">
      <c r="B70" s="281" t="s">
        <v>54</v>
      </c>
      <c r="C70" s="282"/>
      <c r="D70" s="283"/>
      <c r="E70" s="150">
        <f t="shared" si="4"/>
        <v>0</v>
      </c>
      <c r="F70" s="148"/>
      <c r="G70" s="148"/>
      <c r="H70" s="148"/>
      <c r="I70" s="148"/>
      <c r="J70" s="150">
        <f t="shared" si="3"/>
        <v>0</v>
      </c>
      <c r="K70" s="146"/>
    </row>
    <row r="71" spans="2:11" x14ac:dyDescent="0.25">
      <c r="B71" s="281" t="s">
        <v>55</v>
      </c>
      <c r="C71" s="282"/>
      <c r="D71" s="283"/>
      <c r="E71" s="150">
        <f t="shared" si="4"/>
        <v>0</v>
      </c>
      <c r="F71" s="148"/>
      <c r="G71" s="148"/>
      <c r="H71" s="148"/>
      <c r="I71" s="148"/>
      <c r="J71" s="150">
        <f t="shared" si="3"/>
        <v>0</v>
      </c>
      <c r="K71" s="146"/>
    </row>
    <row r="72" spans="2:11" x14ac:dyDescent="0.25">
      <c r="B72" s="281" t="s">
        <v>56</v>
      </c>
      <c r="C72" s="282"/>
      <c r="D72" s="283"/>
      <c r="E72" s="150">
        <f t="shared" si="4"/>
        <v>0</v>
      </c>
      <c r="F72" s="148"/>
      <c r="G72" s="148"/>
      <c r="H72" s="148"/>
      <c r="I72" s="148"/>
      <c r="J72" s="150">
        <f t="shared" si="3"/>
        <v>0</v>
      </c>
      <c r="K72" s="146"/>
    </row>
    <row r="73" spans="2:11" x14ac:dyDescent="0.25">
      <c r="B73" s="281" t="s">
        <v>57</v>
      </c>
      <c r="C73" s="282"/>
      <c r="D73" s="283"/>
      <c r="E73" s="150">
        <f t="shared" si="4"/>
        <v>184081</v>
      </c>
      <c r="F73" s="148"/>
      <c r="G73" s="148"/>
      <c r="H73" s="148"/>
      <c r="I73" s="148"/>
      <c r="J73" s="150">
        <f t="shared" si="3"/>
        <v>-54843</v>
      </c>
      <c r="K73" s="146"/>
    </row>
    <row r="74" spans="2:11" x14ac:dyDescent="0.25">
      <c r="B74" s="281" t="s">
        <v>58</v>
      </c>
      <c r="C74" s="282"/>
      <c r="D74" s="283"/>
      <c r="E74" s="150">
        <f t="shared" si="4"/>
        <v>224651</v>
      </c>
      <c r="F74" s="148"/>
      <c r="G74" s="148"/>
      <c r="H74" s="148"/>
      <c r="I74" s="148"/>
      <c r="J74" s="150">
        <f t="shared" si="3"/>
        <v>27265</v>
      </c>
      <c r="K74" s="146"/>
    </row>
    <row r="75" spans="2:11" x14ac:dyDescent="0.25">
      <c r="B75" s="281" t="s">
        <v>59</v>
      </c>
      <c r="C75" s="282"/>
      <c r="D75" s="283"/>
      <c r="E75" s="150">
        <f t="shared" si="4"/>
        <v>0</v>
      </c>
      <c r="F75" s="148"/>
      <c r="G75" s="148"/>
      <c r="H75" s="148"/>
      <c r="I75" s="148"/>
      <c r="J75" s="150">
        <f t="shared" si="3"/>
        <v>0</v>
      </c>
      <c r="K75" s="146"/>
    </row>
    <row r="76" spans="2:11" x14ac:dyDescent="0.25">
      <c r="B76" s="281" t="s">
        <v>60</v>
      </c>
      <c r="C76" s="282"/>
      <c r="D76" s="283"/>
      <c r="E76" s="150">
        <f t="shared" si="4"/>
        <v>304</v>
      </c>
      <c r="F76" s="148"/>
      <c r="G76" s="148"/>
      <c r="H76" s="148"/>
      <c r="I76" s="148"/>
      <c r="J76" s="150">
        <f t="shared" si="3"/>
        <v>289</v>
      </c>
      <c r="K76" s="146"/>
    </row>
    <row r="77" spans="2:11" x14ac:dyDescent="0.25">
      <c r="B77" s="281" t="s">
        <v>61</v>
      </c>
      <c r="C77" s="282"/>
      <c r="D77" s="283"/>
      <c r="E77" s="150">
        <f t="shared" si="4"/>
        <v>0</v>
      </c>
      <c r="F77" s="148"/>
      <c r="G77" s="148"/>
      <c r="H77" s="148"/>
      <c r="I77" s="148"/>
      <c r="J77" s="150">
        <f t="shared" si="3"/>
        <v>0</v>
      </c>
      <c r="K77" s="146"/>
    </row>
    <row r="78" spans="2:11" x14ac:dyDescent="0.25">
      <c r="B78" s="281" t="s">
        <v>62</v>
      </c>
      <c r="C78" s="282"/>
      <c r="D78" s="283"/>
      <c r="E78" s="150">
        <f t="shared" si="4"/>
        <v>0</v>
      </c>
      <c r="F78" s="148"/>
      <c r="G78" s="148"/>
      <c r="H78" s="148"/>
      <c r="I78" s="148"/>
      <c r="J78" s="150">
        <f t="shared" si="3"/>
        <v>0</v>
      </c>
      <c r="K78" s="146"/>
    </row>
    <row r="79" spans="2:11" x14ac:dyDescent="0.25">
      <c r="B79" s="281" t="s">
        <v>63</v>
      </c>
      <c r="C79" s="282"/>
      <c r="D79" s="283"/>
      <c r="E79" s="150">
        <f t="shared" si="4"/>
        <v>211747</v>
      </c>
      <c r="F79" s="148"/>
      <c r="G79" s="148"/>
      <c r="H79" s="148"/>
      <c r="I79" s="148"/>
      <c r="J79" s="150">
        <f t="shared" si="3"/>
        <v>71474</v>
      </c>
      <c r="K79" s="146"/>
    </row>
    <row r="80" spans="2:11" x14ac:dyDescent="0.25">
      <c r="B80" s="281" t="s">
        <v>64</v>
      </c>
      <c r="C80" s="282"/>
      <c r="D80" s="283"/>
      <c r="E80" s="206">
        <f t="shared" si="4"/>
        <v>5224912</v>
      </c>
      <c r="F80" s="148"/>
      <c r="G80" s="148"/>
      <c r="H80" s="148"/>
      <c r="I80" s="148"/>
      <c r="J80" s="206">
        <f t="shared" si="3"/>
        <v>-58417</v>
      </c>
      <c r="K80" s="146"/>
    </row>
    <row r="81" spans="2:11" x14ac:dyDescent="0.25">
      <c r="B81" s="290" t="s">
        <v>1965</v>
      </c>
      <c r="C81" s="291"/>
      <c r="D81" s="292"/>
      <c r="E81" s="207">
        <f t="shared" ref="E81" si="5">SUM(E67:E80)</f>
        <v>5907764</v>
      </c>
      <c r="F81" s="225">
        <f t="shared" ref="F81:J81" si="6">SUM(F67:F80)</f>
        <v>0</v>
      </c>
      <c r="G81" s="211">
        <f t="shared" si="6"/>
        <v>0</v>
      </c>
      <c r="H81" s="211">
        <f t="shared" si="6"/>
        <v>0</v>
      </c>
      <c r="I81" s="207">
        <f t="shared" si="6"/>
        <v>0</v>
      </c>
      <c r="J81" s="207">
        <f t="shared" si="6"/>
        <v>-30252</v>
      </c>
      <c r="K81" s="146"/>
    </row>
    <row r="82" spans="2:11" x14ac:dyDescent="0.25">
      <c r="E82" s="173"/>
      <c r="G82" s="173"/>
      <c r="I82" s="173"/>
      <c r="K82" s="173"/>
    </row>
    <row r="83" spans="2:11" x14ac:dyDescent="0.25">
      <c r="E83" s="173"/>
      <c r="G83" s="173"/>
      <c r="I83" s="173"/>
      <c r="K83" s="173"/>
    </row>
    <row r="84" spans="2:11" x14ac:dyDescent="0.25">
      <c r="E84" s="173"/>
      <c r="G84" s="173"/>
      <c r="I84" s="173"/>
      <c r="K84" s="173"/>
    </row>
    <row r="85" spans="2:11" x14ac:dyDescent="0.25">
      <c r="E85" s="173"/>
      <c r="G85" s="173"/>
      <c r="I85" s="173"/>
      <c r="K85" s="173"/>
    </row>
    <row r="86" spans="2:11" x14ac:dyDescent="0.25">
      <c r="E86" s="173"/>
      <c r="G86" s="173"/>
      <c r="I86" s="173"/>
      <c r="K86" s="173"/>
    </row>
    <row r="87" spans="2:11" x14ac:dyDescent="0.25">
      <c r="E87" s="173"/>
      <c r="G87" s="173"/>
      <c r="I87" s="173"/>
      <c r="K87" s="173"/>
    </row>
    <row r="88" spans="2:11" x14ac:dyDescent="0.25">
      <c r="E88" s="173"/>
      <c r="G88" s="173"/>
      <c r="I88" s="173"/>
      <c r="K88" s="173"/>
    </row>
    <row r="89" spans="2:11" x14ac:dyDescent="0.25">
      <c r="E89" s="173"/>
      <c r="G89" s="173"/>
      <c r="I89" s="173"/>
      <c r="K89" s="173"/>
    </row>
    <row r="90" spans="2:11" x14ac:dyDescent="0.25">
      <c r="E90" s="173"/>
      <c r="G90" s="173"/>
      <c r="I90" s="173"/>
      <c r="K90" s="173"/>
    </row>
    <row r="91" spans="2:11" x14ac:dyDescent="0.25">
      <c r="E91" s="173"/>
      <c r="G91" s="173"/>
      <c r="I91" s="173"/>
      <c r="K91" s="173"/>
    </row>
    <row r="92" spans="2:11" x14ac:dyDescent="0.25">
      <c r="E92" s="173"/>
      <c r="G92" s="173"/>
      <c r="I92" s="173"/>
      <c r="K92" s="173"/>
    </row>
    <row r="93" spans="2:11" x14ac:dyDescent="0.25">
      <c r="E93" s="173"/>
      <c r="G93" s="173"/>
      <c r="I93" s="173"/>
      <c r="K93" s="173"/>
    </row>
    <row r="94" spans="2:11" x14ac:dyDescent="0.25">
      <c r="E94" s="173"/>
      <c r="G94" s="173"/>
      <c r="I94" s="173"/>
      <c r="K94" s="173"/>
    </row>
    <row r="95" spans="2:11" x14ac:dyDescent="0.25">
      <c r="E95" s="173"/>
      <c r="G95" s="173"/>
      <c r="I95" s="173"/>
      <c r="K95" s="173"/>
    </row>
    <row r="96" spans="2:11" x14ac:dyDescent="0.25">
      <c r="E96" s="173"/>
      <c r="G96" s="173"/>
      <c r="I96" s="173"/>
      <c r="K96" s="173"/>
    </row>
    <row r="97" spans="1:15" x14ac:dyDescent="0.25">
      <c r="E97" s="173"/>
      <c r="G97" s="173"/>
      <c r="I97" s="173"/>
      <c r="K97" s="173"/>
    </row>
    <row r="98" spans="1:15" x14ac:dyDescent="0.25">
      <c r="A98" s="293" t="s">
        <v>1964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5"/>
    </row>
    <row r="99" spans="1:15" s="168" customFormat="1" x14ac:dyDescent="0.25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</row>
    <row r="100" spans="1:15" s="134" customFormat="1" x14ac:dyDescent="0.25">
      <c r="A100" s="296" t="s">
        <v>1953</v>
      </c>
      <c r="B100" s="297"/>
      <c r="C100" s="297"/>
      <c r="D100" s="263">
        <v>2016</v>
      </c>
      <c r="E100" s="262" t="s">
        <v>1960</v>
      </c>
      <c r="F100" s="263">
        <v>2015</v>
      </c>
      <c r="G100" s="262" t="s">
        <v>1960</v>
      </c>
      <c r="H100" s="263">
        <v>2014</v>
      </c>
      <c r="I100" s="262" t="s">
        <v>1960</v>
      </c>
      <c r="J100" s="263">
        <v>2013</v>
      </c>
      <c r="K100" s="262" t="s">
        <v>1959</v>
      </c>
      <c r="L100" s="173"/>
    </row>
    <row r="101" spans="1:15" x14ac:dyDescent="0.25">
      <c r="A101" s="284" t="s">
        <v>936</v>
      </c>
      <c r="B101" s="285"/>
      <c r="C101" s="286"/>
      <c r="D101" s="216">
        <v>230026008</v>
      </c>
      <c r="E101" s="132">
        <v>5.3492643591918076E-2</v>
      </c>
      <c r="F101" s="216">
        <v>218346098</v>
      </c>
      <c r="G101" s="132">
        <v>0.10703790721185436</v>
      </c>
      <c r="H101" s="216">
        <v>197234527</v>
      </c>
      <c r="I101" s="132">
        <v>5.0233317584011283E-2</v>
      </c>
      <c r="J101" s="216">
        <v>187800676</v>
      </c>
      <c r="K101" s="132">
        <v>0.2248412140965883</v>
      </c>
    </row>
    <row r="102" spans="1:15" x14ac:dyDescent="0.25">
      <c r="A102" s="269" t="s">
        <v>945</v>
      </c>
      <c r="B102" s="270"/>
      <c r="C102" s="271"/>
      <c r="D102" s="213">
        <v>0</v>
      </c>
      <c r="E102" s="130"/>
      <c r="F102" s="213">
        <v>0</v>
      </c>
      <c r="G102" s="130"/>
      <c r="H102" s="213">
        <v>0</v>
      </c>
      <c r="I102" s="130"/>
      <c r="J102" s="213">
        <v>0</v>
      </c>
      <c r="K102" s="130"/>
    </row>
    <row r="103" spans="1:15" x14ac:dyDescent="0.25">
      <c r="A103" s="269" t="s">
        <v>1614</v>
      </c>
      <c r="B103" s="270"/>
      <c r="C103" s="271"/>
      <c r="D103" s="267">
        <v>11.439776708870857</v>
      </c>
      <c r="E103" s="130">
        <v>2.144780773989452E-2</v>
      </c>
      <c r="F103" s="267">
        <v>11.19957047456303</v>
      </c>
      <c r="G103" s="130">
        <v>5.6504320122036322E-2</v>
      </c>
      <c r="H103" s="267">
        <v>10.600591271855256</v>
      </c>
      <c r="I103" s="130">
        <v>7.7733608994634551E-3</v>
      </c>
      <c r="J103" s="267">
        <v>10.518824651600195</v>
      </c>
      <c r="K103" s="130">
        <v>8.7552753066433286E-2</v>
      </c>
    </row>
    <row r="104" spans="1:15" x14ac:dyDescent="0.25">
      <c r="A104" s="284" t="s">
        <v>1617</v>
      </c>
      <c r="B104" s="285"/>
      <c r="C104" s="286"/>
      <c r="D104" s="268">
        <v>0.9225154159671578</v>
      </c>
      <c r="E104" s="220">
        <v>-5.2756619864777421E-2</v>
      </c>
      <c r="F104" s="268">
        <v>0.97389481448312176</v>
      </c>
      <c r="G104" s="220">
        <v>-1.6074974090414806E-2</v>
      </c>
      <c r="H104" s="268">
        <v>0.98980591898535053</v>
      </c>
      <c r="I104" s="220">
        <v>-0.11112670940964742</v>
      </c>
      <c r="J104" s="268">
        <v>1.1135511995505711</v>
      </c>
      <c r="K104" s="220">
        <v>-0.17155545578911446</v>
      </c>
      <c r="L104" s="168"/>
      <c r="M104" s="168"/>
      <c r="N104" s="168"/>
      <c r="O104" s="168"/>
    </row>
    <row r="105" spans="1:15" s="182" customFormat="1" x14ac:dyDescent="0.25">
      <c r="A105" s="284" t="s">
        <v>1997</v>
      </c>
      <c r="B105" s="285"/>
      <c r="C105" s="286"/>
      <c r="D105" s="268">
        <v>0.9225154159671578</v>
      </c>
      <c r="E105" s="220">
        <v>-5.2756619864777421E-2</v>
      </c>
      <c r="F105" s="268">
        <v>0.97389481448312176</v>
      </c>
      <c r="G105" s="220">
        <v>-1.6074974090414806E-2</v>
      </c>
      <c r="H105" s="268">
        <v>0.98980591898535053</v>
      </c>
      <c r="I105" s="220">
        <v>-0.11112670940964742</v>
      </c>
      <c r="J105" s="268">
        <v>1.1135511995505711</v>
      </c>
      <c r="K105" s="220">
        <v>-0.17155545578911446</v>
      </c>
      <c r="L105" s="168"/>
      <c r="M105" s="168"/>
      <c r="N105" s="168"/>
      <c r="O105" s="168"/>
    </row>
    <row r="106" spans="1:15" x14ac:dyDescent="0.25">
      <c r="A106" s="284" t="s">
        <v>1620</v>
      </c>
      <c r="B106" s="285"/>
      <c r="C106" s="286"/>
      <c r="D106" s="166">
        <v>0.10749434006441656</v>
      </c>
      <c r="E106" s="132">
        <v>0.20227447228883988</v>
      </c>
      <c r="F106" s="166">
        <v>8.9409151189722369E-2</v>
      </c>
      <c r="G106" s="132">
        <v>-0.35172432614050453</v>
      </c>
      <c r="H106" s="166">
        <v>0.13791841155696447</v>
      </c>
      <c r="I106" s="132">
        <v>-0.48641096434037001</v>
      </c>
      <c r="J106" s="166">
        <v>0.2685384655453722</v>
      </c>
      <c r="K106" s="132">
        <v>-0.59970598682722298</v>
      </c>
      <c r="L106" s="168"/>
      <c r="M106" s="168"/>
      <c r="N106" s="168"/>
      <c r="O106" s="168"/>
    </row>
    <row r="107" spans="1:15" x14ac:dyDescent="0.25">
      <c r="A107" s="269" t="s">
        <v>1623</v>
      </c>
      <c r="B107" s="270"/>
      <c r="C107" s="271"/>
      <c r="D107" s="267">
        <v>0.55517295210493212</v>
      </c>
      <c r="E107" s="130">
        <v>-9.505671496971202E-2</v>
      </c>
      <c r="F107" s="267">
        <v>0.61348922224043112</v>
      </c>
      <c r="G107" s="130">
        <v>0.11261767717165938</v>
      </c>
      <c r="H107" s="267">
        <v>0.55139266149353061</v>
      </c>
      <c r="I107" s="130">
        <v>1.0160543943092737E-2</v>
      </c>
      <c r="J107" s="267">
        <v>0.54584656349891369</v>
      </c>
      <c r="K107" s="130">
        <v>1.7086099335746674E-2</v>
      </c>
      <c r="L107" s="168"/>
      <c r="M107" s="168"/>
      <c r="N107" s="168"/>
      <c r="O107" s="168"/>
    </row>
    <row r="108" spans="1:15" x14ac:dyDescent="0.25">
      <c r="A108" s="269" t="s">
        <v>1624</v>
      </c>
      <c r="B108" s="270"/>
      <c r="C108" s="271"/>
      <c r="D108" s="180">
        <v>4.853005143661842E-2</v>
      </c>
      <c r="E108" s="130">
        <v>-0.11405822385324837</v>
      </c>
      <c r="F108" s="180">
        <v>5.4777924174307893E-2</v>
      </c>
      <c r="G108" s="130">
        <v>5.3112283576030705E-2</v>
      </c>
      <c r="H108" s="180">
        <v>5.2015274181685237E-2</v>
      </c>
      <c r="I108" s="130">
        <v>2.368769741540655E-3</v>
      </c>
      <c r="J108" s="180">
        <v>5.1892353145736279E-2</v>
      </c>
      <c r="K108" s="130">
        <v>-6.4793779917342698E-2</v>
      </c>
      <c r="L108" s="168"/>
      <c r="M108" s="168"/>
      <c r="N108" s="168"/>
      <c r="O108" s="168"/>
    </row>
    <row r="109" spans="1:15" s="182" customFormat="1" x14ac:dyDescent="0.25">
      <c r="A109" s="269" t="s">
        <v>1999</v>
      </c>
      <c r="B109" s="270"/>
      <c r="C109" s="271"/>
      <c r="D109" s="180">
        <v>1.1986921109512097E-2</v>
      </c>
      <c r="E109" s="130">
        <v>-0.18639226000682785</v>
      </c>
      <c r="F109" s="180">
        <v>1.4733047045020358E-2</v>
      </c>
      <c r="G109" s="130">
        <v>-0.63185872754851014</v>
      </c>
      <c r="H109" s="180">
        <v>4.0020090512839029E-2</v>
      </c>
      <c r="I109" s="130"/>
      <c r="J109" s="137"/>
      <c r="K109" s="130"/>
      <c r="L109" s="168"/>
      <c r="M109" s="168"/>
      <c r="N109" s="168"/>
      <c r="O109" s="168"/>
    </row>
    <row r="110" spans="1:15" s="182" customFormat="1" x14ac:dyDescent="0.25">
      <c r="A110" s="269" t="s">
        <v>2554</v>
      </c>
      <c r="B110" s="270"/>
      <c r="C110" s="271"/>
      <c r="D110" s="180">
        <v>6.6945356723826337E-3</v>
      </c>
      <c r="E110" s="130">
        <v>-0.18761040615179136</v>
      </c>
      <c r="F110" s="180">
        <v>8.2405482825934351E-3</v>
      </c>
      <c r="G110" s="130">
        <v>-0.58690629660438143</v>
      </c>
      <c r="H110" s="180">
        <v>1.994837542876195E-2</v>
      </c>
      <c r="I110" s="130"/>
      <c r="J110" s="137"/>
      <c r="K110" s="130"/>
      <c r="L110" s="168"/>
      <c r="M110" s="168"/>
      <c r="N110" s="168"/>
      <c r="O110" s="168"/>
    </row>
    <row r="111" spans="1:15" s="182" customFormat="1" x14ac:dyDescent="0.25">
      <c r="A111" s="269" t="s">
        <v>2555</v>
      </c>
      <c r="B111" s="270"/>
      <c r="C111" s="271"/>
      <c r="D111" s="180">
        <v>4.9972911978185958E-3</v>
      </c>
      <c r="E111" s="130">
        <v>-1.8896098725968207</v>
      </c>
      <c r="F111" s="180">
        <v>-5.6173962899391233E-3</v>
      </c>
      <c r="G111" s="130">
        <v>-0.88311843185916894</v>
      </c>
      <c r="H111" s="180">
        <v>-4.8060582855721956E-2</v>
      </c>
      <c r="I111" s="130"/>
      <c r="J111" s="137"/>
      <c r="K111" s="130"/>
      <c r="L111" s="168"/>
      <c r="M111" s="168"/>
      <c r="N111" s="168"/>
      <c r="O111" s="168"/>
    </row>
    <row r="112" spans="1:15" s="182" customFormat="1" x14ac:dyDescent="0.25">
      <c r="A112" s="272" t="s">
        <v>2002</v>
      </c>
      <c r="B112" s="273"/>
      <c r="C112" s="274"/>
      <c r="D112" s="181">
        <v>2.3678747979713324E-2</v>
      </c>
      <c r="E112" s="136">
        <v>0.36428188731383249</v>
      </c>
      <c r="F112" s="181">
        <v>1.7356199037674672E-2</v>
      </c>
      <c r="G112" s="136">
        <v>0.45753858284488413</v>
      </c>
      <c r="H112" s="181">
        <v>1.190788308587902E-2</v>
      </c>
      <c r="I112" s="136"/>
      <c r="J112" s="186"/>
      <c r="K112" s="136"/>
      <c r="L112" s="168"/>
      <c r="M112" s="168"/>
      <c r="N112" s="168"/>
      <c r="O112" s="168"/>
    </row>
    <row r="113" spans="1:11" x14ac:dyDescent="0.25">
      <c r="A113" s="288"/>
      <c r="B113" s="288"/>
      <c r="C113" s="288"/>
      <c r="H113" s="145"/>
    </row>
    <row r="114" spans="1:11" s="134" customFormat="1" x14ac:dyDescent="0.25">
      <c r="A114" s="296" t="s">
        <v>1973</v>
      </c>
      <c r="B114" s="297"/>
      <c r="C114" s="297"/>
      <c r="D114" s="263">
        <v>2016</v>
      </c>
      <c r="E114" s="262" t="s">
        <v>1960</v>
      </c>
      <c r="F114" s="263">
        <v>2015</v>
      </c>
      <c r="G114" s="262" t="s">
        <v>1960</v>
      </c>
      <c r="H114" s="263">
        <v>2014</v>
      </c>
      <c r="I114" s="262" t="s">
        <v>1960</v>
      </c>
      <c r="J114" s="263">
        <v>2013</v>
      </c>
      <c r="K114" s="262" t="s">
        <v>1959</v>
      </c>
    </row>
    <row r="115" spans="1:11" x14ac:dyDescent="0.25">
      <c r="A115" s="269" t="s">
        <v>1824</v>
      </c>
      <c r="B115" s="270"/>
      <c r="C115" s="271"/>
      <c r="D115" s="213">
        <v>4536030</v>
      </c>
      <c r="E115" s="130">
        <v>0.1894120997232589</v>
      </c>
      <c r="F115" s="213">
        <v>3813674</v>
      </c>
      <c r="G115" s="130">
        <v>0.52022300636044871</v>
      </c>
      <c r="H115" s="213">
        <v>2508628</v>
      </c>
      <c r="I115" s="130">
        <v>0.23422756351753393</v>
      </c>
      <c r="J115" s="213">
        <v>2032549</v>
      </c>
      <c r="K115" s="130">
        <v>1.231695275243057</v>
      </c>
    </row>
    <row r="116" spans="1:11" x14ac:dyDescent="0.25">
      <c r="A116" s="269" t="s">
        <v>1832</v>
      </c>
      <c r="B116" s="270"/>
      <c r="C116" s="271"/>
      <c r="D116" s="144">
        <v>1474656</v>
      </c>
      <c r="E116" s="130">
        <v>-7.6007496423784793E-2</v>
      </c>
      <c r="F116" s="144">
        <v>1595961</v>
      </c>
      <c r="G116" s="130">
        <v>-0.10344709422124954</v>
      </c>
      <c r="H116" s="213">
        <v>1780108</v>
      </c>
      <c r="I116" s="130">
        <v>1.4316955957383026E-2</v>
      </c>
      <c r="J116" s="213">
        <v>1754982</v>
      </c>
      <c r="K116" s="130">
        <v>-0.15973155280225093</v>
      </c>
    </row>
    <row r="117" spans="1:11" x14ac:dyDescent="0.25">
      <c r="A117" s="269" t="s">
        <v>1833</v>
      </c>
      <c r="B117" s="270"/>
      <c r="C117" s="271"/>
      <c r="D117" s="144">
        <v>64693866</v>
      </c>
      <c r="E117" s="130">
        <v>7.7933608289672218E-2</v>
      </c>
      <c r="F117" s="144">
        <v>60016559</v>
      </c>
      <c r="G117" s="130"/>
      <c r="H117" s="213">
        <v>0</v>
      </c>
      <c r="I117" s="130"/>
      <c r="J117" s="213">
        <v>0</v>
      </c>
      <c r="K117" s="130"/>
    </row>
    <row r="118" spans="1:11" x14ac:dyDescent="0.25">
      <c r="A118" s="269" t="s">
        <v>1834</v>
      </c>
      <c r="B118" s="270"/>
      <c r="C118" s="271"/>
      <c r="D118" s="144">
        <v>8613494</v>
      </c>
      <c r="E118" s="130">
        <v>-1.1510939317161073E-2</v>
      </c>
      <c r="F118" s="144">
        <v>8713798</v>
      </c>
      <c r="G118" s="130"/>
      <c r="H118" s="213">
        <v>0</v>
      </c>
      <c r="I118" s="130"/>
      <c r="J118" s="213">
        <v>0</v>
      </c>
      <c r="K118" s="130"/>
    </row>
    <row r="119" spans="1:11" x14ac:dyDescent="0.25">
      <c r="A119" s="269" t="s">
        <v>1835</v>
      </c>
      <c r="B119" s="270"/>
      <c r="C119" s="271"/>
      <c r="D119" s="144">
        <v>73307360</v>
      </c>
      <c r="E119" s="130">
        <v>6.6593615976707321E-2</v>
      </c>
      <c r="F119" s="144">
        <v>68730357</v>
      </c>
      <c r="G119" s="130"/>
      <c r="H119" s="213">
        <v>0</v>
      </c>
      <c r="I119" s="130"/>
      <c r="J119" s="213">
        <v>0</v>
      </c>
      <c r="K119" s="130"/>
    </row>
    <row r="120" spans="1:11" x14ac:dyDescent="0.25">
      <c r="A120" s="269" t="s">
        <v>1836</v>
      </c>
      <c r="B120" s="270"/>
      <c r="C120" s="271"/>
      <c r="D120" s="144">
        <v>22008280</v>
      </c>
      <c r="E120" s="130">
        <v>-2.2929087077185106E-2</v>
      </c>
      <c r="F120" s="144">
        <v>22524752</v>
      </c>
      <c r="G120" s="130"/>
      <c r="H120" s="213">
        <v>0</v>
      </c>
      <c r="I120" s="130"/>
      <c r="J120" s="213">
        <v>0</v>
      </c>
      <c r="K120" s="130"/>
    </row>
    <row r="121" spans="1:11" x14ac:dyDescent="0.25">
      <c r="A121" s="269" t="s">
        <v>1837</v>
      </c>
      <c r="B121" s="270"/>
      <c r="C121" s="271"/>
      <c r="D121" s="144">
        <v>1680951</v>
      </c>
      <c r="E121" s="130">
        <v>-0.18965592877248816</v>
      </c>
      <c r="F121" s="144">
        <v>2074367</v>
      </c>
      <c r="G121" s="130"/>
      <c r="H121" s="213">
        <v>0</v>
      </c>
      <c r="I121" s="130"/>
      <c r="J121" s="213">
        <v>0</v>
      </c>
      <c r="K121" s="130"/>
    </row>
    <row r="122" spans="1:11" x14ac:dyDescent="0.25">
      <c r="A122" s="269" t="s">
        <v>1838</v>
      </c>
      <c r="B122" s="270"/>
      <c r="C122" s="271"/>
      <c r="D122" s="144">
        <v>23689231</v>
      </c>
      <c r="E122" s="130">
        <v>-3.6988641747698336E-2</v>
      </c>
      <c r="F122" s="144">
        <v>24599119</v>
      </c>
      <c r="G122" s="130"/>
      <c r="H122" s="213">
        <v>0</v>
      </c>
      <c r="I122" s="130"/>
      <c r="J122" s="213">
        <v>0</v>
      </c>
      <c r="K122" s="130"/>
    </row>
    <row r="123" spans="1:11" x14ac:dyDescent="0.25">
      <c r="A123" s="269" t="s">
        <v>1839</v>
      </c>
      <c r="B123" s="270"/>
      <c r="C123" s="271"/>
      <c r="D123" s="144"/>
      <c r="E123" s="130"/>
      <c r="F123" s="144"/>
      <c r="G123" s="130"/>
      <c r="H123" s="213"/>
      <c r="I123" s="130"/>
      <c r="J123" s="213"/>
      <c r="K123" s="130"/>
    </row>
    <row r="124" spans="1:11" x14ac:dyDescent="0.25">
      <c r="A124" s="269" t="s">
        <v>1840</v>
      </c>
      <c r="B124" s="270"/>
      <c r="C124" s="271"/>
      <c r="D124" s="144"/>
      <c r="E124" s="130"/>
      <c r="F124" s="144"/>
      <c r="G124" s="130"/>
      <c r="H124" s="213"/>
      <c r="I124" s="130"/>
      <c r="J124" s="213"/>
      <c r="K124" s="130"/>
    </row>
    <row r="125" spans="1:11" x14ac:dyDescent="0.25">
      <c r="A125" s="269" t="s">
        <v>1841</v>
      </c>
      <c r="B125" s="270"/>
      <c r="C125" s="271"/>
      <c r="D125" s="144"/>
      <c r="E125" s="130"/>
      <c r="F125" s="144"/>
      <c r="G125" s="130"/>
      <c r="H125" s="213"/>
      <c r="I125" s="130"/>
      <c r="J125" s="213"/>
      <c r="K125" s="130"/>
    </row>
    <row r="126" spans="1:11" x14ac:dyDescent="0.25">
      <c r="A126" s="269" t="s">
        <v>1860</v>
      </c>
      <c r="B126" s="270"/>
      <c r="C126" s="271"/>
      <c r="D126" s="144">
        <v>100046437</v>
      </c>
      <c r="E126" s="130">
        <v>5.4343694519839447E-2</v>
      </c>
      <c r="F126" s="144">
        <v>94889776</v>
      </c>
      <c r="G126" s="130">
        <v>6.3707163069596451E-2</v>
      </c>
      <c r="H126" s="213">
        <v>89206672</v>
      </c>
      <c r="I126" s="130">
        <v>0.10525723489460836</v>
      </c>
      <c r="J126" s="213">
        <v>80711231</v>
      </c>
      <c r="K126" s="130">
        <v>0.23956029118178113</v>
      </c>
    </row>
    <row r="127" spans="1:11" x14ac:dyDescent="0.25">
      <c r="A127" s="269" t="s">
        <v>1842</v>
      </c>
      <c r="B127" s="270"/>
      <c r="C127" s="271"/>
      <c r="D127" s="144">
        <v>10829561</v>
      </c>
      <c r="E127" s="130">
        <v>0.13324367474232313</v>
      </c>
      <c r="F127" s="144">
        <v>9556251</v>
      </c>
      <c r="G127" s="130"/>
      <c r="H127" s="213">
        <v>0</v>
      </c>
      <c r="I127" s="130"/>
      <c r="J127" s="213">
        <v>0</v>
      </c>
      <c r="K127" s="130"/>
    </row>
    <row r="128" spans="1:11" x14ac:dyDescent="0.25">
      <c r="A128" s="269" t="s">
        <v>1843</v>
      </c>
      <c r="B128" s="270"/>
      <c r="C128" s="271"/>
      <c r="D128" s="144">
        <v>84751</v>
      </c>
      <c r="E128" s="130">
        <v>5.3905142512441566</v>
      </c>
      <c r="F128" s="144">
        <v>13262</v>
      </c>
      <c r="G128" s="130"/>
      <c r="H128" s="213">
        <v>0</v>
      </c>
      <c r="I128" s="130"/>
      <c r="J128" s="213">
        <v>0</v>
      </c>
      <c r="K128" s="130"/>
    </row>
    <row r="129" spans="1:11" x14ac:dyDescent="0.25">
      <c r="A129" s="269" t="s">
        <v>1844</v>
      </c>
      <c r="B129" s="270"/>
      <c r="C129" s="271"/>
      <c r="D129" s="144">
        <v>15233441</v>
      </c>
      <c r="E129" s="130">
        <v>9.9614478369917991E-2</v>
      </c>
      <c r="F129" s="144">
        <v>13853438</v>
      </c>
      <c r="G129" s="130">
        <v>8.2092978006470085E-2</v>
      </c>
      <c r="H129" s="213">
        <v>12802447</v>
      </c>
      <c r="I129" s="130">
        <v>0.12618674536269081</v>
      </c>
      <c r="J129" s="213">
        <v>11367961</v>
      </c>
      <c r="K129" s="130">
        <v>0.340032834384284</v>
      </c>
    </row>
    <row r="130" spans="1:11" x14ac:dyDescent="0.25">
      <c r="A130" s="269" t="s">
        <v>1846</v>
      </c>
      <c r="B130" s="270"/>
      <c r="C130" s="271"/>
      <c r="D130" s="144">
        <v>36319003</v>
      </c>
      <c r="E130" s="130">
        <v>0.16424546968817166</v>
      </c>
      <c r="F130" s="144">
        <v>31195314</v>
      </c>
      <c r="G130" s="130"/>
      <c r="H130" s="213">
        <v>0</v>
      </c>
      <c r="I130" s="130"/>
      <c r="J130" s="213">
        <v>0</v>
      </c>
      <c r="K130" s="130"/>
    </row>
    <row r="131" spans="1:11" x14ac:dyDescent="0.25">
      <c r="A131" s="269" t="s">
        <v>1847</v>
      </c>
      <c r="B131" s="270"/>
      <c r="C131" s="271"/>
      <c r="D131" s="144">
        <v>238009</v>
      </c>
      <c r="E131" s="130">
        <v>-0.4598855363723835</v>
      </c>
      <c r="F131" s="144">
        <v>440664</v>
      </c>
      <c r="G131" s="130"/>
      <c r="H131" s="213">
        <v>0</v>
      </c>
      <c r="I131" s="130"/>
      <c r="J131" s="213">
        <v>0</v>
      </c>
      <c r="K131" s="130"/>
    </row>
    <row r="132" spans="1:11" x14ac:dyDescent="0.25">
      <c r="A132" s="269" t="s">
        <v>1848</v>
      </c>
      <c r="B132" s="270"/>
      <c r="C132" s="271"/>
      <c r="D132" s="144">
        <v>37296791</v>
      </c>
      <c r="E132" s="130">
        <v>0.12844466190976744</v>
      </c>
      <c r="F132" s="144">
        <v>33051502</v>
      </c>
      <c r="G132" s="130">
        <v>-7.922023499460451E-2</v>
      </c>
      <c r="H132" s="213">
        <v>35895122</v>
      </c>
      <c r="I132" s="130">
        <v>-2.1339551080067243E-2</v>
      </c>
      <c r="J132" s="213">
        <v>36677810</v>
      </c>
      <c r="K132" s="130">
        <v>1.6876171178159316E-2</v>
      </c>
    </row>
    <row r="133" spans="1:11" x14ac:dyDescent="0.25">
      <c r="A133" s="269" t="s">
        <v>1845</v>
      </c>
      <c r="B133" s="270"/>
      <c r="C133" s="271"/>
      <c r="D133" s="144">
        <v>13782913</v>
      </c>
      <c r="E133" s="130">
        <v>8.5332578223301869E-2</v>
      </c>
      <c r="F133" s="144">
        <v>12699253</v>
      </c>
      <c r="G133" s="130"/>
      <c r="H133" s="213">
        <v>0</v>
      </c>
      <c r="I133" s="130"/>
      <c r="J133" s="213">
        <v>0</v>
      </c>
      <c r="K133" s="130"/>
    </row>
    <row r="134" spans="1:11" x14ac:dyDescent="0.25">
      <c r="A134" s="269" t="s">
        <v>1849</v>
      </c>
      <c r="B134" s="270"/>
      <c r="C134" s="271"/>
      <c r="D134" s="144">
        <v>594072</v>
      </c>
      <c r="E134" s="130">
        <v>-0.15738292729975378</v>
      </c>
      <c r="F134" s="144">
        <v>705032</v>
      </c>
      <c r="G134" s="130"/>
      <c r="H134" s="213">
        <v>0</v>
      </c>
      <c r="I134" s="130"/>
      <c r="J134" s="213">
        <v>0</v>
      </c>
      <c r="K134" s="130"/>
    </row>
    <row r="135" spans="1:11" x14ac:dyDescent="0.25">
      <c r="A135" s="269" t="s">
        <v>1850</v>
      </c>
      <c r="B135" s="270"/>
      <c r="C135" s="271"/>
      <c r="D135" s="144">
        <v>14534965</v>
      </c>
      <c r="E135" s="130">
        <v>6.5661630832073659E-2</v>
      </c>
      <c r="F135" s="144">
        <v>13639381</v>
      </c>
      <c r="G135" s="130">
        <v>0.24050195315164546</v>
      </c>
      <c r="H135" s="213">
        <v>10995050</v>
      </c>
      <c r="I135" s="130">
        <v>0.13214881279368673</v>
      </c>
      <c r="J135" s="213">
        <v>9711665</v>
      </c>
      <c r="K135" s="130">
        <v>0.49665016245926941</v>
      </c>
    </row>
    <row r="136" spans="1:11" x14ac:dyDescent="0.25">
      <c r="A136" s="269" t="s">
        <v>1851</v>
      </c>
      <c r="B136" s="270"/>
      <c r="C136" s="271"/>
      <c r="D136" s="144">
        <v>0</v>
      </c>
      <c r="E136" s="130"/>
      <c r="F136" s="144">
        <v>0</v>
      </c>
      <c r="G136" s="130"/>
      <c r="H136" s="213">
        <v>0</v>
      </c>
      <c r="I136" s="130"/>
      <c r="J136" s="213">
        <v>0</v>
      </c>
      <c r="K136" s="130"/>
    </row>
    <row r="137" spans="1:11" x14ac:dyDescent="0.25">
      <c r="A137" s="269" t="s">
        <v>1852</v>
      </c>
      <c r="B137" s="270"/>
      <c r="C137" s="271"/>
      <c r="D137" s="144">
        <v>214</v>
      </c>
      <c r="E137" s="130"/>
      <c r="F137" s="144">
        <v>0</v>
      </c>
      <c r="G137" s="130"/>
      <c r="H137" s="213">
        <v>0</v>
      </c>
      <c r="I137" s="130"/>
      <c r="J137" s="213">
        <v>0</v>
      </c>
      <c r="K137" s="130"/>
    </row>
    <row r="138" spans="1:11" x14ac:dyDescent="0.25">
      <c r="A138" s="269" t="s">
        <v>1853</v>
      </c>
      <c r="B138" s="270"/>
      <c r="C138" s="271"/>
      <c r="D138" s="144">
        <v>211</v>
      </c>
      <c r="E138" s="130"/>
      <c r="F138" s="144">
        <v>0</v>
      </c>
      <c r="G138" s="130">
        <v>-1</v>
      </c>
      <c r="H138" s="213">
        <v>32267</v>
      </c>
      <c r="I138" s="130">
        <v>-3.4590320886994652E-3</v>
      </c>
      <c r="J138" s="213">
        <v>32379</v>
      </c>
      <c r="K138" s="130">
        <v>-0.99348343061861077</v>
      </c>
    </row>
    <row r="139" spans="1:11" x14ac:dyDescent="0.25">
      <c r="A139" s="269" t="s">
        <v>1854</v>
      </c>
      <c r="B139" s="270"/>
      <c r="C139" s="271"/>
      <c r="D139" s="213">
        <v>67428</v>
      </c>
      <c r="E139" s="130">
        <v>1.8272977136126078E-2</v>
      </c>
      <c r="F139" s="213">
        <v>66218</v>
      </c>
      <c r="G139" s="130"/>
      <c r="H139" s="213">
        <v>0</v>
      </c>
      <c r="I139" s="130"/>
      <c r="J139" s="213">
        <v>0</v>
      </c>
      <c r="K139" s="130"/>
    </row>
    <row r="140" spans="1:11" x14ac:dyDescent="0.25">
      <c r="A140" s="269" t="s">
        <v>1855</v>
      </c>
      <c r="B140" s="270"/>
      <c r="C140" s="271"/>
      <c r="D140" s="213">
        <v>1484517</v>
      </c>
      <c r="E140" s="130">
        <v>0.24905722290935706</v>
      </c>
      <c r="F140" s="213">
        <v>1188510</v>
      </c>
      <c r="G140" s="130"/>
      <c r="H140" s="213">
        <v>0</v>
      </c>
      <c r="I140" s="130"/>
      <c r="J140" s="213">
        <v>0</v>
      </c>
      <c r="K140" s="130"/>
    </row>
    <row r="141" spans="1:11" x14ac:dyDescent="0.25">
      <c r="A141" s="269" t="s">
        <v>1857</v>
      </c>
      <c r="B141" s="270"/>
      <c r="C141" s="271"/>
      <c r="D141" s="213">
        <v>351932</v>
      </c>
      <c r="E141" s="130">
        <v>337.72184793070261</v>
      </c>
      <c r="F141" s="213">
        <v>1039</v>
      </c>
      <c r="G141" s="130"/>
      <c r="H141" s="213">
        <v>0</v>
      </c>
      <c r="I141" s="130"/>
      <c r="J141" s="213">
        <v>0</v>
      </c>
      <c r="K141" s="130"/>
    </row>
    <row r="142" spans="1:11" x14ac:dyDescent="0.25">
      <c r="A142" s="269" t="s">
        <v>1856</v>
      </c>
      <c r="B142" s="270"/>
      <c r="C142" s="271"/>
      <c r="D142" s="213">
        <v>112430</v>
      </c>
      <c r="E142" s="130">
        <v>9.1645420848024592</v>
      </c>
      <c r="F142" s="213">
        <v>11061</v>
      </c>
      <c r="G142" s="130"/>
      <c r="H142" s="213">
        <v>0</v>
      </c>
      <c r="I142" s="130"/>
      <c r="J142" s="213">
        <v>0</v>
      </c>
      <c r="K142" s="130"/>
    </row>
    <row r="143" spans="1:11" x14ac:dyDescent="0.25">
      <c r="A143" s="269" t="s">
        <v>1858</v>
      </c>
      <c r="B143" s="270"/>
      <c r="C143" s="271"/>
      <c r="D143" s="213"/>
      <c r="E143" s="130"/>
      <c r="F143" s="213"/>
      <c r="G143" s="130"/>
      <c r="H143" s="213"/>
      <c r="I143" s="130"/>
      <c r="J143" s="213"/>
      <c r="K143" s="130"/>
    </row>
    <row r="144" spans="1:11" x14ac:dyDescent="0.25">
      <c r="A144" s="272" t="s">
        <v>976</v>
      </c>
      <c r="B144" s="273"/>
      <c r="C144" s="274"/>
      <c r="D144" s="214"/>
      <c r="E144" s="253">
        <v>2E-3</v>
      </c>
      <c r="F144" s="214"/>
      <c r="G144" s="253">
        <v>2E-3</v>
      </c>
      <c r="H144" s="214"/>
      <c r="I144" s="253">
        <v>2E-3</v>
      </c>
      <c r="J144" s="214"/>
      <c r="K144" s="253">
        <v>2E-3</v>
      </c>
    </row>
    <row r="145" spans="1:11" s="168" customFormat="1" x14ac:dyDescent="0.25">
      <c r="D145" s="230"/>
      <c r="E145" s="229"/>
      <c r="F145" s="231"/>
      <c r="G145" s="229"/>
      <c r="I145" s="229"/>
      <c r="K145" s="229"/>
    </row>
    <row r="146" spans="1:11" s="134" customFormat="1" x14ac:dyDescent="0.25">
      <c r="A146" s="296" t="s">
        <v>2522</v>
      </c>
      <c r="B146" s="297"/>
      <c r="C146" s="297"/>
      <c r="D146" s="263">
        <v>2016</v>
      </c>
      <c r="E146" s="262" t="s">
        <v>1960</v>
      </c>
      <c r="F146" s="263">
        <v>2015</v>
      </c>
      <c r="G146" s="262" t="s">
        <v>1960</v>
      </c>
      <c r="H146" s="263">
        <v>2014</v>
      </c>
      <c r="I146" s="262" t="s">
        <v>1960</v>
      </c>
      <c r="J146" s="263">
        <v>2013</v>
      </c>
      <c r="K146" s="262" t="s">
        <v>1959</v>
      </c>
    </row>
    <row r="147" spans="1:11" x14ac:dyDescent="0.25">
      <c r="A147" s="284" t="s">
        <v>42</v>
      </c>
      <c r="B147" s="285"/>
      <c r="C147" s="286"/>
      <c r="D147" s="265">
        <v>0</v>
      </c>
      <c r="E147" s="132"/>
      <c r="F147" s="216">
        <v>0</v>
      </c>
      <c r="G147" s="132"/>
      <c r="H147" s="216">
        <v>0</v>
      </c>
      <c r="I147" s="132"/>
      <c r="J147" s="216">
        <v>0</v>
      </c>
      <c r="K147" s="132"/>
    </row>
    <row r="148" spans="1:11" x14ac:dyDescent="0.25">
      <c r="A148" s="269" t="s">
        <v>43</v>
      </c>
      <c r="B148" s="270"/>
      <c r="C148" s="271"/>
      <c r="D148" s="144">
        <v>0</v>
      </c>
      <c r="E148" s="130"/>
      <c r="F148" s="213">
        <v>0</v>
      </c>
      <c r="G148" s="130"/>
      <c r="H148" s="213">
        <v>0</v>
      </c>
      <c r="I148" s="130"/>
      <c r="J148" s="213">
        <v>0</v>
      </c>
      <c r="K148" s="130"/>
    </row>
    <row r="149" spans="1:11" x14ac:dyDescent="0.25">
      <c r="A149" s="284" t="s">
        <v>44</v>
      </c>
      <c r="B149" s="285"/>
      <c r="C149" s="286"/>
      <c r="D149" s="144">
        <v>0</v>
      </c>
      <c r="E149" s="132"/>
      <c r="F149" s="216">
        <v>0</v>
      </c>
      <c r="G149" s="132"/>
      <c r="H149" s="216">
        <v>0</v>
      </c>
      <c r="I149" s="132"/>
      <c r="J149" s="216">
        <v>0</v>
      </c>
      <c r="K149" s="132"/>
    </row>
    <row r="150" spans="1:11" x14ac:dyDescent="0.25">
      <c r="A150" s="269" t="s">
        <v>45</v>
      </c>
      <c r="B150" s="270"/>
      <c r="C150" s="271"/>
      <c r="D150" s="144">
        <v>7139</v>
      </c>
      <c r="E150" s="130">
        <v>-0.37677869925796592</v>
      </c>
      <c r="F150" s="213">
        <v>11455</v>
      </c>
      <c r="G150" s="130">
        <v>-0.30558923375363722</v>
      </c>
      <c r="H150" s="213">
        <v>16496</v>
      </c>
      <c r="I150" s="130">
        <v>-0.55987193169690497</v>
      </c>
      <c r="J150" s="213">
        <v>37480</v>
      </c>
      <c r="K150" s="130">
        <v>-0.80952508004268942</v>
      </c>
    </row>
    <row r="151" spans="1:11" x14ac:dyDescent="0.25">
      <c r="A151" s="284" t="s">
        <v>46</v>
      </c>
      <c r="B151" s="285"/>
      <c r="C151" s="286"/>
      <c r="D151" s="144">
        <v>26486</v>
      </c>
      <c r="E151" s="132">
        <v>-0.44330243605103303</v>
      </c>
      <c r="F151" s="216">
        <v>47577</v>
      </c>
      <c r="G151" s="132">
        <v>-0.83393601351492852</v>
      </c>
      <c r="H151" s="216">
        <v>286498</v>
      </c>
      <c r="I151" s="132">
        <v>0.12748323521077976</v>
      </c>
      <c r="J151" s="216">
        <v>254104</v>
      </c>
      <c r="K151" s="132">
        <v>-0.89576708749173561</v>
      </c>
    </row>
    <row r="152" spans="1:11" x14ac:dyDescent="0.25">
      <c r="A152" s="269" t="s">
        <v>47</v>
      </c>
      <c r="B152" s="270"/>
      <c r="C152" s="271"/>
      <c r="D152" s="144">
        <v>28542</v>
      </c>
      <c r="E152" s="130">
        <v>-2.6501586002251054E-2</v>
      </c>
      <c r="F152" s="213">
        <v>29319</v>
      </c>
      <c r="G152" s="130">
        <v>-2.331856490889106E-2</v>
      </c>
      <c r="H152" s="213">
        <v>30019</v>
      </c>
      <c r="I152" s="130">
        <v>-2.1289775691184176E-2</v>
      </c>
      <c r="J152" s="213">
        <v>30672</v>
      </c>
      <c r="K152" s="130">
        <v>-6.944444444444442E-2</v>
      </c>
    </row>
    <row r="153" spans="1:11" x14ac:dyDescent="0.25">
      <c r="A153" s="284" t="s">
        <v>48</v>
      </c>
      <c r="B153" s="285"/>
      <c r="C153" s="286"/>
      <c r="D153" s="144">
        <v>141203</v>
      </c>
      <c r="E153" s="132">
        <v>8.1153716578358903E-2</v>
      </c>
      <c r="F153" s="216">
        <v>130604</v>
      </c>
      <c r="G153" s="132">
        <v>-9.2857688594389254E-2</v>
      </c>
      <c r="H153" s="216">
        <v>143973</v>
      </c>
      <c r="I153" s="132">
        <v>-0.25229029041505668</v>
      </c>
      <c r="J153" s="216">
        <v>192552</v>
      </c>
      <c r="K153" s="132">
        <v>-0.26667601479080971</v>
      </c>
    </row>
    <row r="154" spans="1:11" x14ac:dyDescent="0.25">
      <c r="A154" s="269" t="s">
        <v>49</v>
      </c>
      <c r="B154" s="270"/>
      <c r="C154" s="271"/>
      <c r="D154" s="144">
        <v>4247060</v>
      </c>
      <c r="E154" s="130">
        <v>-2.1884647582900874E-2</v>
      </c>
      <c r="F154" s="213">
        <v>4342085</v>
      </c>
      <c r="G154" s="130">
        <v>3.8559907732144794E-2</v>
      </c>
      <c r="H154" s="213">
        <v>4180871</v>
      </c>
      <c r="I154" s="130">
        <v>5.1097854170694346E-2</v>
      </c>
      <c r="J154" s="213">
        <v>3977623</v>
      </c>
      <c r="K154" s="130">
        <v>6.7738194393988538E-2</v>
      </c>
    </row>
    <row r="155" spans="1:11" x14ac:dyDescent="0.25">
      <c r="A155" s="284" t="s">
        <v>50</v>
      </c>
      <c r="B155" s="285"/>
      <c r="C155" s="286"/>
      <c r="D155" s="144">
        <v>91630</v>
      </c>
      <c r="E155" s="132">
        <v>0.35545332169642463</v>
      </c>
      <c r="F155" s="216">
        <v>67601</v>
      </c>
      <c r="G155" s="132">
        <v>-0.22793773341404078</v>
      </c>
      <c r="H155" s="216">
        <v>87559</v>
      </c>
      <c r="I155" s="132">
        <v>1.6083924198994959E-2</v>
      </c>
      <c r="J155" s="216">
        <v>86173</v>
      </c>
      <c r="K155" s="132">
        <v>6.3326099822450077E-2</v>
      </c>
    </row>
    <row r="156" spans="1:11" x14ac:dyDescent="0.25">
      <c r="A156" s="269" t="s">
        <v>51</v>
      </c>
      <c r="B156" s="270"/>
      <c r="C156" s="271"/>
      <c r="D156" s="144">
        <v>21069</v>
      </c>
      <c r="E156" s="130">
        <v>-0.43193399660276632</v>
      </c>
      <c r="F156" s="213">
        <v>37089</v>
      </c>
      <c r="G156" s="130">
        <v>-0.4794599374043873</v>
      </c>
      <c r="H156" s="213">
        <v>71251</v>
      </c>
      <c r="I156" s="130">
        <v>0.23073601298948065</v>
      </c>
      <c r="J156" s="213">
        <v>57893</v>
      </c>
      <c r="K156" s="130">
        <v>-0.63606999119064489</v>
      </c>
    </row>
    <row r="157" spans="1:11" x14ac:dyDescent="0.25">
      <c r="A157" s="284" t="s">
        <v>52</v>
      </c>
      <c r="B157" s="285"/>
      <c r="C157" s="286"/>
      <c r="D157" s="144">
        <v>0</v>
      </c>
      <c r="E157" s="132"/>
      <c r="F157" s="216">
        <v>0</v>
      </c>
      <c r="G157" s="132"/>
      <c r="H157" s="216">
        <v>0</v>
      </c>
      <c r="I157" s="132">
        <v>-1</v>
      </c>
      <c r="J157" s="216">
        <v>750</v>
      </c>
      <c r="K157" s="132">
        <v>-1</v>
      </c>
    </row>
    <row r="158" spans="1:11" x14ac:dyDescent="0.25">
      <c r="A158" s="269" t="s">
        <v>53</v>
      </c>
      <c r="B158" s="270"/>
      <c r="C158" s="271"/>
      <c r="D158" s="144">
        <v>41000</v>
      </c>
      <c r="E158" s="130">
        <v>0</v>
      </c>
      <c r="F158" s="213">
        <v>41000</v>
      </c>
      <c r="G158" s="130">
        <v>0</v>
      </c>
      <c r="H158" s="213">
        <v>41000</v>
      </c>
      <c r="I158" s="130">
        <v>-6.0606060606060996E-3</v>
      </c>
      <c r="J158" s="213">
        <v>41250</v>
      </c>
      <c r="K158" s="130">
        <v>-6.0606060606060996E-3</v>
      </c>
    </row>
    <row r="159" spans="1:11" x14ac:dyDescent="0.25">
      <c r="A159" s="284" t="s">
        <v>54</v>
      </c>
      <c r="B159" s="285"/>
      <c r="C159" s="286"/>
      <c r="D159" s="144">
        <v>0</v>
      </c>
      <c r="E159" s="132"/>
      <c r="F159" s="216">
        <v>0</v>
      </c>
      <c r="G159" s="132"/>
      <c r="H159" s="216">
        <v>0</v>
      </c>
      <c r="I159" s="132"/>
      <c r="J159" s="216">
        <v>0</v>
      </c>
      <c r="K159" s="132"/>
    </row>
    <row r="160" spans="1:11" x14ac:dyDescent="0.25">
      <c r="A160" s="269" t="s">
        <v>55</v>
      </c>
      <c r="B160" s="270"/>
      <c r="C160" s="271"/>
      <c r="D160" s="144">
        <v>0</v>
      </c>
      <c r="E160" s="130"/>
      <c r="F160" s="213">
        <v>0</v>
      </c>
      <c r="G160" s="130"/>
      <c r="H160" s="213">
        <v>0</v>
      </c>
      <c r="I160" s="130"/>
      <c r="J160" s="213">
        <v>0</v>
      </c>
      <c r="K160" s="130"/>
    </row>
    <row r="161" spans="1:17" x14ac:dyDescent="0.25">
      <c r="A161" s="284" t="s">
        <v>56</v>
      </c>
      <c r="B161" s="285"/>
      <c r="C161" s="286"/>
      <c r="D161" s="144">
        <v>0</v>
      </c>
      <c r="E161" s="132"/>
      <c r="F161" s="216">
        <v>0</v>
      </c>
      <c r="G161" s="132"/>
      <c r="H161" s="216">
        <v>0</v>
      </c>
      <c r="I161" s="132"/>
      <c r="J161" s="216">
        <v>0</v>
      </c>
      <c r="K161" s="132"/>
    </row>
    <row r="162" spans="1:17" x14ac:dyDescent="0.25">
      <c r="A162" s="269" t="s">
        <v>57</v>
      </c>
      <c r="B162" s="270"/>
      <c r="C162" s="271"/>
      <c r="D162" s="144">
        <v>184081</v>
      </c>
      <c r="E162" s="130">
        <v>-0.22954161155848718</v>
      </c>
      <c r="F162" s="213">
        <v>238924</v>
      </c>
      <c r="G162" s="130">
        <v>-0.20036681035636827</v>
      </c>
      <c r="H162" s="213">
        <v>298792</v>
      </c>
      <c r="I162" s="130">
        <v>-0.1114098270949937</v>
      </c>
      <c r="J162" s="213">
        <v>336254</v>
      </c>
      <c r="K162" s="130">
        <v>-0.45255372426796414</v>
      </c>
    </row>
    <row r="163" spans="1:17" x14ac:dyDescent="0.25">
      <c r="A163" s="284" t="s">
        <v>58</v>
      </c>
      <c r="B163" s="285"/>
      <c r="C163" s="286"/>
      <c r="D163" s="144">
        <v>224651</v>
      </c>
      <c r="E163" s="132">
        <v>0.13813036385559263</v>
      </c>
      <c r="F163" s="216">
        <v>197386</v>
      </c>
      <c r="G163" s="132">
        <v>-0.20501192163938653</v>
      </c>
      <c r="H163" s="216">
        <v>248288</v>
      </c>
      <c r="I163" s="132">
        <v>-5.3452226191247676E-2</v>
      </c>
      <c r="J163" s="216">
        <v>262309</v>
      </c>
      <c r="K163" s="132">
        <v>-0.1435635071614012</v>
      </c>
    </row>
    <row r="164" spans="1:17" x14ac:dyDescent="0.25">
      <c r="A164" s="269" t="s">
        <v>59</v>
      </c>
      <c r="B164" s="270"/>
      <c r="C164" s="271"/>
      <c r="D164" s="144">
        <v>0</v>
      </c>
      <c r="E164" s="130"/>
      <c r="F164" s="213">
        <v>0</v>
      </c>
      <c r="G164" s="130"/>
      <c r="H164" s="213">
        <v>0</v>
      </c>
      <c r="I164" s="130"/>
      <c r="J164" s="213">
        <v>0</v>
      </c>
      <c r="K164" s="130"/>
    </row>
    <row r="165" spans="1:17" x14ac:dyDescent="0.25">
      <c r="A165" s="284" t="s">
        <v>60</v>
      </c>
      <c r="B165" s="285"/>
      <c r="C165" s="286"/>
      <c r="D165" s="144">
        <v>304</v>
      </c>
      <c r="E165" s="132">
        <v>19.266666666666666</v>
      </c>
      <c r="F165" s="216">
        <v>15</v>
      </c>
      <c r="G165" s="132">
        <v>-0.875</v>
      </c>
      <c r="H165" s="216">
        <v>120</v>
      </c>
      <c r="I165" s="132">
        <v>-0.4759825327510917</v>
      </c>
      <c r="J165" s="216">
        <v>229</v>
      </c>
      <c r="K165" s="132">
        <v>0.32751091703056767</v>
      </c>
    </row>
    <row r="166" spans="1:17" x14ac:dyDescent="0.25">
      <c r="A166" s="269" t="s">
        <v>61</v>
      </c>
      <c r="B166" s="270"/>
      <c r="C166" s="271"/>
      <c r="D166" s="144">
        <v>0</v>
      </c>
      <c r="E166" s="130"/>
      <c r="F166" s="213">
        <v>0</v>
      </c>
      <c r="G166" s="130"/>
      <c r="H166" s="213">
        <v>0</v>
      </c>
      <c r="I166" s="130"/>
      <c r="J166" s="213">
        <v>0</v>
      </c>
      <c r="K166" s="130"/>
    </row>
    <row r="167" spans="1:17" x14ac:dyDescent="0.25">
      <c r="A167" s="284" t="s">
        <v>62</v>
      </c>
      <c r="B167" s="285"/>
      <c r="C167" s="286"/>
      <c r="D167" s="144">
        <v>0</v>
      </c>
      <c r="E167" s="132"/>
      <c r="F167" s="216">
        <v>0</v>
      </c>
      <c r="G167" s="132"/>
      <c r="H167" s="216">
        <v>0</v>
      </c>
      <c r="I167" s="132"/>
      <c r="J167" s="216">
        <v>0</v>
      </c>
      <c r="K167" s="132"/>
    </row>
    <row r="168" spans="1:17" x14ac:dyDescent="0.25">
      <c r="A168" s="269" t="s">
        <v>63</v>
      </c>
      <c r="B168" s="270"/>
      <c r="C168" s="271"/>
      <c r="D168" s="144">
        <v>211747</v>
      </c>
      <c r="E168" s="130">
        <v>0.50953497822104032</v>
      </c>
      <c r="F168" s="213">
        <v>140273</v>
      </c>
      <c r="G168" s="130">
        <v>-0.24640320622333967</v>
      </c>
      <c r="H168" s="213">
        <v>186138</v>
      </c>
      <c r="I168" s="130">
        <v>1.9104526620279882</v>
      </c>
      <c r="J168" s="213">
        <v>63955</v>
      </c>
      <c r="K168" s="130">
        <v>2.3108748338675631</v>
      </c>
    </row>
    <row r="169" spans="1:17" x14ac:dyDescent="0.25">
      <c r="A169" s="284" t="s">
        <v>64</v>
      </c>
      <c r="B169" s="285"/>
      <c r="C169" s="286"/>
      <c r="D169" s="216">
        <v>5224912</v>
      </c>
      <c r="E169" s="132">
        <v>-1.1056854494580937E-2</v>
      </c>
      <c r="F169" s="216">
        <v>5283329</v>
      </c>
      <c r="G169" s="132">
        <v>-5.5030535655038793E-2</v>
      </c>
      <c r="H169" s="216">
        <v>5591005</v>
      </c>
      <c r="I169" s="132">
        <v>4.6760829499644663E-2</v>
      </c>
      <c r="J169" s="216">
        <v>5341244</v>
      </c>
      <c r="K169" s="132">
        <v>-2.1779944896731962E-2</v>
      </c>
    </row>
    <row r="170" spans="1:17" x14ac:dyDescent="0.25">
      <c r="A170" s="269" t="s">
        <v>87</v>
      </c>
      <c r="B170" s="270"/>
      <c r="C170" s="271"/>
      <c r="D170" s="144">
        <v>4868904</v>
      </c>
      <c r="E170" s="130">
        <v>-0.11758098243500259</v>
      </c>
      <c r="F170" s="213">
        <v>5517678</v>
      </c>
      <c r="G170" s="130">
        <v>-0.52850981607904401</v>
      </c>
      <c r="H170" s="213">
        <v>11702636</v>
      </c>
      <c r="I170" s="130">
        <v>0.35106828689072023</v>
      </c>
      <c r="J170" s="213">
        <v>8661765</v>
      </c>
      <c r="K170" s="130">
        <v>-0.43788546560660557</v>
      </c>
    </row>
    <row r="171" spans="1:17" x14ac:dyDescent="0.25">
      <c r="A171" s="304" t="s">
        <v>65</v>
      </c>
      <c r="B171" s="305"/>
      <c r="C171" s="306"/>
      <c r="D171" s="217">
        <v>10093816</v>
      </c>
      <c r="E171" s="143">
        <v>-6.547454325323554E-2</v>
      </c>
      <c r="F171" s="217">
        <v>10801007</v>
      </c>
      <c r="G171" s="142">
        <v>-0.37543476240775442</v>
      </c>
      <c r="H171" s="217">
        <v>17293641</v>
      </c>
      <c r="I171" s="142">
        <v>0.23499463579577795</v>
      </c>
      <c r="J171" s="217">
        <v>14003009</v>
      </c>
      <c r="K171" s="142">
        <v>-0.27916807023404755</v>
      </c>
    </row>
    <row r="172" spans="1:17" s="168" customFormat="1" x14ac:dyDescent="0.25">
      <c r="A172" s="301"/>
      <c r="B172" s="301"/>
      <c r="C172" s="301"/>
      <c r="E172" s="229"/>
      <c r="G172" s="229"/>
      <c r="I172" s="229"/>
      <c r="K172" s="229"/>
    </row>
    <row r="173" spans="1:17" s="134" customFormat="1" x14ac:dyDescent="0.25">
      <c r="A173" s="296" t="s">
        <v>1996</v>
      </c>
      <c r="B173" s="297"/>
      <c r="C173" s="297"/>
      <c r="D173" s="263">
        <v>2016</v>
      </c>
      <c r="E173" s="262" t="s">
        <v>1960</v>
      </c>
      <c r="F173" s="263">
        <v>2015</v>
      </c>
      <c r="G173" s="262" t="s">
        <v>1960</v>
      </c>
      <c r="H173" s="263">
        <v>2014</v>
      </c>
      <c r="I173" s="262" t="s">
        <v>1960</v>
      </c>
      <c r="J173" s="263">
        <v>2013</v>
      </c>
      <c r="K173" s="262" t="s">
        <v>1959</v>
      </c>
      <c r="L173" s="174"/>
      <c r="M173" s="174"/>
      <c r="N173" s="174"/>
      <c r="O173" s="174"/>
      <c r="P173" s="174"/>
      <c r="Q173" s="174"/>
    </row>
    <row r="174" spans="1:17" x14ac:dyDescent="0.25">
      <c r="A174" s="284" t="s">
        <v>978</v>
      </c>
      <c r="B174" s="285"/>
      <c r="C174" s="286"/>
      <c r="D174" s="216">
        <v>10734385</v>
      </c>
      <c r="E174" s="132">
        <v>9.1700909494385918E-2</v>
      </c>
      <c r="F174" s="216">
        <v>9832716</v>
      </c>
      <c r="G174" s="132">
        <v>0.24477475104102409</v>
      </c>
      <c r="H174" s="216">
        <v>7899193</v>
      </c>
      <c r="I174" s="132">
        <v>1.9055908111558217E-3</v>
      </c>
      <c r="J174" s="216">
        <v>7884169</v>
      </c>
      <c r="K174" s="132">
        <v>0.36151127658476123</v>
      </c>
    </row>
    <row r="175" spans="1:17" x14ac:dyDescent="0.25">
      <c r="A175" s="269" t="s">
        <v>345</v>
      </c>
      <c r="B175" s="270"/>
      <c r="C175" s="271"/>
      <c r="D175" s="213"/>
      <c r="E175" s="130"/>
      <c r="F175" s="213"/>
      <c r="G175" s="130"/>
      <c r="H175" s="213"/>
      <c r="I175" s="130"/>
      <c r="J175" s="213"/>
      <c r="K175" s="130"/>
    </row>
    <row r="176" spans="1:17" x14ac:dyDescent="0.25">
      <c r="A176" s="284" t="s">
        <v>957</v>
      </c>
      <c r="B176" s="285"/>
      <c r="C176" s="286"/>
      <c r="D176" s="216"/>
      <c r="E176" s="132"/>
      <c r="F176" s="216"/>
      <c r="G176" s="132"/>
      <c r="H176" s="216"/>
      <c r="I176" s="132"/>
      <c r="J176" s="216"/>
      <c r="K176" s="132"/>
    </row>
    <row r="177" spans="1:11" x14ac:dyDescent="0.25">
      <c r="A177" s="269" t="s">
        <v>958</v>
      </c>
      <c r="B177" s="270"/>
      <c r="C177" s="271"/>
      <c r="D177" s="213">
        <v>25392915</v>
      </c>
      <c r="E177" s="130">
        <v>9.6384019017121458E-2</v>
      </c>
      <c r="F177" s="213">
        <v>23160603</v>
      </c>
      <c r="G177" s="130">
        <v>0.19860980408311635</v>
      </c>
      <c r="H177" s="213">
        <v>19322888</v>
      </c>
      <c r="I177" s="130">
        <v>-0.11027136719432762</v>
      </c>
      <c r="J177" s="213">
        <v>21717732</v>
      </c>
      <c r="K177" s="130">
        <v>0.16922499089683951</v>
      </c>
    </row>
    <row r="178" spans="1:11" x14ac:dyDescent="0.25">
      <c r="A178" s="284" t="s">
        <v>959</v>
      </c>
      <c r="B178" s="285"/>
      <c r="C178" s="286"/>
      <c r="D178" s="216">
        <v>1562887</v>
      </c>
      <c r="E178" s="132">
        <v>-0.62802513237241209</v>
      </c>
      <c r="F178" s="216">
        <v>4201593</v>
      </c>
      <c r="G178" s="132">
        <v>0.85406740686512661</v>
      </c>
      <c r="H178" s="216">
        <v>2266149</v>
      </c>
      <c r="I178" s="132">
        <v>0.18133683505952169</v>
      </c>
      <c r="J178" s="216">
        <v>1918292</v>
      </c>
      <c r="K178" s="132">
        <v>-0.18527158534779897</v>
      </c>
    </row>
    <row r="179" spans="1:11" x14ac:dyDescent="0.25">
      <c r="A179" s="269" t="s">
        <v>960</v>
      </c>
      <c r="B179" s="270"/>
      <c r="C179" s="271"/>
      <c r="D179" s="213">
        <v>3094752</v>
      </c>
      <c r="E179" s="130">
        <v>-1.8218814211493517E-2</v>
      </c>
      <c r="F179" s="213">
        <v>3152181</v>
      </c>
      <c r="G179" s="130">
        <v>0.12790664389036754</v>
      </c>
      <c r="H179" s="213">
        <v>2794718</v>
      </c>
      <c r="I179" s="130">
        <v>-1.9848043549992589E-3</v>
      </c>
      <c r="J179" s="213">
        <v>2800276</v>
      </c>
      <c r="K179" s="130">
        <v>0.10515963426462238</v>
      </c>
    </row>
    <row r="180" spans="1:11" x14ac:dyDescent="0.25">
      <c r="A180" s="284" t="s">
        <v>961</v>
      </c>
      <c r="B180" s="285"/>
      <c r="C180" s="286"/>
      <c r="D180" s="216">
        <v>112727</v>
      </c>
      <c r="E180" s="132">
        <v>7.3095238095238102</v>
      </c>
      <c r="F180" s="216">
        <v>13566</v>
      </c>
      <c r="G180" s="132">
        <v>57.982608695652175</v>
      </c>
      <c r="H180" s="216">
        <v>230</v>
      </c>
      <c r="I180" s="132">
        <v>-0.94104075877980009</v>
      </c>
      <c r="J180" s="216">
        <v>3901</v>
      </c>
      <c r="K180" s="132">
        <v>27.896949500128173</v>
      </c>
    </row>
    <row r="181" spans="1:11" x14ac:dyDescent="0.25">
      <c r="A181" s="269" t="s">
        <v>962</v>
      </c>
      <c r="B181" s="270"/>
      <c r="C181" s="271"/>
      <c r="D181" s="213">
        <v>1096946</v>
      </c>
      <c r="E181" s="130">
        <v>-0.96599122387767999</v>
      </c>
      <c r="F181" s="213">
        <v>32254792</v>
      </c>
      <c r="G181" s="130">
        <v>0.21173717497255784</v>
      </c>
      <c r="H181" s="213">
        <v>26618637</v>
      </c>
      <c r="I181" s="130">
        <v>-0.20581096282837907</v>
      </c>
      <c r="J181" s="213">
        <v>33516752</v>
      </c>
      <c r="K181" s="130">
        <v>-0.96727170938281848</v>
      </c>
    </row>
    <row r="182" spans="1:11" x14ac:dyDescent="0.25">
      <c r="A182" s="284" t="s">
        <v>979</v>
      </c>
      <c r="B182" s="285"/>
      <c r="C182" s="286"/>
      <c r="D182" s="216">
        <v>16188</v>
      </c>
      <c r="E182" s="132">
        <v>0.16043010752688169</v>
      </c>
      <c r="F182" s="216">
        <v>13950</v>
      </c>
      <c r="G182" s="132">
        <v>5.5247895229186152</v>
      </c>
      <c r="H182" s="216">
        <v>2138</v>
      </c>
      <c r="I182" s="132">
        <v>-1.4275144971005798</v>
      </c>
      <c r="J182" s="216">
        <v>-5001</v>
      </c>
      <c r="K182" s="132">
        <v>-4.236952609478104</v>
      </c>
    </row>
    <row r="183" spans="1:11" x14ac:dyDescent="0.25">
      <c r="A183" s="269" t="s">
        <v>963</v>
      </c>
      <c r="B183" s="270"/>
      <c r="C183" s="271"/>
      <c r="D183" s="213">
        <v>967530</v>
      </c>
      <c r="E183" s="130">
        <v>2.0772191071093484</v>
      </c>
      <c r="F183" s="213">
        <v>314417</v>
      </c>
      <c r="G183" s="130">
        <v>-0.44659411527609838</v>
      </c>
      <c r="H183" s="213">
        <v>568149</v>
      </c>
      <c r="I183" s="130">
        <v>10.870813397129186</v>
      </c>
      <c r="J183" s="213">
        <v>47861</v>
      </c>
      <c r="K183" s="130">
        <v>19.215415473976723</v>
      </c>
    </row>
    <row r="184" spans="1:11" x14ac:dyDescent="0.25">
      <c r="A184" s="284" t="s">
        <v>980</v>
      </c>
      <c r="B184" s="285"/>
      <c r="C184" s="286"/>
      <c r="D184" s="216">
        <v>32243945</v>
      </c>
      <c r="E184" s="132">
        <v>-0.48909234701685289</v>
      </c>
      <c r="F184" s="216">
        <v>63111102</v>
      </c>
      <c r="G184" s="132">
        <v>0.2237258281528034</v>
      </c>
      <c r="H184" s="216">
        <v>51572910</v>
      </c>
      <c r="I184" s="132">
        <v>-0.14044882106549228</v>
      </c>
      <c r="J184" s="216">
        <v>59999813</v>
      </c>
      <c r="K184" s="132">
        <v>-0.46259924176763689</v>
      </c>
    </row>
    <row r="185" spans="1:11" x14ac:dyDescent="0.25">
      <c r="A185" s="269" t="s">
        <v>981</v>
      </c>
      <c r="B185" s="270"/>
      <c r="C185" s="271"/>
      <c r="D185" s="213"/>
      <c r="E185" s="130"/>
      <c r="F185" s="213"/>
      <c r="G185" s="130"/>
      <c r="H185" s="213"/>
      <c r="I185" s="130"/>
      <c r="J185" s="213"/>
      <c r="K185" s="130"/>
    </row>
    <row r="186" spans="1:11" x14ac:dyDescent="0.25">
      <c r="A186" s="284" t="s">
        <v>958</v>
      </c>
      <c r="B186" s="285"/>
      <c r="C186" s="286"/>
      <c r="D186" s="216">
        <v>37139795</v>
      </c>
      <c r="E186" s="132">
        <v>0.29127823656730323</v>
      </c>
      <c r="F186" s="216">
        <v>28762039</v>
      </c>
      <c r="G186" s="132">
        <v>0.1581251862291122</v>
      </c>
      <c r="H186" s="216">
        <v>24835000</v>
      </c>
      <c r="I186" s="132">
        <v>-3.2266461172823724E-2</v>
      </c>
      <c r="J186" s="216">
        <v>25663056</v>
      </c>
      <c r="K186" s="132">
        <v>0.44720858653778417</v>
      </c>
    </row>
    <row r="187" spans="1:11" x14ac:dyDescent="0.25">
      <c r="A187" s="269" t="s">
        <v>959</v>
      </c>
      <c r="B187" s="270"/>
      <c r="C187" s="271"/>
      <c r="D187" s="213">
        <v>1821523</v>
      </c>
      <c r="E187" s="130">
        <v>-0.42627552474732344</v>
      </c>
      <c r="F187" s="213">
        <v>3174909</v>
      </c>
      <c r="G187" s="130">
        <v>0.40855280028322705</v>
      </c>
      <c r="H187" s="213">
        <v>2254022</v>
      </c>
      <c r="I187" s="130">
        <v>0.16670824814306795</v>
      </c>
      <c r="J187" s="213">
        <v>1931950</v>
      </c>
      <c r="K187" s="130">
        <v>-5.7158311550505991E-2</v>
      </c>
    </row>
    <row r="188" spans="1:11" x14ac:dyDescent="0.25">
      <c r="A188" s="284" t="s">
        <v>960</v>
      </c>
      <c r="B188" s="285"/>
      <c r="C188" s="286"/>
      <c r="D188" s="216">
        <v>4255551</v>
      </c>
      <c r="E188" s="132">
        <v>-0.31686733933010303</v>
      </c>
      <c r="F188" s="216">
        <v>6229465</v>
      </c>
      <c r="G188" s="132">
        <v>0.37612841728327151</v>
      </c>
      <c r="H188" s="216">
        <v>4526805</v>
      </c>
      <c r="I188" s="132">
        <v>1.9859849404797014E-2</v>
      </c>
      <c r="J188" s="216">
        <v>4438654</v>
      </c>
      <c r="K188" s="132">
        <v>-4.1251920064055425E-2</v>
      </c>
    </row>
    <row r="189" spans="1:11" x14ac:dyDescent="0.25">
      <c r="A189" s="269" t="s">
        <v>961</v>
      </c>
      <c r="B189" s="270"/>
      <c r="C189" s="271"/>
      <c r="D189" s="213">
        <v>237394</v>
      </c>
      <c r="E189" s="130">
        <v>-0.30244093076830403</v>
      </c>
      <c r="F189" s="213">
        <v>340321</v>
      </c>
      <c r="G189" s="130">
        <v>20.287358478763995</v>
      </c>
      <c r="H189" s="213">
        <v>15987</v>
      </c>
      <c r="I189" s="130">
        <v>-0.22569864871409895</v>
      </c>
      <c r="J189" s="213">
        <v>20647</v>
      </c>
      <c r="K189" s="130">
        <v>10.4977478568315</v>
      </c>
    </row>
    <row r="190" spans="1:11" x14ac:dyDescent="0.25">
      <c r="A190" s="284" t="s">
        <v>962</v>
      </c>
      <c r="B190" s="285"/>
      <c r="C190" s="286"/>
      <c r="D190" s="216">
        <v>1523492</v>
      </c>
      <c r="E190" s="132">
        <v>-0.9497372300716721</v>
      </c>
      <c r="F190" s="216">
        <v>30310546</v>
      </c>
      <c r="G190" s="132">
        <v>8.7640851169311196E-2</v>
      </c>
      <c r="H190" s="216">
        <v>27868157</v>
      </c>
      <c r="I190" s="132">
        <v>-0.19468305980799883</v>
      </c>
      <c r="J190" s="216">
        <v>34605204</v>
      </c>
      <c r="K190" s="132">
        <v>-0.95597506086078843</v>
      </c>
    </row>
    <row r="191" spans="1:11" x14ac:dyDescent="0.25">
      <c r="A191" s="269" t="s">
        <v>964</v>
      </c>
      <c r="B191" s="270"/>
      <c r="C191" s="271"/>
      <c r="D191" s="213">
        <v>342694</v>
      </c>
      <c r="E191" s="130">
        <v>2.35520570208933</v>
      </c>
      <c r="F191" s="213">
        <v>102138</v>
      </c>
      <c r="G191" s="130"/>
      <c r="H191" s="213">
        <v>0</v>
      </c>
      <c r="I191" s="130">
        <v>-1</v>
      </c>
      <c r="J191" s="213">
        <v>707473</v>
      </c>
      <c r="K191" s="130">
        <v>-0.51560836950668087</v>
      </c>
    </row>
    <row r="192" spans="1:11" x14ac:dyDescent="0.25">
      <c r="A192" s="284" t="s">
        <v>982</v>
      </c>
      <c r="B192" s="285"/>
      <c r="C192" s="286"/>
      <c r="D192" s="216">
        <v>45320449</v>
      </c>
      <c r="E192" s="132">
        <v>-0.34241394286855498</v>
      </c>
      <c r="F192" s="216">
        <v>68919419</v>
      </c>
      <c r="G192" s="132">
        <v>0.15831012757972607</v>
      </c>
      <c r="H192" s="216">
        <v>59499971</v>
      </c>
      <c r="I192" s="132">
        <v>-0.11677846524938684</v>
      </c>
      <c r="J192" s="216">
        <v>67366984</v>
      </c>
      <c r="K192" s="132">
        <v>-0.32726023477613309</v>
      </c>
    </row>
    <row r="193" spans="1:11" x14ac:dyDescent="0.25">
      <c r="A193" s="269" t="s">
        <v>983</v>
      </c>
      <c r="B193" s="270"/>
      <c r="C193" s="271"/>
      <c r="D193" s="213">
        <v>180853</v>
      </c>
      <c r="E193" s="130">
        <v>0.1038862744379947</v>
      </c>
      <c r="F193" s="213">
        <v>163833</v>
      </c>
      <c r="G193" s="130">
        <v>-0.32696447351123969</v>
      </c>
      <c r="H193" s="213">
        <v>243424</v>
      </c>
      <c r="I193" s="130">
        <v>0.11751068508495277</v>
      </c>
      <c r="J193" s="213">
        <v>217827</v>
      </c>
      <c r="K193" s="130">
        <v>-0.16974020667777645</v>
      </c>
    </row>
    <row r="194" spans="1:11" x14ac:dyDescent="0.25">
      <c r="A194" s="304" t="s">
        <v>984</v>
      </c>
      <c r="B194" s="305"/>
      <c r="C194" s="306"/>
      <c r="D194" s="217">
        <v>-13257357</v>
      </c>
      <c r="E194" s="142">
        <v>1.2198637374921488</v>
      </c>
      <c r="F194" s="217">
        <v>-5972149</v>
      </c>
      <c r="G194" s="142">
        <v>-0.26905820156330984</v>
      </c>
      <c r="H194" s="217">
        <v>-8170485</v>
      </c>
      <c r="I194" s="142">
        <v>7.7190132416646628E-2</v>
      </c>
      <c r="J194" s="217">
        <v>-7584998</v>
      </c>
      <c r="K194" s="142">
        <v>0.74783922157922778</v>
      </c>
    </row>
    <row r="195" spans="1:11" s="168" customFormat="1" x14ac:dyDescent="0.25">
      <c r="D195" s="228"/>
      <c r="E195" s="229"/>
      <c r="F195" s="228"/>
      <c r="G195" s="229"/>
      <c r="H195" s="228"/>
      <c r="I195" s="229"/>
      <c r="J195" s="228"/>
      <c r="K195" s="229"/>
    </row>
    <row r="196" spans="1:11" x14ac:dyDescent="0.25">
      <c r="A196" s="293" t="s">
        <v>1962</v>
      </c>
      <c r="B196" s="294"/>
      <c r="C196" s="294"/>
      <c r="D196" s="294"/>
      <c r="E196" s="294"/>
      <c r="F196" s="294"/>
      <c r="G196" s="294"/>
      <c r="H196" s="294"/>
      <c r="I196" s="294"/>
      <c r="J196" s="294"/>
      <c r="K196" s="295"/>
    </row>
    <row r="197" spans="1:11" s="168" customFormat="1" x14ac:dyDescent="0.25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</row>
    <row r="198" spans="1:11" s="168" customFormat="1" x14ac:dyDescent="0.25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</row>
    <row r="199" spans="1:11" s="168" customFormat="1" x14ac:dyDescent="0.25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</row>
    <row r="200" spans="1:11" s="168" customFormat="1" x14ac:dyDescent="0.25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</row>
    <row r="201" spans="1:11" s="168" customFormat="1" x14ac:dyDescent="0.25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</row>
    <row r="202" spans="1:11" s="168" customFormat="1" x14ac:dyDescent="0.25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</row>
    <row r="203" spans="1:11" s="168" customFormat="1" x14ac:dyDescent="0.25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</row>
    <row r="204" spans="1:11" s="168" customFormat="1" x14ac:dyDescent="0.25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</row>
    <row r="205" spans="1:11" s="168" customFormat="1" x14ac:dyDescent="0.2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</row>
    <row r="206" spans="1:11" s="168" customFormat="1" x14ac:dyDescent="0.25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</row>
    <row r="207" spans="1:11" s="168" customFormat="1" x14ac:dyDescent="0.25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</row>
    <row r="208" spans="1:11" s="168" customFormat="1" x14ac:dyDescent="0.25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</row>
    <row r="209" spans="1:12" s="168" customFormat="1" x14ac:dyDescent="0.25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</row>
    <row r="210" spans="1:12" s="168" customFormat="1" x14ac:dyDescent="0.25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</row>
    <row r="211" spans="1:12" s="168" customFormat="1" x14ac:dyDescent="0.25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</row>
    <row r="212" spans="1:12" s="168" customFormat="1" x14ac:dyDescent="0.25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</row>
    <row r="213" spans="1:12" s="134" customFormat="1" x14ac:dyDescent="0.25">
      <c r="A213" s="307" t="s">
        <v>1957</v>
      </c>
      <c r="B213" s="308"/>
      <c r="C213" s="308"/>
      <c r="D213" s="263">
        <v>2016</v>
      </c>
      <c r="E213" s="262" t="s">
        <v>1960</v>
      </c>
      <c r="F213" s="263">
        <v>2015</v>
      </c>
      <c r="G213" s="262" t="s">
        <v>1960</v>
      </c>
      <c r="H213" s="263">
        <v>2014</v>
      </c>
      <c r="I213" s="262" t="s">
        <v>1960</v>
      </c>
      <c r="J213" s="263">
        <v>2013</v>
      </c>
      <c r="K213" s="262" t="s">
        <v>1959</v>
      </c>
    </row>
    <row r="214" spans="1:12" x14ac:dyDescent="0.25">
      <c r="A214" s="284" t="s">
        <v>1052</v>
      </c>
      <c r="B214" s="285"/>
      <c r="C214" s="286"/>
      <c r="D214" s="216">
        <v>28190779</v>
      </c>
      <c r="E214" s="132">
        <v>-0.14820574755782168</v>
      </c>
      <c r="F214" s="216">
        <v>33095761</v>
      </c>
      <c r="G214" s="132">
        <v>0.27314314831616993</v>
      </c>
      <c r="H214" s="216">
        <v>25995318</v>
      </c>
      <c r="I214" s="132">
        <v>0.10682042546857384</v>
      </c>
      <c r="J214" s="216">
        <v>23486482</v>
      </c>
      <c r="K214" s="132">
        <v>0.20029806933196714</v>
      </c>
    </row>
    <row r="215" spans="1:12" x14ac:dyDescent="0.25">
      <c r="A215" s="269" t="s">
        <v>951</v>
      </c>
      <c r="B215" s="270"/>
      <c r="C215" s="271"/>
      <c r="D215" s="222">
        <v>9672756</v>
      </c>
      <c r="E215" s="191">
        <v>3.5574315010746149E-2</v>
      </c>
      <c r="F215" s="222">
        <v>9340475</v>
      </c>
      <c r="G215" s="191">
        <v>5.4868438958805221E-2</v>
      </c>
      <c r="H215" s="222">
        <v>8854635</v>
      </c>
      <c r="I215" s="191">
        <v>3.7500601962626723E-2</v>
      </c>
      <c r="J215" s="222">
        <v>8534583</v>
      </c>
      <c r="K215" s="191">
        <v>0.13336011847327511</v>
      </c>
    </row>
    <row r="216" spans="1:12" x14ac:dyDescent="0.25">
      <c r="A216" s="284" t="s">
        <v>1064</v>
      </c>
      <c r="B216" s="285"/>
      <c r="C216" s="286"/>
      <c r="D216" s="216">
        <v>11585745</v>
      </c>
      <c r="E216" s="132">
        <v>-4.6252503168938253E-2</v>
      </c>
      <c r="F216" s="216">
        <v>12147602</v>
      </c>
      <c r="G216" s="132">
        <v>-1.6335137209872896E-2</v>
      </c>
      <c r="H216" s="216">
        <v>12349330</v>
      </c>
      <c r="I216" s="132">
        <v>0.18639953071750237</v>
      </c>
      <c r="J216" s="216">
        <v>10409082</v>
      </c>
      <c r="K216" s="132">
        <v>0.11304195701407682</v>
      </c>
    </row>
    <row r="217" spans="1:12" x14ac:dyDescent="0.25">
      <c r="A217" s="269" t="s">
        <v>1076</v>
      </c>
      <c r="B217" s="270"/>
      <c r="C217" s="271"/>
      <c r="D217" s="213">
        <v>3578005</v>
      </c>
      <c r="E217" s="130">
        <v>0.13277009389821481</v>
      </c>
      <c r="F217" s="213">
        <v>3158633</v>
      </c>
      <c r="G217" s="130">
        <v>-9.692062470962437E-2</v>
      </c>
      <c r="H217" s="213">
        <v>3497625</v>
      </c>
      <c r="I217" s="130">
        <v>0.26357732600105344</v>
      </c>
      <c r="J217" s="213">
        <v>2768034</v>
      </c>
      <c r="K217" s="130">
        <v>0.2926159866533431</v>
      </c>
    </row>
    <row r="218" spans="1:12" x14ac:dyDescent="0.25">
      <c r="A218" s="284" t="s">
        <v>1080</v>
      </c>
      <c r="B218" s="285"/>
      <c r="C218" s="286"/>
      <c r="D218" s="216">
        <v>-420940</v>
      </c>
      <c r="E218" s="132">
        <v>0.10315584231795327</v>
      </c>
      <c r="F218" s="216">
        <v>-381578</v>
      </c>
      <c r="G218" s="132">
        <v>8.8339776300190707</v>
      </c>
      <c r="H218" s="216">
        <v>-38802</v>
      </c>
      <c r="I218" s="132">
        <v>-1.6664147702876773</v>
      </c>
      <c r="J218" s="216">
        <v>58225</v>
      </c>
      <c r="K218" s="132">
        <v>-8.2295405753542283</v>
      </c>
    </row>
    <row r="219" spans="1:12" x14ac:dyDescent="0.25">
      <c r="A219" s="269" t="s">
        <v>1007</v>
      </c>
      <c r="B219" s="270"/>
      <c r="C219" s="271"/>
      <c r="D219" s="213">
        <v>1088082</v>
      </c>
      <c r="E219" s="130">
        <v>3.240778560738339</v>
      </c>
      <c r="F219" s="213">
        <v>256576</v>
      </c>
      <c r="G219" s="130">
        <v>-0.83984319894134318</v>
      </c>
      <c r="H219" s="213">
        <v>1602030</v>
      </c>
      <c r="I219" s="130">
        <v>0.20779488076453045</v>
      </c>
      <c r="J219" s="213">
        <v>1326409</v>
      </c>
      <c r="K219" s="130">
        <v>-0.17967836466730847</v>
      </c>
    </row>
    <row r="220" spans="1:12" x14ac:dyDescent="0.25">
      <c r="A220" s="284" t="s">
        <v>1383</v>
      </c>
      <c r="B220" s="285"/>
      <c r="C220" s="286"/>
      <c r="D220" s="166">
        <v>0.11490494282600025</v>
      </c>
      <c r="E220" s="132">
        <v>-0.95063560106672007</v>
      </c>
      <c r="F220" s="166">
        <v>2.3276884821651285</v>
      </c>
      <c r="G220" s="132">
        <v>20.936612991764274</v>
      </c>
      <c r="H220" s="166">
        <v>0.10610974825689906</v>
      </c>
      <c r="I220" s="132">
        <v>-21.764963864810447</v>
      </c>
      <c r="J220" s="166">
        <v>-5.1100377033026769E-3</v>
      </c>
      <c r="K220" s="132">
        <v>-23.486124271007991</v>
      </c>
    </row>
    <row r="221" spans="1:12" x14ac:dyDescent="0.25">
      <c r="A221" s="269" t="s">
        <v>307</v>
      </c>
      <c r="B221" s="270"/>
      <c r="C221" s="271"/>
      <c r="D221" s="137"/>
      <c r="E221" s="130"/>
      <c r="F221" s="137"/>
      <c r="G221" s="130"/>
      <c r="H221" s="137"/>
      <c r="I221" s="130"/>
      <c r="J221" s="213"/>
      <c r="K221" s="130"/>
      <c r="L221" s="168"/>
    </row>
    <row r="222" spans="1:12" x14ac:dyDescent="0.25">
      <c r="A222" s="284" t="s">
        <v>1089</v>
      </c>
      <c r="B222" s="285"/>
      <c r="C222" s="286"/>
      <c r="D222" s="216">
        <v>19495935</v>
      </c>
      <c r="E222" s="132">
        <v>4.7830932753763822E-2</v>
      </c>
      <c r="F222" s="216">
        <v>18605993</v>
      </c>
      <c r="G222" s="132">
        <v>4.2132445976396093E-2</v>
      </c>
      <c r="H222" s="216">
        <v>17853770</v>
      </c>
      <c r="I222" s="132">
        <v>7.7570634174240372E-2</v>
      </c>
      <c r="J222" s="216">
        <v>16568538</v>
      </c>
      <c r="K222" s="132">
        <v>0.17668408642935174</v>
      </c>
    </row>
    <row r="223" spans="1:12" x14ac:dyDescent="0.25">
      <c r="A223" s="269" t="s">
        <v>1093</v>
      </c>
      <c r="B223" s="270"/>
      <c r="C223" s="271"/>
      <c r="D223" s="213">
        <v>611626</v>
      </c>
      <c r="E223" s="130">
        <v>-0.31273575948122523</v>
      </c>
      <c r="F223" s="213">
        <v>889943</v>
      </c>
      <c r="G223" s="130">
        <v>0.18308400567384941</v>
      </c>
      <c r="H223" s="213">
        <v>752223</v>
      </c>
      <c r="I223" s="130">
        <v>-0.41471812093069582</v>
      </c>
      <c r="J223" s="213">
        <v>1285232</v>
      </c>
      <c r="K223" s="130">
        <v>-0.52411237815429434</v>
      </c>
    </row>
    <row r="224" spans="1:12" x14ac:dyDescent="0.25">
      <c r="A224" s="284" t="s">
        <v>1094</v>
      </c>
      <c r="B224" s="285"/>
      <c r="C224" s="286"/>
      <c r="D224" s="223">
        <v>20107561</v>
      </c>
      <c r="E224" s="132">
        <v>3.1371975747764846E-2</v>
      </c>
      <c r="F224" s="223">
        <v>19495935</v>
      </c>
      <c r="G224" s="132">
        <v>4.7830932753763822E-2</v>
      </c>
      <c r="H224" s="223">
        <v>18605993</v>
      </c>
      <c r="I224" s="132">
        <v>4.2132445976396093E-2</v>
      </c>
      <c r="J224" s="223">
        <v>17853770</v>
      </c>
      <c r="K224" s="132">
        <v>0.12623613948202528</v>
      </c>
    </row>
    <row r="225" spans="1:11" x14ac:dyDescent="0.25">
      <c r="A225" s="304" t="s">
        <v>1094</v>
      </c>
      <c r="B225" s="305"/>
      <c r="C225" s="306"/>
      <c r="D225" s="217">
        <v>15423490</v>
      </c>
      <c r="E225" s="142">
        <v>2.9431473932443497E-2</v>
      </c>
      <c r="F225" s="217">
        <v>14982532</v>
      </c>
      <c r="G225" s="142">
        <v>5.2785383456186663E-2</v>
      </c>
      <c r="H225" s="217">
        <v>14231326</v>
      </c>
      <c r="I225" s="142">
        <v>0.136283781631237</v>
      </c>
      <c r="J225" s="217">
        <v>12524447</v>
      </c>
      <c r="K225" s="142">
        <v>0.23147073878790825</v>
      </c>
    </row>
    <row r="226" spans="1:11" x14ac:dyDescent="0.25">
      <c r="A226" s="275"/>
      <c r="B226" s="275"/>
      <c r="C226" s="275"/>
      <c r="D226" s="224"/>
      <c r="F226" s="182"/>
      <c r="H226" s="182"/>
      <c r="J226" s="182"/>
    </row>
  </sheetData>
  <mergeCells count="167">
    <mergeCell ref="F4:H4"/>
    <mergeCell ref="A3:K3"/>
    <mergeCell ref="B49:D49"/>
    <mergeCell ref="B50:D50"/>
    <mergeCell ref="B51:D51"/>
    <mergeCell ref="B43:D43"/>
    <mergeCell ref="B44:D44"/>
    <mergeCell ref="B45:D45"/>
    <mergeCell ref="A8:C8"/>
    <mergeCell ref="B38:D38"/>
    <mergeCell ref="B39:D39"/>
    <mergeCell ref="B40:D40"/>
    <mergeCell ref="B42:D42"/>
    <mergeCell ref="B41:D41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A102:C102"/>
    <mergeCell ref="A103:C103"/>
    <mergeCell ref="A104:C104"/>
    <mergeCell ref="A106:C106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91:C191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225:C225"/>
    <mergeCell ref="A226:C226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3:C223"/>
    <mergeCell ref="A224:C224"/>
    <mergeCell ref="A217:C217"/>
  </mergeCells>
  <conditionalFormatting sqref="A115:K140 A214:K224 A103:K104 A106:K108 A142:K144">
    <cfRule type="expression" dxfId="49" priority="39">
      <formula>MOD(ROW(),2)=0</formula>
    </cfRule>
    <cfRule type="expression" dxfId="48" priority="40">
      <formula>MOD(ROW(),2)=1</formula>
    </cfRule>
  </conditionalFormatting>
  <conditionalFormatting sqref="A174:K194 A101:K102 A169:K169 A147:C168 E147:K168 A170:C170 E170:K170 A171:D171 F171:K171">
    <cfRule type="expression" dxfId="47" priority="37">
      <formula>MOD(ROW(),2)=0</formula>
    </cfRule>
    <cfRule type="expression" dxfId="46" priority="38">
      <formula>MOD(ROW(),2)=1</formula>
    </cfRule>
  </conditionalFormatting>
  <conditionalFormatting sqref="E171">
    <cfRule type="expression" dxfId="45" priority="31">
      <formula>MOD(ROW(),2)=0</formula>
    </cfRule>
    <cfRule type="expression" dxfId="44" priority="32">
      <formula>MOD(ROW(),2)=1</formula>
    </cfRule>
  </conditionalFormatting>
  <conditionalFormatting sqref="D148:D168"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D170">
    <cfRule type="expression" dxfId="41" priority="33">
      <formula>MOD(ROW(),2)=0</formula>
    </cfRule>
    <cfRule type="expression" dxfId="40" priority="34">
      <formula>MOD(ROW(),2)=1</formula>
    </cfRule>
  </conditionalFormatting>
  <conditionalFormatting sqref="D147">
    <cfRule type="expression" dxfId="39" priority="29">
      <formula>MOD(ROW(),2)=0</formula>
    </cfRule>
    <cfRule type="expression" dxfId="38" priority="30">
      <formula>MOD(ROW(),2)=1</formula>
    </cfRule>
  </conditionalFormatting>
  <conditionalFormatting sqref="B39:D40 F39:J40 F42:J54 B42:D54">
    <cfRule type="expression" dxfId="37" priority="27">
      <formula>MOD(ROW(),2)=1</formula>
    </cfRule>
    <cfRule type="expression" dxfId="36" priority="28">
      <formula>MOD(ROW(),2)=0</formula>
    </cfRule>
  </conditionalFormatting>
  <conditionalFormatting sqref="B58:D80 F58:J80">
    <cfRule type="expression" dxfId="35" priority="25">
      <formula>MOD(ROW(),2)=1</formula>
    </cfRule>
    <cfRule type="expression" dxfId="34" priority="26">
      <formula>MOD(ROW(),2)=0</formula>
    </cfRule>
  </conditionalFormatting>
  <conditionalFormatting sqref="A141:K141">
    <cfRule type="expression" dxfId="33" priority="21">
      <formula>MOD(ROW(),2)=0</formula>
    </cfRule>
    <cfRule type="expression" dxfId="32" priority="22">
      <formula>MOD(ROW(),2)=1</formula>
    </cfRule>
  </conditionalFormatting>
  <conditionalFormatting sqref="B41:D41 F41:J41">
    <cfRule type="expression" dxfId="31" priority="15">
      <formula>MOD(ROW(),2)=1</formula>
    </cfRule>
    <cfRule type="expression" dxfId="30" priority="16">
      <formula>MOD(ROW(),2)=0</formula>
    </cfRule>
  </conditionalFormatting>
  <conditionalFormatting sqref="A105:K105">
    <cfRule type="expression" dxfId="29" priority="13">
      <formula>MOD(ROW(),2)=0</formula>
    </cfRule>
    <cfRule type="expression" dxfId="28" priority="14">
      <formula>MOD(ROW(),2)=1</formula>
    </cfRule>
  </conditionalFormatting>
  <conditionalFormatting sqref="A109:A112 D109:K112">
    <cfRule type="expression" dxfId="27" priority="9">
      <formula>MOD(ROW(),2)=0</formula>
    </cfRule>
    <cfRule type="expression" dxfId="26" priority="10">
      <formula>MOD(ROW(),2)=1</formula>
    </cfRule>
  </conditionalFormatting>
  <conditionalFormatting sqref="E39:E40 E42:E54">
    <cfRule type="expression" dxfId="25" priority="5">
      <formula>MOD(ROW(),2)=1</formula>
    </cfRule>
    <cfRule type="expression" dxfId="24" priority="6">
      <formula>MOD(ROW(),2)=0</formula>
    </cfRule>
  </conditionalFormatting>
  <conditionalFormatting sqref="E41">
    <cfRule type="expression" dxfId="23" priority="3">
      <formula>MOD(ROW(),2)=1</formula>
    </cfRule>
    <cfRule type="expression" dxfId="22" priority="4">
      <formula>MOD(ROW(),2)=0</formula>
    </cfRule>
  </conditionalFormatting>
  <conditionalFormatting sqref="E58:E80">
    <cfRule type="expression" dxfId="21" priority="1">
      <formula>MOD(ROW(),2)=1</formula>
    </cfRule>
    <cfRule type="expression" dxfId="20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7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G15" sqref="G15"/>
    </sheetView>
  </sheetViews>
  <sheetFormatPr defaultColWidth="12" defaultRowHeight="15" x14ac:dyDescent="0.25"/>
  <cols>
    <col min="1" max="1" width="46.28515625" style="164" customWidth="1"/>
    <col min="2" max="2" width="17.140625" style="165" customWidth="1"/>
    <col min="3" max="6" width="17.140625" style="129" customWidth="1"/>
    <col min="7" max="55" width="17.140625" style="165" customWidth="1"/>
    <col min="56" max="114" width="12" style="145"/>
    <col min="115" max="16384" width="12" style="135"/>
  </cols>
  <sheetData>
    <row r="2" spans="1:79" s="200" customFormat="1" ht="94.5" x14ac:dyDescent="0.25">
      <c r="A2" s="201" t="s">
        <v>2276</v>
      </c>
      <c r="B2" s="201" t="s">
        <v>2523</v>
      </c>
      <c r="C2" s="244" t="s">
        <v>1999</v>
      </c>
      <c r="D2" s="244" t="s">
        <v>2000</v>
      </c>
      <c r="E2" s="244" t="s">
        <v>2001</v>
      </c>
      <c r="F2" s="244" t="s">
        <v>2002</v>
      </c>
      <c r="G2" s="201" t="s">
        <v>1824</v>
      </c>
      <c r="H2" s="201" t="s">
        <v>1832</v>
      </c>
      <c r="I2" s="201" t="s">
        <v>1833</v>
      </c>
      <c r="J2" s="201" t="s">
        <v>1834</v>
      </c>
      <c r="K2" s="201" t="s">
        <v>1835</v>
      </c>
      <c r="L2" s="201" t="s">
        <v>1836</v>
      </c>
      <c r="M2" s="201" t="s">
        <v>1837</v>
      </c>
      <c r="N2" s="201" t="s">
        <v>1838</v>
      </c>
      <c r="O2" s="201" t="s">
        <v>1839</v>
      </c>
      <c r="P2" s="201" t="s">
        <v>1840</v>
      </c>
      <c r="Q2" s="201" t="s">
        <v>1841</v>
      </c>
      <c r="R2" s="201" t="s">
        <v>1860</v>
      </c>
      <c r="S2" s="201" t="s">
        <v>1842</v>
      </c>
      <c r="T2" s="201" t="s">
        <v>1843</v>
      </c>
      <c r="U2" s="201" t="s">
        <v>1844</v>
      </c>
      <c r="V2" s="201" t="s">
        <v>1846</v>
      </c>
      <c r="W2" s="201" t="s">
        <v>1847</v>
      </c>
      <c r="X2" s="201" t="s">
        <v>1848</v>
      </c>
      <c r="Y2" s="201" t="s">
        <v>1845</v>
      </c>
      <c r="Z2" s="201" t="s">
        <v>1849</v>
      </c>
      <c r="AA2" s="201" t="s">
        <v>1850</v>
      </c>
      <c r="AB2" s="201" t="s">
        <v>1851</v>
      </c>
      <c r="AC2" s="201" t="s">
        <v>1852</v>
      </c>
      <c r="AD2" s="201" t="s">
        <v>1853</v>
      </c>
      <c r="AE2" s="201" t="s">
        <v>1854</v>
      </c>
      <c r="AF2" s="201" t="s">
        <v>1855</v>
      </c>
      <c r="AG2" s="201" t="s">
        <v>1857</v>
      </c>
      <c r="AH2" s="201" t="s">
        <v>1856</v>
      </c>
      <c r="AI2" s="201" t="s">
        <v>1858</v>
      </c>
      <c r="AJ2" s="201" t="s">
        <v>976</v>
      </c>
      <c r="AK2" s="202" t="s">
        <v>42</v>
      </c>
      <c r="AL2" s="202" t="s">
        <v>43</v>
      </c>
      <c r="AM2" s="202" t="s">
        <v>44</v>
      </c>
      <c r="AN2" s="202" t="s">
        <v>45</v>
      </c>
      <c r="AO2" s="202" t="s">
        <v>46</v>
      </c>
      <c r="AP2" s="202" t="s">
        <v>47</v>
      </c>
      <c r="AQ2" s="202" t="s">
        <v>48</v>
      </c>
      <c r="AR2" s="202" t="s">
        <v>49</v>
      </c>
      <c r="AS2" s="202" t="s">
        <v>50</v>
      </c>
      <c r="AT2" s="202" t="s">
        <v>51</v>
      </c>
      <c r="AU2" s="202" t="s">
        <v>52</v>
      </c>
      <c r="AV2" s="202" t="s">
        <v>53</v>
      </c>
      <c r="AW2" s="202" t="s">
        <v>54</v>
      </c>
      <c r="AX2" s="202" t="s">
        <v>55</v>
      </c>
      <c r="AY2" s="202" t="s">
        <v>56</v>
      </c>
      <c r="AZ2" s="202" t="s">
        <v>57</v>
      </c>
      <c r="BA2" s="202" t="s">
        <v>58</v>
      </c>
      <c r="BB2" s="202" t="s">
        <v>59</v>
      </c>
      <c r="BC2" s="202" t="s">
        <v>60</v>
      </c>
      <c r="BD2" s="202" t="s">
        <v>61</v>
      </c>
      <c r="BE2" s="202" t="s">
        <v>62</v>
      </c>
      <c r="BF2" s="202" t="s">
        <v>63</v>
      </c>
      <c r="BG2" s="202" t="s">
        <v>64</v>
      </c>
      <c r="BH2" s="202" t="s">
        <v>87</v>
      </c>
      <c r="BI2" s="203" t="s">
        <v>65</v>
      </c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</row>
  </sheetData>
  <autoFilter ref="A2:BI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88" zoomScale="85" zoomScaleNormal="85" zoomScalePageLayoutView="90" workbookViewId="0">
      <selection activeCell="N111" sqref="N111"/>
    </sheetView>
  </sheetViews>
  <sheetFormatPr defaultColWidth="8.85546875" defaultRowHeight="15" x14ac:dyDescent="0.25"/>
  <cols>
    <col min="1" max="2" width="10.7109375" style="173" customWidth="1"/>
    <col min="3" max="3" width="45.7109375" style="173" customWidth="1"/>
    <col min="4" max="4" width="13.7109375" style="173" customWidth="1"/>
    <col min="5" max="5" width="13.7109375" style="129" customWidth="1"/>
    <col min="6" max="6" width="13.7109375" style="173" customWidth="1"/>
    <col min="7" max="7" width="13.7109375" style="129" customWidth="1"/>
    <col min="8" max="8" width="13.7109375" style="173" customWidth="1"/>
    <col min="9" max="9" width="13.7109375" style="129" customWidth="1"/>
    <col min="10" max="10" width="13.7109375" style="173" customWidth="1"/>
    <col min="11" max="11" width="13.7109375" style="129" customWidth="1"/>
    <col min="12" max="16" width="10.7109375" style="173" customWidth="1"/>
    <col min="17" max="16384" width="8.85546875" style="173"/>
  </cols>
  <sheetData>
    <row r="1" spans="1:16" x14ac:dyDescent="0.25">
      <c r="A1" s="161"/>
      <c r="B1" s="161"/>
      <c r="C1" s="161"/>
    </row>
    <row r="3" spans="1:16" x14ac:dyDescent="0.25">
      <c r="A3" s="293" t="s">
        <v>1917</v>
      </c>
      <c r="B3" s="294"/>
      <c r="C3" s="294"/>
      <c r="D3" s="294"/>
      <c r="E3" s="294"/>
      <c r="F3" s="294"/>
      <c r="G3" s="294"/>
      <c r="H3" s="294"/>
      <c r="I3" s="294"/>
      <c r="J3" s="294"/>
      <c r="K3" s="295"/>
      <c r="L3" s="170"/>
      <c r="M3" s="170"/>
      <c r="N3" s="170"/>
      <c r="O3" s="170"/>
      <c r="P3" s="170"/>
    </row>
    <row r="4" spans="1:16" x14ac:dyDescent="0.25">
      <c r="A4" s="156" t="s">
        <v>1918</v>
      </c>
      <c r="B4" s="310"/>
      <c r="C4" s="310"/>
      <c r="D4" s="310"/>
      <c r="E4" s="232" t="s">
        <v>2533</v>
      </c>
      <c r="F4" s="311"/>
      <c r="G4" s="311"/>
      <c r="H4" s="311"/>
      <c r="I4" s="160" t="s">
        <v>1974</v>
      </c>
      <c r="J4" s="312"/>
      <c r="K4" s="313"/>
      <c r="L4" s="158"/>
      <c r="P4" s="158"/>
    </row>
    <row r="5" spans="1:16" s="168" customFormat="1" x14ac:dyDescent="0.25">
      <c r="A5" s="157" t="s">
        <v>1924</v>
      </c>
      <c r="B5" s="314"/>
      <c r="C5" s="314"/>
      <c r="D5" s="314"/>
      <c r="E5" s="240" t="s">
        <v>2534</v>
      </c>
      <c r="F5" s="315"/>
      <c r="G5" s="315"/>
      <c r="H5" s="315"/>
      <c r="I5" s="243" t="s">
        <v>1974</v>
      </c>
      <c r="J5" s="316"/>
      <c r="K5" s="317"/>
    </row>
    <row r="6" spans="1:16" x14ac:dyDescent="0.25">
      <c r="A6" s="156" t="s">
        <v>1930</v>
      </c>
      <c r="B6" s="318"/>
      <c r="C6" s="318"/>
      <c r="D6" s="318"/>
      <c r="E6" s="241" t="s">
        <v>2535</v>
      </c>
      <c r="F6" s="319"/>
      <c r="G6" s="319"/>
      <c r="H6" s="319"/>
      <c r="I6" s="160" t="s">
        <v>1974</v>
      </c>
      <c r="J6" s="320"/>
      <c r="K6" s="321"/>
    </row>
    <row r="7" spans="1:16" s="168" customFormat="1" x14ac:dyDescent="0.25">
      <c r="A7" s="152" t="s">
        <v>1946</v>
      </c>
      <c r="B7" s="322"/>
      <c r="C7" s="322"/>
      <c r="D7" s="322"/>
      <c r="E7" s="242" t="s">
        <v>2536</v>
      </c>
      <c r="F7" s="323"/>
      <c r="G7" s="323"/>
      <c r="H7" s="323"/>
      <c r="I7" s="151"/>
      <c r="J7" s="323"/>
      <c r="K7" s="324"/>
    </row>
    <row r="8" spans="1:16" x14ac:dyDescent="0.25">
      <c r="A8" s="275"/>
      <c r="B8" s="275"/>
      <c r="C8" s="275"/>
    </row>
    <row r="9" spans="1:16" x14ac:dyDescent="0.25">
      <c r="G9" s="173"/>
      <c r="I9" s="173"/>
      <c r="K9" s="173"/>
    </row>
    <row r="10" spans="1:16" x14ac:dyDescent="0.25">
      <c r="G10" s="173"/>
      <c r="I10" s="173"/>
      <c r="K10" s="173"/>
    </row>
    <row r="11" spans="1:16" x14ac:dyDescent="0.25">
      <c r="G11" s="173"/>
      <c r="I11" s="173"/>
      <c r="K11" s="173"/>
    </row>
    <row r="12" spans="1:16" x14ac:dyDescent="0.25">
      <c r="G12" s="173"/>
      <c r="I12" s="173"/>
      <c r="K12" s="173"/>
    </row>
    <row r="13" spans="1:16" x14ac:dyDescent="0.25">
      <c r="G13" s="173"/>
      <c r="I13" s="173"/>
      <c r="K13" s="173"/>
    </row>
    <row r="14" spans="1:16" x14ac:dyDescent="0.25">
      <c r="G14" s="173"/>
      <c r="I14" s="173"/>
      <c r="K14" s="173"/>
    </row>
    <row r="15" spans="1:16" x14ac:dyDescent="0.25">
      <c r="G15" s="173"/>
      <c r="I15" s="173"/>
      <c r="K15" s="173"/>
    </row>
    <row r="16" spans="1:16" x14ac:dyDescent="0.25">
      <c r="G16" s="173"/>
      <c r="I16" s="173"/>
      <c r="K16" s="173"/>
    </row>
    <row r="17" spans="5:5" s="173" customFormat="1" x14ac:dyDescent="0.25">
      <c r="E17" s="129"/>
    </row>
    <row r="18" spans="5:5" s="173" customFormat="1" x14ac:dyDescent="0.25">
      <c r="E18" s="129"/>
    </row>
    <row r="19" spans="5:5" s="173" customFormat="1" x14ac:dyDescent="0.25">
      <c r="E19" s="129"/>
    </row>
    <row r="20" spans="5:5" s="173" customFormat="1" x14ac:dyDescent="0.25">
      <c r="E20" s="129"/>
    </row>
    <row r="21" spans="5:5" s="173" customFormat="1" x14ac:dyDescent="0.25">
      <c r="E21" s="129"/>
    </row>
    <row r="22" spans="5:5" s="173" customFormat="1" x14ac:dyDescent="0.25">
      <c r="E22" s="129"/>
    </row>
    <row r="23" spans="5:5" s="173" customFormat="1" x14ac:dyDescent="0.25">
      <c r="E23" s="129"/>
    </row>
    <row r="24" spans="5:5" s="173" customFormat="1" x14ac:dyDescent="0.25">
      <c r="E24" s="129"/>
    </row>
    <row r="25" spans="5:5" s="173" customFormat="1" x14ac:dyDescent="0.25">
      <c r="E25" s="129"/>
    </row>
    <row r="26" spans="5:5" s="173" customFormat="1" x14ac:dyDescent="0.25">
      <c r="E26" s="129"/>
    </row>
    <row r="27" spans="5:5" s="173" customFormat="1" x14ac:dyDescent="0.25">
      <c r="E27" s="129"/>
    </row>
    <row r="28" spans="5:5" s="173" customFormat="1" x14ac:dyDescent="0.25">
      <c r="E28" s="129"/>
    </row>
    <row r="29" spans="5:5" s="173" customFormat="1" x14ac:dyDescent="0.25">
      <c r="E29" s="129"/>
    </row>
    <row r="30" spans="5:5" s="173" customFormat="1" x14ac:dyDescent="0.25">
      <c r="E30" s="129"/>
    </row>
    <row r="31" spans="5:5" s="173" customFormat="1" x14ac:dyDescent="0.25">
      <c r="E31" s="129"/>
    </row>
    <row r="32" spans="5:5" s="173" customFormat="1" x14ac:dyDescent="0.25">
      <c r="E32" s="129"/>
    </row>
    <row r="33" spans="2:14" x14ac:dyDescent="0.25">
      <c r="G33" s="173"/>
      <c r="I33" s="173"/>
      <c r="K33" s="173"/>
    </row>
    <row r="34" spans="2:14" x14ac:dyDescent="0.25">
      <c r="E34" s="173"/>
      <c r="G34" s="173"/>
      <c r="I34" s="173"/>
      <c r="K34" s="173"/>
    </row>
    <row r="35" spans="2:14" x14ac:dyDescent="0.25">
      <c r="E35" s="173"/>
      <c r="G35" s="173"/>
      <c r="I35" s="173"/>
      <c r="K35" s="173"/>
    </row>
    <row r="36" spans="2:14" x14ac:dyDescent="0.25">
      <c r="E36" s="173"/>
      <c r="G36" s="173"/>
      <c r="I36" s="173"/>
      <c r="K36" s="173"/>
    </row>
    <row r="37" spans="2:14" x14ac:dyDescent="0.25">
      <c r="E37" s="141"/>
      <c r="F37" s="141"/>
      <c r="G37" s="141"/>
      <c r="H37" s="141"/>
      <c r="I37" s="173"/>
      <c r="K37" s="173"/>
    </row>
    <row r="38" spans="2:14" x14ac:dyDescent="0.25">
      <c r="B38" s="293" t="s">
        <v>1973</v>
      </c>
      <c r="C38" s="294"/>
      <c r="D38" s="294"/>
      <c r="E38" s="256" t="s">
        <v>1971</v>
      </c>
      <c r="F38" s="162" t="s">
        <v>1970</v>
      </c>
      <c r="G38" s="162" t="s">
        <v>1969</v>
      </c>
      <c r="H38" s="162" t="s">
        <v>1968</v>
      </c>
      <c r="I38" s="162" t="s">
        <v>1967</v>
      </c>
      <c r="J38" s="163" t="s">
        <v>1966</v>
      </c>
      <c r="K38" s="173"/>
    </row>
    <row r="39" spans="2:14" x14ac:dyDescent="0.25">
      <c r="B39" s="287" t="str">
        <f>A115</f>
        <v>US Gov</v>
      </c>
      <c r="C39" s="288"/>
      <c r="D39" s="288"/>
      <c r="E39" s="209">
        <f>IF(D115=0," ",D115)</f>
        <v>1562668</v>
      </c>
      <c r="F39" s="148"/>
      <c r="G39" s="148"/>
      <c r="H39" s="148"/>
      <c r="I39" s="148"/>
      <c r="J39" s="209">
        <f>D115-F115</f>
        <v>-46174</v>
      </c>
      <c r="K39" s="173"/>
    </row>
    <row r="40" spans="2:14" x14ac:dyDescent="0.25">
      <c r="B40" s="269" t="str">
        <f>A116</f>
        <v>Foreign Gov</v>
      </c>
      <c r="C40" s="270"/>
      <c r="D40" s="270"/>
      <c r="E40" s="193" t="str">
        <f>IF(D116=0," ",D116)</f>
        <v xml:space="preserve"> </v>
      </c>
      <c r="F40" s="148"/>
      <c r="G40" s="148"/>
      <c r="H40" s="148"/>
      <c r="I40" s="148"/>
      <c r="J40" s="150">
        <f>D116-F116</f>
        <v>0</v>
      </c>
      <c r="K40" s="173"/>
    </row>
    <row r="41" spans="2:14" x14ac:dyDescent="0.25">
      <c r="B41" s="269" t="str">
        <f>A118</f>
        <v>Corporate Bonds US (HY)</v>
      </c>
      <c r="C41" s="270"/>
      <c r="D41" s="270"/>
      <c r="E41" s="193">
        <f>IF(D118=0," ",D118)</f>
        <v>626937</v>
      </c>
      <c r="F41" s="148"/>
      <c r="G41" s="148"/>
      <c r="H41" s="148"/>
      <c r="I41" s="148"/>
      <c r="J41" s="150">
        <f>D121-F121</f>
        <v>-9768</v>
      </c>
      <c r="K41" s="168"/>
      <c r="L41" s="168"/>
      <c r="M41" s="168"/>
      <c r="N41" s="168"/>
    </row>
    <row r="42" spans="2:14" x14ac:dyDescent="0.25">
      <c r="B42" s="269" t="str">
        <f>A119</f>
        <v>Corporate Bonds US (Total)</v>
      </c>
      <c r="C42" s="270"/>
      <c r="D42" s="270"/>
      <c r="E42" s="193">
        <f>IF(D119=0," ",D119)</f>
        <v>7684051</v>
      </c>
      <c r="F42" s="148"/>
      <c r="G42" s="148"/>
      <c r="H42" s="148"/>
      <c r="I42" s="148"/>
      <c r="J42" s="150">
        <f>D119-F119</f>
        <v>902150</v>
      </c>
      <c r="K42" s="173"/>
    </row>
    <row r="43" spans="2:14" x14ac:dyDescent="0.25">
      <c r="B43" s="269" t="str">
        <f>A122</f>
        <v>Corporate Bonds Foreign (Total)</v>
      </c>
      <c r="C43" s="270"/>
      <c r="D43" s="270"/>
      <c r="E43" s="193">
        <f>IF(D122=0," ",D122)</f>
        <v>2897117</v>
      </c>
      <c r="F43" s="148"/>
      <c r="G43" s="148"/>
      <c r="H43" s="148"/>
      <c r="I43" s="148"/>
      <c r="J43" s="150">
        <f>D122-F122</f>
        <v>258069</v>
      </c>
      <c r="K43" s="173"/>
    </row>
    <row r="44" spans="2:14" x14ac:dyDescent="0.25">
      <c r="B44" s="269" t="str">
        <f>A125</f>
        <v>Corporate Bonds EM (Total)</v>
      </c>
      <c r="C44" s="270"/>
      <c r="D44" s="270"/>
      <c r="E44" s="193" t="str">
        <f>IF(D125=0," ",D125)</f>
        <v xml:space="preserve"> </v>
      </c>
      <c r="F44" s="148"/>
      <c r="G44" s="148"/>
      <c r="H44" s="148"/>
      <c r="I44" s="148"/>
      <c r="J44" s="150">
        <f>IF((D125-F125&gt;0),(D125-F125),0)</f>
        <v>0</v>
      </c>
      <c r="K44" s="173"/>
    </row>
    <row r="45" spans="2:14" x14ac:dyDescent="0.25">
      <c r="B45" s="269" t="str">
        <f>A129</f>
        <v>Municipal Bonds (Total)</v>
      </c>
      <c r="C45" s="270"/>
      <c r="D45" s="270"/>
      <c r="E45" s="193">
        <f>IF(D129=0," ",D129)</f>
        <v>2581932</v>
      </c>
      <c r="F45" s="148"/>
      <c r="G45" s="148"/>
      <c r="H45" s="148"/>
      <c r="I45" s="148"/>
      <c r="J45" s="150">
        <f>D129-F129</f>
        <v>-307922</v>
      </c>
      <c r="K45" s="173"/>
    </row>
    <row r="46" spans="2:14" x14ac:dyDescent="0.25">
      <c r="B46" s="269" t="str">
        <f>A132</f>
        <v>Mortgage Backed Bonds (Total)</v>
      </c>
      <c r="C46" s="270"/>
      <c r="D46" s="270"/>
      <c r="E46" s="193">
        <f>IF(D132=0," ",D132)</f>
        <v>1539884</v>
      </c>
      <c r="F46" s="148"/>
      <c r="G46" s="148"/>
      <c r="H46" s="148"/>
      <c r="I46" s="148"/>
      <c r="J46" s="150">
        <f>D132-F132</f>
        <v>-18016</v>
      </c>
      <c r="K46" s="173"/>
    </row>
    <row r="47" spans="2:14" x14ac:dyDescent="0.25">
      <c r="B47" s="269" t="str">
        <f>A135</f>
        <v>Structured Securities (Total)</v>
      </c>
      <c r="C47" s="270"/>
      <c r="D47" s="270"/>
      <c r="E47" s="193">
        <f>IF(D135=0," ",D135)</f>
        <v>3069166</v>
      </c>
      <c r="F47" s="148"/>
      <c r="G47" s="148"/>
      <c r="H47" s="148"/>
      <c r="I47" s="148"/>
      <c r="J47" s="150">
        <f>D135-F135</f>
        <v>128589</v>
      </c>
      <c r="K47" s="173"/>
    </row>
    <row r="48" spans="2:14" x14ac:dyDescent="0.25">
      <c r="B48" s="269" t="str">
        <f t="shared" ref="B48:B49" si="0">A138</f>
        <v>Hybrid Securities (Total)</v>
      </c>
      <c r="C48" s="270"/>
      <c r="D48" s="270"/>
      <c r="E48" s="193">
        <f>IF(D138=0," ",D138)</f>
        <v>27456</v>
      </c>
      <c r="F48" s="148"/>
      <c r="G48" s="148"/>
      <c r="H48" s="148"/>
      <c r="I48" s="148"/>
      <c r="J48" s="150">
        <f t="shared" ref="J48:J49" si="1">D138-F138</f>
        <v>14956</v>
      </c>
      <c r="K48" s="173"/>
    </row>
    <row r="49" spans="2:11" x14ac:dyDescent="0.25">
      <c r="B49" s="269" t="str">
        <f t="shared" si="0"/>
        <v>Preferred Stocks</v>
      </c>
      <c r="C49" s="270"/>
      <c r="D49" s="270"/>
      <c r="E49" s="193">
        <f t="shared" ref="E49" si="2">IF(D139=0," ",D139)</f>
        <v>15683</v>
      </c>
      <c r="F49" s="148"/>
      <c r="G49" s="148"/>
      <c r="H49" s="148"/>
      <c r="I49" s="148"/>
      <c r="J49" s="150">
        <f t="shared" si="1"/>
        <v>0</v>
      </c>
      <c r="K49" s="173"/>
    </row>
    <row r="50" spans="2:11" x14ac:dyDescent="0.25">
      <c r="B50" s="269" t="str">
        <f>A140</f>
        <v>Common Stocks</v>
      </c>
      <c r="C50" s="270"/>
      <c r="D50" s="270"/>
      <c r="E50" s="193">
        <f>IF(D140=0," ",D140)</f>
        <v>1819079</v>
      </c>
      <c r="F50" s="148"/>
      <c r="G50" s="148"/>
      <c r="H50" s="148"/>
      <c r="I50" s="148"/>
      <c r="J50" s="150">
        <f>D140-F140</f>
        <v>167363</v>
      </c>
      <c r="K50" s="173"/>
    </row>
    <row r="51" spans="2:11" x14ac:dyDescent="0.25">
      <c r="B51" s="269" t="str">
        <f>A141</f>
        <v>Mutual Funds</v>
      </c>
      <c r="C51" s="270"/>
      <c r="D51" s="270"/>
      <c r="E51" s="193">
        <f>IF(D141=0," ",D141)</f>
        <v>704768</v>
      </c>
      <c r="F51" s="148"/>
      <c r="G51" s="148"/>
      <c r="H51" s="148"/>
      <c r="I51" s="148"/>
      <c r="J51" s="150">
        <f>D141-F141</f>
        <v>83575</v>
      </c>
      <c r="K51" s="173"/>
    </row>
    <row r="52" spans="2:11" x14ac:dyDescent="0.25">
      <c r="B52" s="269" t="str">
        <f>A142</f>
        <v>ETFs</v>
      </c>
      <c r="C52" s="270"/>
      <c r="D52" s="270"/>
      <c r="E52" s="193">
        <f>IF(D142=0," ",D142)</f>
        <v>1189430</v>
      </c>
      <c r="F52" s="148"/>
      <c r="G52" s="148"/>
      <c r="H52" s="148"/>
      <c r="I52" s="148"/>
      <c r="J52" s="150">
        <f>D142-F142</f>
        <v>-126789</v>
      </c>
      <c r="K52" s="173"/>
    </row>
    <row r="53" spans="2:11" x14ac:dyDescent="0.25">
      <c r="B53" s="269" t="str">
        <f>A143</f>
        <v>Other</v>
      </c>
      <c r="C53" s="270"/>
      <c r="D53" s="270"/>
      <c r="E53" s="193" t="str">
        <f>IF(D143=0," ",D143)</f>
        <v xml:space="preserve"> </v>
      </c>
      <c r="F53" s="148"/>
      <c r="G53" s="148"/>
      <c r="H53" s="148"/>
      <c r="I53" s="148"/>
      <c r="J53" s="150">
        <f>D143-F143</f>
        <v>0</v>
      </c>
      <c r="K53" s="173"/>
    </row>
    <row r="54" spans="2:11" x14ac:dyDescent="0.25">
      <c r="B54" s="277" t="s">
        <v>1972</v>
      </c>
      <c r="C54" s="278"/>
      <c r="D54" s="278"/>
      <c r="E54" s="210">
        <f>IF(D169=0," ",D169)</f>
        <v>453886</v>
      </c>
      <c r="F54" s="148"/>
      <c r="G54" s="148"/>
      <c r="H54" s="148"/>
      <c r="I54" s="148"/>
      <c r="J54" s="193">
        <f>D169-F169</f>
        <v>68276</v>
      </c>
      <c r="K54" s="173"/>
    </row>
    <row r="55" spans="2:11" x14ac:dyDescent="0.25">
      <c r="B55" s="279" t="s">
        <v>1965</v>
      </c>
      <c r="C55" s="280"/>
      <c r="D55" s="280"/>
      <c r="E55" s="208">
        <f>SUM(E39:E53)</f>
        <v>23718171</v>
      </c>
      <c r="F55" s="225">
        <f>SUM(F39:F53)</f>
        <v>0</v>
      </c>
      <c r="G55" s="211">
        <f>SUM(G39:G53)</f>
        <v>0</v>
      </c>
      <c r="H55" s="211">
        <f>SUM(H39:H53)</f>
        <v>0</v>
      </c>
      <c r="I55" s="207">
        <f>SUM(I39:I53)</f>
        <v>0</v>
      </c>
      <c r="J55" s="208">
        <f>SUM(J39:J54)</f>
        <v>1114309</v>
      </c>
      <c r="K55" s="173"/>
    </row>
    <row r="56" spans="2:11" x14ac:dyDescent="0.25">
      <c r="B56" s="171"/>
      <c r="C56" s="172"/>
      <c r="D56" s="172"/>
      <c r="E56" s="149"/>
      <c r="F56" s="149"/>
      <c r="G56" s="149"/>
      <c r="H56" s="149"/>
      <c r="I56" s="149"/>
      <c r="J56" s="147"/>
      <c r="K56" s="173"/>
    </row>
    <row r="57" spans="2:11" x14ac:dyDescent="0.25">
      <c r="B57" s="293" t="s">
        <v>2522</v>
      </c>
      <c r="C57" s="294"/>
      <c r="D57" s="295"/>
      <c r="E57" s="256" t="s">
        <v>1971</v>
      </c>
      <c r="F57" s="162" t="s">
        <v>1970</v>
      </c>
      <c r="G57" s="162" t="s">
        <v>1969</v>
      </c>
      <c r="H57" s="162" t="s">
        <v>1968</v>
      </c>
      <c r="I57" s="162" t="s">
        <v>1967</v>
      </c>
      <c r="J57" s="163" t="s">
        <v>1966</v>
      </c>
      <c r="K57" s="173"/>
    </row>
    <row r="58" spans="2:11" x14ac:dyDescent="0.25">
      <c r="B58" s="325" t="s">
        <v>42</v>
      </c>
      <c r="C58" s="326"/>
      <c r="D58" s="327"/>
      <c r="E58" s="205">
        <f>D147</f>
        <v>0</v>
      </c>
      <c r="F58" s="148"/>
      <c r="G58" s="148"/>
      <c r="H58" s="148"/>
      <c r="I58" s="148"/>
      <c r="J58" s="205">
        <f t="shared" ref="J58:J80" si="3">D147-F147</f>
        <v>0</v>
      </c>
      <c r="K58" s="173"/>
    </row>
    <row r="59" spans="2:11" x14ac:dyDescent="0.25">
      <c r="B59" s="281" t="s">
        <v>43</v>
      </c>
      <c r="C59" s="282"/>
      <c r="D59" s="283"/>
      <c r="E59" s="150">
        <f t="shared" ref="E59:E80" si="4">D148</f>
        <v>0</v>
      </c>
      <c r="F59" s="148"/>
      <c r="G59" s="148"/>
      <c r="H59" s="148"/>
      <c r="I59" s="148"/>
      <c r="J59" s="150">
        <f t="shared" si="3"/>
        <v>0</v>
      </c>
      <c r="K59" s="173"/>
    </row>
    <row r="60" spans="2:11" x14ac:dyDescent="0.25">
      <c r="B60" s="281" t="s">
        <v>44</v>
      </c>
      <c r="C60" s="282"/>
      <c r="D60" s="283"/>
      <c r="E60" s="150">
        <f t="shared" si="4"/>
        <v>0</v>
      </c>
      <c r="F60" s="148"/>
      <c r="G60" s="148"/>
      <c r="H60" s="148"/>
      <c r="I60" s="148"/>
      <c r="J60" s="150">
        <f t="shared" si="3"/>
        <v>0</v>
      </c>
      <c r="K60" s="146"/>
    </row>
    <row r="61" spans="2:11" x14ac:dyDescent="0.25">
      <c r="B61" s="281" t="s">
        <v>45</v>
      </c>
      <c r="C61" s="282"/>
      <c r="D61" s="283"/>
      <c r="E61" s="150">
        <f t="shared" si="4"/>
        <v>0</v>
      </c>
      <c r="F61" s="148"/>
      <c r="G61" s="148"/>
      <c r="H61" s="148"/>
      <c r="I61" s="148"/>
      <c r="J61" s="150">
        <f t="shared" si="3"/>
        <v>0</v>
      </c>
      <c r="K61" s="146"/>
    </row>
    <row r="62" spans="2:11" x14ac:dyDescent="0.25">
      <c r="B62" s="281" t="s">
        <v>46</v>
      </c>
      <c r="C62" s="282"/>
      <c r="D62" s="283"/>
      <c r="E62" s="150">
        <f t="shared" si="4"/>
        <v>0</v>
      </c>
      <c r="F62" s="148"/>
      <c r="G62" s="148"/>
      <c r="H62" s="148"/>
      <c r="I62" s="148"/>
      <c r="J62" s="150">
        <f t="shared" si="3"/>
        <v>0</v>
      </c>
      <c r="K62" s="146"/>
    </row>
    <row r="63" spans="2:11" x14ac:dyDescent="0.25">
      <c r="B63" s="281" t="s">
        <v>47</v>
      </c>
      <c r="C63" s="282"/>
      <c r="D63" s="283"/>
      <c r="E63" s="150">
        <f t="shared" si="4"/>
        <v>0</v>
      </c>
      <c r="F63" s="148"/>
      <c r="G63" s="148"/>
      <c r="H63" s="148"/>
      <c r="I63" s="148"/>
      <c r="J63" s="150">
        <f t="shared" si="3"/>
        <v>0</v>
      </c>
      <c r="K63" s="146"/>
    </row>
    <row r="64" spans="2:11" x14ac:dyDescent="0.25">
      <c r="B64" s="281" t="s">
        <v>48</v>
      </c>
      <c r="C64" s="282"/>
      <c r="D64" s="283"/>
      <c r="E64" s="150">
        <f t="shared" si="4"/>
        <v>0</v>
      </c>
      <c r="F64" s="148"/>
      <c r="G64" s="148"/>
      <c r="H64" s="148"/>
      <c r="I64" s="148"/>
      <c r="J64" s="150">
        <f t="shared" si="3"/>
        <v>0</v>
      </c>
      <c r="K64" s="146"/>
    </row>
    <row r="65" spans="2:11" x14ac:dyDescent="0.25">
      <c r="B65" s="281" t="s">
        <v>49</v>
      </c>
      <c r="C65" s="282"/>
      <c r="D65" s="283"/>
      <c r="E65" s="150">
        <f t="shared" si="4"/>
        <v>11188</v>
      </c>
      <c r="F65" s="148"/>
      <c r="G65" s="148"/>
      <c r="H65" s="148"/>
      <c r="I65" s="148"/>
      <c r="J65" s="150">
        <f t="shared" si="3"/>
        <v>1203</v>
      </c>
      <c r="K65" s="146"/>
    </row>
    <row r="66" spans="2:11" x14ac:dyDescent="0.25">
      <c r="B66" s="281" t="s">
        <v>50</v>
      </c>
      <c r="C66" s="282"/>
      <c r="D66" s="283"/>
      <c r="E66" s="150">
        <f t="shared" si="4"/>
        <v>0</v>
      </c>
      <c r="F66" s="148"/>
      <c r="G66" s="148"/>
      <c r="H66" s="148"/>
      <c r="I66" s="148"/>
      <c r="J66" s="150">
        <f t="shared" si="3"/>
        <v>0</v>
      </c>
      <c r="K66" s="146"/>
    </row>
    <row r="67" spans="2:11" x14ac:dyDescent="0.25">
      <c r="B67" s="281" t="s">
        <v>51</v>
      </c>
      <c r="C67" s="282"/>
      <c r="D67" s="283"/>
      <c r="E67" s="150">
        <f t="shared" si="4"/>
        <v>0</v>
      </c>
      <c r="F67" s="148"/>
      <c r="G67" s="148"/>
      <c r="H67" s="148"/>
      <c r="I67" s="148"/>
      <c r="J67" s="150">
        <f t="shared" si="3"/>
        <v>0</v>
      </c>
      <c r="K67" s="146"/>
    </row>
    <row r="68" spans="2:11" x14ac:dyDescent="0.25">
      <c r="B68" s="281" t="s">
        <v>52</v>
      </c>
      <c r="C68" s="282"/>
      <c r="D68" s="283"/>
      <c r="E68" s="150">
        <f t="shared" si="4"/>
        <v>0</v>
      </c>
      <c r="F68" s="148"/>
      <c r="G68" s="148"/>
      <c r="H68" s="148"/>
      <c r="I68" s="148"/>
      <c r="J68" s="150">
        <f t="shared" si="3"/>
        <v>0</v>
      </c>
      <c r="K68" s="146"/>
    </row>
    <row r="69" spans="2:11" x14ac:dyDescent="0.25">
      <c r="B69" s="281" t="s">
        <v>53</v>
      </c>
      <c r="C69" s="282"/>
      <c r="D69" s="283"/>
      <c r="E69" s="150">
        <f t="shared" si="4"/>
        <v>0</v>
      </c>
      <c r="F69" s="148"/>
      <c r="G69" s="148"/>
      <c r="H69" s="148"/>
      <c r="I69" s="148"/>
      <c r="J69" s="150">
        <f t="shared" si="3"/>
        <v>0</v>
      </c>
      <c r="K69" s="146"/>
    </row>
    <row r="70" spans="2:11" x14ac:dyDescent="0.25">
      <c r="B70" s="281" t="s">
        <v>54</v>
      </c>
      <c r="C70" s="282"/>
      <c r="D70" s="283"/>
      <c r="E70" s="150">
        <f t="shared" si="4"/>
        <v>202</v>
      </c>
      <c r="F70" s="148"/>
      <c r="G70" s="148"/>
      <c r="H70" s="148"/>
      <c r="I70" s="148"/>
      <c r="J70" s="150">
        <f t="shared" si="3"/>
        <v>-2343</v>
      </c>
      <c r="K70" s="146"/>
    </row>
    <row r="71" spans="2:11" x14ac:dyDescent="0.25">
      <c r="B71" s="281" t="s">
        <v>55</v>
      </c>
      <c r="C71" s="282"/>
      <c r="D71" s="283"/>
      <c r="E71" s="150">
        <f t="shared" si="4"/>
        <v>0</v>
      </c>
      <c r="F71" s="148"/>
      <c r="G71" s="148"/>
      <c r="H71" s="148"/>
      <c r="I71" s="148"/>
      <c r="J71" s="150">
        <f t="shared" si="3"/>
        <v>0</v>
      </c>
      <c r="K71" s="146"/>
    </row>
    <row r="72" spans="2:11" x14ac:dyDescent="0.25">
      <c r="B72" s="281" t="s">
        <v>56</v>
      </c>
      <c r="C72" s="282"/>
      <c r="D72" s="283"/>
      <c r="E72" s="150">
        <f t="shared" si="4"/>
        <v>0</v>
      </c>
      <c r="F72" s="148"/>
      <c r="G72" s="148"/>
      <c r="H72" s="148"/>
      <c r="I72" s="148"/>
      <c r="J72" s="150">
        <f t="shared" si="3"/>
        <v>0</v>
      </c>
      <c r="K72" s="146"/>
    </row>
    <row r="73" spans="2:11" x14ac:dyDescent="0.25">
      <c r="B73" s="281" t="s">
        <v>57</v>
      </c>
      <c r="C73" s="282"/>
      <c r="D73" s="283"/>
      <c r="E73" s="150">
        <f t="shared" si="4"/>
        <v>0</v>
      </c>
      <c r="F73" s="148"/>
      <c r="G73" s="148"/>
      <c r="H73" s="148"/>
      <c r="I73" s="148"/>
      <c r="J73" s="150">
        <f t="shared" si="3"/>
        <v>0</v>
      </c>
      <c r="K73" s="146"/>
    </row>
    <row r="74" spans="2:11" x14ac:dyDescent="0.25">
      <c r="B74" s="281" t="s">
        <v>58</v>
      </c>
      <c r="C74" s="282"/>
      <c r="D74" s="283"/>
      <c r="E74" s="150">
        <f t="shared" si="4"/>
        <v>405227</v>
      </c>
      <c r="F74" s="148"/>
      <c r="G74" s="148"/>
      <c r="H74" s="148"/>
      <c r="I74" s="148"/>
      <c r="J74" s="150">
        <f t="shared" si="3"/>
        <v>57643</v>
      </c>
      <c r="K74" s="146"/>
    </row>
    <row r="75" spans="2:11" x14ac:dyDescent="0.25">
      <c r="B75" s="281" t="s">
        <v>59</v>
      </c>
      <c r="C75" s="282"/>
      <c r="D75" s="283"/>
      <c r="E75" s="150">
        <f t="shared" si="4"/>
        <v>12216</v>
      </c>
      <c r="F75" s="148"/>
      <c r="G75" s="148"/>
      <c r="H75" s="148"/>
      <c r="I75" s="148"/>
      <c r="J75" s="150">
        <f t="shared" si="3"/>
        <v>-10334</v>
      </c>
      <c r="K75" s="146"/>
    </row>
    <row r="76" spans="2:11" x14ac:dyDescent="0.25">
      <c r="B76" s="281" t="s">
        <v>60</v>
      </c>
      <c r="C76" s="282"/>
      <c r="D76" s="283"/>
      <c r="E76" s="150">
        <f t="shared" si="4"/>
        <v>25053</v>
      </c>
      <c r="F76" s="148"/>
      <c r="G76" s="148"/>
      <c r="H76" s="148"/>
      <c r="I76" s="148"/>
      <c r="J76" s="150">
        <f t="shared" si="3"/>
        <v>24400</v>
      </c>
      <c r="K76" s="146"/>
    </row>
    <row r="77" spans="2:11" x14ac:dyDescent="0.25">
      <c r="B77" s="281" t="s">
        <v>61</v>
      </c>
      <c r="C77" s="282"/>
      <c r="D77" s="283"/>
      <c r="E77" s="150">
        <f t="shared" si="4"/>
        <v>0</v>
      </c>
      <c r="F77" s="148"/>
      <c r="G77" s="148"/>
      <c r="H77" s="148"/>
      <c r="I77" s="148"/>
      <c r="J77" s="150">
        <f t="shared" si="3"/>
        <v>0</v>
      </c>
      <c r="K77" s="146"/>
    </row>
    <row r="78" spans="2:11" x14ac:dyDescent="0.25">
      <c r="B78" s="281" t="s">
        <v>62</v>
      </c>
      <c r="C78" s="282"/>
      <c r="D78" s="283"/>
      <c r="E78" s="150">
        <f t="shared" si="4"/>
        <v>0</v>
      </c>
      <c r="F78" s="148"/>
      <c r="G78" s="148"/>
      <c r="H78" s="148"/>
      <c r="I78" s="148"/>
      <c r="J78" s="150">
        <f t="shared" si="3"/>
        <v>0</v>
      </c>
      <c r="K78" s="146"/>
    </row>
    <row r="79" spans="2:11" x14ac:dyDescent="0.25">
      <c r="B79" s="281" t="s">
        <v>63</v>
      </c>
      <c r="C79" s="282"/>
      <c r="D79" s="283"/>
      <c r="E79" s="150">
        <f t="shared" si="4"/>
        <v>0</v>
      </c>
      <c r="F79" s="148"/>
      <c r="G79" s="148"/>
      <c r="H79" s="148"/>
      <c r="I79" s="148"/>
      <c r="J79" s="150">
        <f t="shared" si="3"/>
        <v>-2292</v>
      </c>
      <c r="K79" s="146"/>
    </row>
    <row r="80" spans="2:11" x14ac:dyDescent="0.25">
      <c r="B80" s="281" t="s">
        <v>64</v>
      </c>
      <c r="C80" s="282"/>
      <c r="D80" s="283"/>
      <c r="E80" s="206">
        <f t="shared" si="4"/>
        <v>453886</v>
      </c>
      <c r="F80" s="148"/>
      <c r="G80" s="148"/>
      <c r="H80" s="148"/>
      <c r="I80" s="148"/>
      <c r="J80" s="206">
        <f t="shared" si="3"/>
        <v>68276</v>
      </c>
      <c r="K80" s="146"/>
    </row>
    <row r="81" spans="2:11" x14ac:dyDescent="0.25">
      <c r="B81" s="290" t="s">
        <v>1965</v>
      </c>
      <c r="C81" s="291"/>
      <c r="D81" s="292"/>
      <c r="E81" s="207">
        <f>D171</f>
        <v>2515435</v>
      </c>
      <c r="F81" s="225">
        <f t="shared" ref="F81:J81" si="5">SUM(F67:F80)</f>
        <v>0</v>
      </c>
      <c r="G81" s="211">
        <f t="shared" si="5"/>
        <v>0</v>
      </c>
      <c r="H81" s="211">
        <f t="shared" si="5"/>
        <v>0</v>
      </c>
      <c r="I81" s="207">
        <f t="shared" si="5"/>
        <v>0</v>
      </c>
      <c r="J81" s="207">
        <f t="shared" si="5"/>
        <v>135350</v>
      </c>
      <c r="K81" s="146"/>
    </row>
    <row r="82" spans="2:11" x14ac:dyDescent="0.25">
      <c r="E82" s="173"/>
      <c r="G82" s="173"/>
      <c r="I82" s="173"/>
      <c r="K82" s="173"/>
    </row>
    <row r="83" spans="2:11" x14ac:dyDescent="0.25">
      <c r="E83" s="173"/>
      <c r="G83" s="173"/>
      <c r="I83" s="173"/>
      <c r="K83" s="173"/>
    </row>
    <row r="84" spans="2:11" x14ac:dyDescent="0.25">
      <c r="E84" s="173"/>
      <c r="G84" s="173"/>
      <c r="I84" s="173"/>
      <c r="K84" s="173"/>
    </row>
    <row r="85" spans="2:11" x14ac:dyDescent="0.25">
      <c r="E85" s="173"/>
      <c r="G85" s="173"/>
      <c r="I85" s="173"/>
      <c r="K85" s="173"/>
    </row>
    <row r="86" spans="2:11" x14ac:dyDescent="0.25">
      <c r="E86" s="173"/>
      <c r="G86" s="173"/>
      <c r="I86" s="173"/>
      <c r="K86" s="173"/>
    </row>
    <row r="87" spans="2:11" x14ac:dyDescent="0.25">
      <c r="E87" s="173"/>
      <c r="G87" s="173"/>
      <c r="I87" s="173"/>
      <c r="K87" s="173"/>
    </row>
    <row r="88" spans="2:11" x14ac:dyDescent="0.25">
      <c r="E88" s="173"/>
      <c r="G88" s="173"/>
      <c r="I88" s="173"/>
      <c r="K88" s="173"/>
    </row>
    <row r="89" spans="2:11" x14ac:dyDescent="0.25">
      <c r="E89" s="173"/>
      <c r="G89" s="173"/>
      <c r="I89" s="173"/>
      <c r="K89" s="173"/>
    </row>
    <row r="90" spans="2:11" x14ac:dyDescent="0.25">
      <c r="E90" s="173"/>
      <c r="G90" s="173"/>
      <c r="I90" s="173"/>
      <c r="K90" s="173"/>
    </row>
    <row r="91" spans="2:11" x14ac:dyDescent="0.25">
      <c r="E91" s="173"/>
      <c r="G91" s="173"/>
      <c r="I91" s="173"/>
      <c r="K91" s="173"/>
    </row>
    <row r="92" spans="2:11" x14ac:dyDescent="0.25">
      <c r="E92" s="173"/>
      <c r="G92" s="173"/>
      <c r="I92" s="173"/>
      <c r="K92" s="173"/>
    </row>
    <row r="93" spans="2:11" x14ac:dyDescent="0.25">
      <c r="E93" s="173"/>
      <c r="G93" s="173"/>
      <c r="I93" s="173"/>
      <c r="K93" s="173"/>
    </row>
    <row r="94" spans="2:11" x14ac:dyDescent="0.25">
      <c r="E94" s="173"/>
      <c r="G94" s="173"/>
      <c r="I94" s="173"/>
      <c r="K94" s="173"/>
    </row>
    <row r="95" spans="2:11" x14ac:dyDescent="0.25">
      <c r="E95" s="173"/>
      <c r="G95" s="173"/>
      <c r="I95" s="173"/>
      <c r="K95" s="173"/>
    </row>
    <row r="96" spans="2:11" x14ac:dyDescent="0.25">
      <c r="E96" s="173"/>
      <c r="G96" s="173"/>
      <c r="I96" s="173"/>
      <c r="K96" s="173"/>
    </row>
    <row r="97" spans="1:19" x14ac:dyDescent="0.25">
      <c r="E97" s="173"/>
      <c r="G97" s="173"/>
      <c r="I97" s="173"/>
      <c r="K97" s="173"/>
    </row>
    <row r="98" spans="1:19" x14ac:dyDescent="0.25">
      <c r="A98" s="293" t="s">
        <v>1964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5"/>
    </row>
    <row r="99" spans="1:19" s="168" customFormat="1" x14ac:dyDescent="0.25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</row>
    <row r="100" spans="1:19" s="134" customFormat="1" x14ac:dyDescent="0.25">
      <c r="A100" s="296" t="s">
        <v>1953</v>
      </c>
      <c r="B100" s="297"/>
      <c r="C100" s="297"/>
      <c r="D100" s="263">
        <v>2016</v>
      </c>
      <c r="E100" s="262" t="s">
        <v>1960</v>
      </c>
      <c r="F100" s="263">
        <v>2015</v>
      </c>
      <c r="G100" s="262" t="s">
        <v>1960</v>
      </c>
      <c r="H100" s="263">
        <v>2014</v>
      </c>
      <c r="I100" s="262" t="s">
        <v>1960</v>
      </c>
      <c r="J100" s="263">
        <v>2013</v>
      </c>
      <c r="K100" s="262" t="s">
        <v>1959</v>
      </c>
      <c r="L100" s="173"/>
    </row>
    <row r="101" spans="1:19" x14ac:dyDescent="0.25">
      <c r="A101" s="284" t="s">
        <v>936</v>
      </c>
      <c r="B101" s="285"/>
      <c r="C101" s="286"/>
      <c r="D101" s="216">
        <v>37953484</v>
      </c>
      <c r="E101" s="132">
        <v>5.0299526506448533E-2</v>
      </c>
      <c r="F101" s="216">
        <v>36135867</v>
      </c>
      <c r="G101" s="132">
        <v>6.8799266626380584E-2</v>
      </c>
      <c r="H101" s="216">
        <v>33809779</v>
      </c>
      <c r="I101" s="132">
        <v>8.1542919188830387E-2</v>
      </c>
      <c r="J101" s="216">
        <v>31260691</v>
      </c>
      <c r="K101" s="132">
        <v>0.21409613114438186</v>
      </c>
    </row>
    <row r="102" spans="1:19" x14ac:dyDescent="0.25">
      <c r="A102" s="269" t="s">
        <v>945</v>
      </c>
      <c r="B102" s="270"/>
      <c r="C102" s="271"/>
      <c r="D102" s="213">
        <v>0</v>
      </c>
      <c r="E102" s="130"/>
      <c r="F102" s="213">
        <v>0</v>
      </c>
      <c r="G102" s="130"/>
      <c r="H102" s="213">
        <v>0</v>
      </c>
      <c r="I102" s="130"/>
      <c r="J102" s="213">
        <v>0</v>
      </c>
      <c r="K102" s="130"/>
    </row>
    <row r="103" spans="1:19" x14ac:dyDescent="0.25">
      <c r="A103" s="284" t="s">
        <v>1614</v>
      </c>
      <c r="B103" s="285"/>
      <c r="C103" s="286"/>
      <c r="D103" s="166">
        <v>1.4975697601223956</v>
      </c>
      <c r="E103" s="132">
        <v>9.9295205264722242E-3</v>
      </c>
      <c r="F103" s="166">
        <v>1.4828458121926353</v>
      </c>
      <c r="G103" s="132">
        <v>2.6032986755446519E-3</v>
      </c>
      <c r="H103" s="166">
        <v>1.4789955450490726</v>
      </c>
      <c r="I103" s="132">
        <v>-1.7808373874588668E-2</v>
      </c>
      <c r="J103" s="166">
        <v>1.5058116010248155</v>
      </c>
      <c r="K103" s="132">
        <v>-5.4733546326849458E-3</v>
      </c>
    </row>
    <row r="104" spans="1:19" x14ac:dyDescent="0.25">
      <c r="A104" s="269" t="s">
        <v>1617</v>
      </c>
      <c r="B104" s="270"/>
      <c r="C104" s="271"/>
      <c r="D104" s="267">
        <v>0.57226286640579915</v>
      </c>
      <c r="E104" s="130">
        <v>2.5135844267154761E-2</v>
      </c>
      <c r="F104" s="267">
        <v>0.55823125257599038</v>
      </c>
      <c r="G104" s="130">
        <v>1.1262449132316776E-2</v>
      </c>
      <c r="H104" s="267">
        <v>0.55201422049732374</v>
      </c>
      <c r="I104" s="130">
        <v>9.2823123670556784E-2</v>
      </c>
      <c r="J104" s="267">
        <v>0.50512677535887718</v>
      </c>
      <c r="K104" s="130">
        <v>0.13290938893354798</v>
      </c>
    </row>
    <row r="105" spans="1:19" s="176" customFormat="1" x14ac:dyDescent="0.25">
      <c r="A105" s="269" t="s">
        <v>1997</v>
      </c>
      <c r="B105" s="270"/>
      <c r="C105" s="271"/>
      <c r="D105" s="267">
        <v>0.57226286640579915</v>
      </c>
      <c r="E105" s="130">
        <v>2.5135844267154761E-2</v>
      </c>
      <c r="F105" s="267">
        <v>0.55823125257599038</v>
      </c>
      <c r="G105" s="130">
        <v>1.1262449132316776E-2</v>
      </c>
      <c r="H105" s="267">
        <v>0.55201422049732374</v>
      </c>
      <c r="I105" s="130">
        <v>9.2823123670556784E-2</v>
      </c>
      <c r="J105" s="267">
        <v>0.50512677535887718</v>
      </c>
      <c r="K105" s="130">
        <v>0.13290938893354798</v>
      </c>
      <c r="L105" s="194"/>
      <c r="M105" s="195"/>
      <c r="N105" s="168"/>
      <c r="O105" s="195"/>
      <c r="P105" s="194"/>
      <c r="Q105" s="195"/>
      <c r="R105" s="194"/>
      <c r="S105" s="195"/>
    </row>
    <row r="106" spans="1:19" x14ac:dyDescent="0.25">
      <c r="A106" s="269" t="s">
        <v>1620</v>
      </c>
      <c r="B106" s="270"/>
      <c r="C106" s="271"/>
      <c r="D106" s="267">
        <v>0.55297893734234294</v>
      </c>
      <c r="E106" s="130">
        <v>1.9681909059089842E-2</v>
      </c>
      <c r="F106" s="267">
        <v>0.54230533309412499</v>
      </c>
      <c r="G106" s="130">
        <v>4.8313971573568093E-3</v>
      </c>
      <c r="H106" s="267">
        <v>0.53969783849140596</v>
      </c>
      <c r="I106" s="130">
        <v>8.762779281060995E-2</v>
      </c>
      <c r="J106" s="267">
        <v>0.49621556387110843</v>
      </c>
      <c r="K106" s="130">
        <v>0.11439256968968992</v>
      </c>
      <c r="L106" s="194"/>
      <c r="M106" s="194"/>
      <c r="N106" s="194"/>
      <c r="O106" s="194"/>
      <c r="P106" s="194"/>
      <c r="Q106" s="194"/>
      <c r="R106" s="194"/>
      <c r="S106" s="194"/>
    </row>
    <row r="107" spans="1:19" x14ac:dyDescent="0.25">
      <c r="A107" s="284" t="s">
        <v>1623</v>
      </c>
      <c r="B107" s="285"/>
      <c r="C107" s="286"/>
      <c r="D107" s="166">
        <v>1.3744810627689286E-3</v>
      </c>
      <c r="E107" s="132">
        <v>12.435658796446388</v>
      </c>
      <c r="F107" s="166">
        <v>1.0230098007047236E-4</v>
      </c>
      <c r="G107" s="132"/>
      <c r="H107" s="166">
        <v>0</v>
      </c>
      <c r="I107" s="132"/>
      <c r="J107" s="166">
        <v>0</v>
      </c>
      <c r="K107" s="132"/>
      <c r="L107" s="194"/>
      <c r="M107" s="194"/>
      <c r="N107" s="194"/>
      <c r="O107" s="194"/>
      <c r="P107" s="194"/>
      <c r="Q107" s="194"/>
      <c r="R107" s="194"/>
      <c r="S107" s="194"/>
    </row>
    <row r="108" spans="1:19" x14ac:dyDescent="0.25">
      <c r="A108" s="184" t="s">
        <v>1624</v>
      </c>
      <c r="B108" s="183"/>
      <c r="C108" s="185"/>
      <c r="D108" s="166">
        <v>9.1780770376706392E-4</v>
      </c>
      <c r="E108" s="132">
        <v>12.303560816246298</v>
      </c>
      <c r="F108" s="166">
        <v>6.8989627397067851E-5</v>
      </c>
      <c r="G108" s="132"/>
      <c r="H108" s="166">
        <v>0</v>
      </c>
      <c r="I108" s="132"/>
      <c r="J108" s="166">
        <v>0</v>
      </c>
      <c r="K108" s="132"/>
      <c r="L108" s="194"/>
      <c r="M108" s="194"/>
      <c r="N108" s="194"/>
      <c r="O108" s="194"/>
      <c r="P108" s="194"/>
      <c r="Q108" s="194"/>
      <c r="R108" s="194"/>
      <c r="S108" s="194"/>
    </row>
    <row r="109" spans="1:19" s="179" customFormat="1" x14ac:dyDescent="0.25">
      <c r="A109" s="269" t="s">
        <v>1999</v>
      </c>
      <c r="B109" s="270"/>
      <c r="C109" s="271"/>
      <c r="D109" s="180">
        <v>1.1986921109512097E-2</v>
      </c>
      <c r="E109" s="130">
        <v>-0.18639226000682785</v>
      </c>
      <c r="F109" s="180">
        <v>1.4733047045020358E-2</v>
      </c>
      <c r="G109" s="130">
        <v>-0.63185872754851014</v>
      </c>
      <c r="H109" s="180">
        <v>4.0020090512839029E-2</v>
      </c>
      <c r="I109" s="130"/>
      <c r="J109" s="137"/>
      <c r="K109" s="130"/>
      <c r="L109" s="168"/>
      <c r="M109" s="195"/>
      <c r="N109" s="168"/>
      <c r="O109" s="195"/>
      <c r="P109" s="194"/>
      <c r="Q109" s="195"/>
      <c r="R109" s="194"/>
      <c r="S109" s="194"/>
    </row>
    <row r="110" spans="1:19" s="179" customFormat="1" x14ac:dyDescent="0.25">
      <c r="A110" s="269" t="s">
        <v>2554</v>
      </c>
      <c r="B110" s="270"/>
      <c r="C110" s="271"/>
      <c r="D110" s="180">
        <v>6.6945356723826337E-3</v>
      </c>
      <c r="E110" s="130">
        <v>-0.18761040615179136</v>
      </c>
      <c r="F110" s="180">
        <v>8.2405482825934351E-3</v>
      </c>
      <c r="G110" s="130">
        <v>-0.58690629660438143</v>
      </c>
      <c r="H110" s="180">
        <v>1.994837542876195E-2</v>
      </c>
      <c r="I110" s="130"/>
      <c r="J110" s="137"/>
      <c r="K110" s="130"/>
      <c r="L110" s="168"/>
      <c r="M110" s="168"/>
      <c r="N110" s="168"/>
      <c r="O110" s="194"/>
      <c r="P110" s="194"/>
      <c r="Q110" s="194"/>
      <c r="R110" s="194"/>
      <c r="S110" s="194"/>
    </row>
    <row r="111" spans="1:19" s="179" customFormat="1" x14ac:dyDescent="0.25">
      <c r="A111" s="269" t="s">
        <v>2555</v>
      </c>
      <c r="B111" s="270"/>
      <c r="C111" s="271"/>
      <c r="D111" s="180">
        <v>4.9972911978185958E-3</v>
      </c>
      <c r="E111" s="130">
        <v>-1.8896098725968207</v>
      </c>
      <c r="F111" s="180">
        <v>-5.6173962899391233E-3</v>
      </c>
      <c r="G111" s="130">
        <v>-0.88311843185916894</v>
      </c>
      <c r="H111" s="180">
        <v>-4.8060582855721956E-2</v>
      </c>
      <c r="I111" s="130"/>
      <c r="J111" s="137"/>
      <c r="K111" s="130"/>
      <c r="L111" s="168"/>
      <c r="M111" s="168"/>
      <c r="N111" s="168"/>
      <c r="O111" s="194"/>
      <c r="P111" s="194"/>
      <c r="Q111" s="194"/>
      <c r="R111" s="194"/>
      <c r="S111" s="194"/>
    </row>
    <row r="112" spans="1:19" s="179" customFormat="1" x14ac:dyDescent="0.25">
      <c r="A112" s="272" t="s">
        <v>2002</v>
      </c>
      <c r="B112" s="273"/>
      <c r="C112" s="274"/>
      <c r="D112" s="181">
        <v>2.3678747979713324E-2</v>
      </c>
      <c r="E112" s="136">
        <v>0.36428188731383249</v>
      </c>
      <c r="F112" s="181">
        <v>1.7356199037674672E-2</v>
      </c>
      <c r="G112" s="136">
        <v>0.45753858284488413</v>
      </c>
      <c r="H112" s="181">
        <v>1.190788308587902E-2</v>
      </c>
      <c r="I112" s="136"/>
      <c r="J112" s="186"/>
      <c r="K112" s="136"/>
      <c r="L112" s="168"/>
      <c r="M112" s="195"/>
      <c r="N112" s="168"/>
      <c r="O112" s="195"/>
      <c r="P112" s="194"/>
      <c r="Q112" s="195"/>
      <c r="R112" s="194"/>
      <c r="S112" s="194"/>
    </row>
    <row r="113" spans="1:11" s="178" customFormat="1" x14ac:dyDescent="0.25">
      <c r="A113" s="177"/>
      <c r="B113" s="177"/>
      <c r="C113" s="177"/>
      <c r="E113" s="129"/>
      <c r="G113" s="129"/>
      <c r="H113" s="145"/>
      <c r="I113" s="129"/>
      <c r="K113" s="129"/>
    </row>
    <row r="114" spans="1:11" s="134" customFormat="1" x14ac:dyDescent="0.25">
      <c r="A114" s="296" t="s">
        <v>1973</v>
      </c>
      <c r="B114" s="297"/>
      <c r="C114" s="297"/>
      <c r="D114" s="263">
        <v>2016</v>
      </c>
      <c r="E114" s="262" t="s">
        <v>1960</v>
      </c>
      <c r="F114" s="263">
        <v>2015</v>
      </c>
      <c r="G114" s="262" t="s">
        <v>1960</v>
      </c>
      <c r="H114" s="263">
        <v>2014</v>
      </c>
      <c r="I114" s="262" t="s">
        <v>1960</v>
      </c>
      <c r="J114" s="263">
        <v>2013</v>
      </c>
      <c r="K114" s="262" t="s">
        <v>1959</v>
      </c>
    </row>
    <row r="115" spans="1:11" x14ac:dyDescent="0.25">
      <c r="A115" s="269" t="s">
        <v>1824</v>
      </c>
      <c r="B115" s="270"/>
      <c r="C115" s="271"/>
      <c r="D115" s="213">
        <v>1562668</v>
      </c>
      <c r="E115" s="130">
        <v>-2.87001458191668E-2</v>
      </c>
      <c r="F115" s="213">
        <v>1608842</v>
      </c>
      <c r="G115" s="130">
        <v>0.32524380208517822</v>
      </c>
      <c r="H115" s="213">
        <v>1213997</v>
      </c>
      <c r="I115" s="130">
        <v>-1.9700515344874048E-2</v>
      </c>
      <c r="J115" s="213">
        <v>1238394</v>
      </c>
      <c r="K115" s="130">
        <v>0.26185042886189702</v>
      </c>
    </row>
    <row r="116" spans="1:11" x14ac:dyDescent="0.25">
      <c r="A116" s="269" t="s">
        <v>1832</v>
      </c>
      <c r="B116" s="270"/>
      <c r="C116" s="271"/>
      <c r="D116" s="144">
        <v>0</v>
      </c>
      <c r="E116" s="130"/>
      <c r="F116" s="144">
        <v>0</v>
      </c>
      <c r="G116" s="130">
        <v>-1</v>
      </c>
      <c r="H116" s="213">
        <v>21166</v>
      </c>
      <c r="I116" s="130">
        <v>-4.6533627640884756E-2</v>
      </c>
      <c r="J116" s="213">
        <v>22199</v>
      </c>
      <c r="K116" s="130">
        <v>-1</v>
      </c>
    </row>
    <row r="117" spans="1:11" x14ac:dyDescent="0.25">
      <c r="A117" s="269" t="s">
        <v>1833</v>
      </c>
      <c r="B117" s="270"/>
      <c r="C117" s="271"/>
      <c r="D117" s="144">
        <v>7057114</v>
      </c>
      <c r="E117" s="130">
        <v>0.11300114799553418</v>
      </c>
      <c r="F117" s="144">
        <v>6340617</v>
      </c>
      <c r="G117" s="130"/>
      <c r="H117" s="213">
        <v>0</v>
      </c>
      <c r="I117" s="130"/>
      <c r="J117" s="213">
        <v>0</v>
      </c>
      <c r="K117" s="130"/>
    </row>
    <row r="118" spans="1:11" x14ac:dyDescent="0.25">
      <c r="A118" s="269" t="s">
        <v>1834</v>
      </c>
      <c r="B118" s="270"/>
      <c r="C118" s="271"/>
      <c r="D118" s="144">
        <v>626937</v>
      </c>
      <c r="E118" s="130">
        <v>0.42071092539045152</v>
      </c>
      <c r="F118" s="144">
        <v>441284</v>
      </c>
      <c r="G118" s="130"/>
      <c r="H118" s="213">
        <v>0</v>
      </c>
      <c r="I118" s="130"/>
      <c r="J118" s="213">
        <v>0</v>
      </c>
      <c r="K118" s="130"/>
    </row>
    <row r="119" spans="1:11" x14ac:dyDescent="0.25">
      <c r="A119" s="269" t="s">
        <v>1835</v>
      </c>
      <c r="B119" s="270"/>
      <c r="C119" s="271"/>
      <c r="D119" s="144">
        <v>7684051</v>
      </c>
      <c r="E119" s="130">
        <v>0.1330231744757111</v>
      </c>
      <c r="F119" s="144">
        <v>6781901</v>
      </c>
      <c r="G119" s="130"/>
      <c r="H119" s="213">
        <v>0</v>
      </c>
      <c r="I119" s="130"/>
      <c r="J119" s="213">
        <v>0</v>
      </c>
      <c r="K119" s="130"/>
    </row>
    <row r="120" spans="1:11" x14ac:dyDescent="0.25">
      <c r="A120" s="269" t="s">
        <v>1836</v>
      </c>
      <c r="B120" s="270"/>
      <c r="C120" s="271"/>
      <c r="D120" s="144">
        <v>2762058</v>
      </c>
      <c r="E120" s="130">
        <v>0.10738302660429855</v>
      </c>
      <c r="F120" s="144">
        <v>2494221</v>
      </c>
      <c r="G120" s="130"/>
      <c r="H120" s="213">
        <v>0</v>
      </c>
      <c r="I120" s="130"/>
      <c r="J120" s="213">
        <v>0</v>
      </c>
      <c r="K120" s="130"/>
    </row>
    <row r="121" spans="1:11" x14ac:dyDescent="0.25">
      <c r="A121" s="269" t="s">
        <v>1837</v>
      </c>
      <c r="B121" s="270"/>
      <c r="C121" s="271"/>
      <c r="D121" s="144">
        <v>135059</v>
      </c>
      <c r="E121" s="130">
        <v>-6.7445987281377073E-2</v>
      </c>
      <c r="F121" s="144">
        <v>144827</v>
      </c>
      <c r="G121" s="130"/>
      <c r="H121" s="213">
        <v>0</v>
      </c>
      <c r="I121" s="130"/>
      <c r="J121" s="213">
        <v>0</v>
      </c>
      <c r="K121" s="130"/>
    </row>
    <row r="122" spans="1:11" x14ac:dyDescent="0.25">
      <c r="A122" s="269" t="s">
        <v>1838</v>
      </c>
      <c r="B122" s="270"/>
      <c r="C122" s="271"/>
      <c r="D122" s="144">
        <v>2897117</v>
      </c>
      <c r="E122" s="130">
        <v>9.7788672278791511E-2</v>
      </c>
      <c r="F122" s="144">
        <v>2639048</v>
      </c>
      <c r="G122" s="130"/>
      <c r="H122" s="213">
        <v>0</v>
      </c>
      <c r="I122" s="130"/>
      <c r="J122" s="213">
        <v>0</v>
      </c>
      <c r="K122" s="130"/>
    </row>
    <row r="123" spans="1:11" x14ac:dyDescent="0.25">
      <c r="A123" s="269" t="s">
        <v>1839</v>
      </c>
      <c r="B123" s="270"/>
      <c r="C123" s="271"/>
      <c r="D123" s="144"/>
      <c r="E123" s="130"/>
      <c r="F123" s="144"/>
      <c r="G123" s="130"/>
      <c r="H123" s="213"/>
      <c r="I123" s="130"/>
      <c r="J123" s="213"/>
      <c r="K123" s="130"/>
    </row>
    <row r="124" spans="1:11" x14ac:dyDescent="0.25">
      <c r="A124" s="269" t="s">
        <v>1840</v>
      </c>
      <c r="B124" s="270"/>
      <c r="C124" s="271"/>
      <c r="D124" s="144"/>
      <c r="E124" s="130"/>
      <c r="F124" s="144"/>
      <c r="G124" s="130"/>
      <c r="H124" s="213"/>
      <c r="I124" s="130"/>
      <c r="J124" s="213"/>
      <c r="K124" s="130"/>
    </row>
    <row r="125" spans="1:11" x14ac:dyDescent="0.25">
      <c r="A125" s="269" t="s">
        <v>1841</v>
      </c>
      <c r="B125" s="270"/>
      <c r="C125" s="271"/>
      <c r="D125" s="144"/>
      <c r="E125" s="130"/>
      <c r="F125" s="144"/>
      <c r="G125" s="130"/>
      <c r="H125" s="213"/>
      <c r="I125" s="130"/>
      <c r="J125" s="213"/>
      <c r="K125" s="130"/>
    </row>
    <row r="126" spans="1:11" x14ac:dyDescent="0.25">
      <c r="A126" s="269" t="s">
        <v>1860</v>
      </c>
      <c r="B126" s="270"/>
      <c r="C126" s="271"/>
      <c r="D126" s="144">
        <v>10581170</v>
      </c>
      <c r="E126" s="130">
        <v>0.10363464512265153</v>
      </c>
      <c r="F126" s="144">
        <v>9587566</v>
      </c>
      <c r="G126" s="130">
        <v>0.13530007595060822</v>
      </c>
      <c r="H126" s="213">
        <v>8444962</v>
      </c>
      <c r="I126" s="130">
        <v>0.1608480813479809</v>
      </c>
      <c r="J126" s="213">
        <v>7274821</v>
      </c>
      <c r="K126" s="130">
        <v>0.45449214489263712</v>
      </c>
    </row>
    <row r="127" spans="1:11" x14ac:dyDescent="0.25">
      <c r="A127" s="269" t="s">
        <v>1842</v>
      </c>
      <c r="B127" s="270"/>
      <c r="C127" s="271"/>
      <c r="D127" s="144">
        <v>2553931</v>
      </c>
      <c r="E127" s="130">
        <v>-0.11467058893675786</v>
      </c>
      <c r="F127" s="144">
        <v>2884724</v>
      </c>
      <c r="G127" s="130"/>
      <c r="H127" s="213">
        <v>0</v>
      </c>
      <c r="I127" s="130"/>
      <c r="J127" s="213">
        <v>0</v>
      </c>
      <c r="K127" s="130"/>
    </row>
    <row r="128" spans="1:11" x14ac:dyDescent="0.25">
      <c r="A128" s="269" t="s">
        <v>1843</v>
      </c>
      <c r="B128" s="270"/>
      <c r="C128" s="271"/>
      <c r="D128" s="144">
        <v>28000</v>
      </c>
      <c r="E128" s="130"/>
      <c r="F128" s="144">
        <v>0</v>
      </c>
      <c r="G128" s="130"/>
      <c r="H128" s="213">
        <v>0</v>
      </c>
      <c r="I128" s="130"/>
      <c r="J128" s="213">
        <v>0</v>
      </c>
      <c r="K128" s="130"/>
    </row>
    <row r="129" spans="1:11" x14ac:dyDescent="0.25">
      <c r="A129" s="269" t="s">
        <v>1844</v>
      </c>
      <c r="B129" s="270"/>
      <c r="C129" s="271"/>
      <c r="D129" s="144">
        <v>2581932</v>
      </c>
      <c r="E129" s="130">
        <v>-0.10655278778789512</v>
      </c>
      <c r="F129" s="144">
        <v>2889854</v>
      </c>
      <c r="G129" s="130">
        <v>-7.2750415759290532E-2</v>
      </c>
      <c r="H129" s="213">
        <v>3116587</v>
      </c>
      <c r="I129" s="130">
        <v>-7.0590782390714368E-2</v>
      </c>
      <c r="J129" s="213">
        <v>3353299</v>
      </c>
      <c r="K129" s="130">
        <v>-0.23003227567836926</v>
      </c>
    </row>
    <row r="130" spans="1:11" x14ac:dyDescent="0.25">
      <c r="A130" s="269" t="s">
        <v>1846</v>
      </c>
      <c r="B130" s="270"/>
      <c r="C130" s="271"/>
      <c r="D130" s="144">
        <v>1539883</v>
      </c>
      <c r="E130" s="130">
        <v>2.8126057831811213E-2</v>
      </c>
      <c r="F130" s="144">
        <v>1497757</v>
      </c>
      <c r="G130" s="130"/>
      <c r="H130" s="213">
        <v>0</v>
      </c>
      <c r="I130" s="130"/>
      <c r="J130" s="213">
        <v>0</v>
      </c>
      <c r="K130" s="130"/>
    </row>
    <row r="131" spans="1:11" x14ac:dyDescent="0.25">
      <c r="A131" s="269" t="s">
        <v>1847</v>
      </c>
      <c r="B131" s="270"/>
      <c r="C131" s="271"/>
      <c r="D131" s="144">
        <v>0</v>
      </c>
      <c r="E131" s="130"/>
      <c r="F131" s="144">
        <v>0</v>
      </c>
      <c r="G131" s="130"/>
      <c r="H131" s="213">
        <v>0</v>
      </c>
      <c r="I131" s="130"/>
      <c r="J131" s="213">
        <v>0</v>
      </c>
      <c r="K131" s="130"/>
    </row>
    <row r="132" spans="1:11" x14ac:dyDescent="0.25">
      <c r="A132" s="269" t="s">
        <v>1848</v>
      </c>
      <c r="B132" s="270"/>
      <c r="C132" s="271"/>
      <c r="D132" s="144">
        <v>1539884</v>
      </c>
      <c r="E132" s="130">
        <v>-1.1564285255793005E-2</v>
      </c>
      <c r="F132" s="144">
        <v>1557900</v>
      </c>
      <c r="G132" s="130">
        <v>8.6046474339982248E-2</v>
      </c>
      <c r="H132" s="213">
        <v>1434469</v>
      </c>
      <c r="I132" s="130">
        <v>0.20817839482725087</v>
      </c>
      <c r="J132" s="213">
        <v>1187299</v>
      </c>
      <c r="K132" s="130">
        <v>0.29696394926636005</v>
      </c>
    </row>
    <row r="133" spans="1:11" x14ac:dyDescent="0.25">
      <c r="A133" s="269" t="s">
        <v>1845</v>
      </c>
      <c r="B133" s="270"/>
      <c r="C133" s="271"/>
      <c r="D133" s="144">
        <v>3051464</v>
      </c>
      <c r="E133" s="130">
        <v>6.3466506073139861E-2</v>
      </c>
      <c r="F133" s="144">
        <v>2869356</v>
      </c>
      <c r="G133" s="130"/>
      <c r="H133" s="213">
        <v>0</v>
      </c>
      <c r="I133" s="130"/>
      <c r="J133" s="213">
        <v>0</v>
      </c>
      <c r="K133" s="130"/>
    </row>
    <row r="134" spans="1:11" x14ac:dyDescent="0.25">
      <c r="A134" s="269" t="s">
        <v>1849</v>
      </c>
      <c r="B134" s="270"/>
      <c r="C134" s="271"/>
      <c r="D134" s="144">
        <v>17702</v>
      </c>
      <c r="E134" s="130"/>
      <c r="F134" s="144">
        <v>0</v>
      </c>
      <c r="G134" s="130"/>
      <c r="H134" s="213">
        <v>0</v>
      </c>
      <c r="I134" s="130"/>
      <c r="J134" s="213">
        <v>0</v>
      </c>
      <c r="K134" s="130"/>
    </row>
    <row r="135" spans="1:11" x14ac:dyDescent="0.25">
      <c r="A135" s="269" t="s">
        <v>1850</v>
      </c>
      <c r="B135" s="270"/>
      <c r="C135" s="271"/>
      <c r="D135" s="144">
        <v>3069166</v>
      </c>
      <c r="E135" s="130">
        <v>4.3729172880016431E-2</v>
      </c>
      <c r="F135" s="144">
        <v>2940577</v>
      </c>
      <c r="G135" s="130">
        <v>0.1827463128884399</v>
      </c>
      <c r="H135" s="213">
        <v>2486228</v>
      </c>
      <c r="I135" s="130">
        <v>0.3602803912170931</v>
      </c>
      <c r="J135" s="213">
        <v>1827732</v>
      </c>
      <c r="K135" s="130">
        <v>0.67922102365116976</v>
      </c>
    </row>
    <row r="136" spans="1:11" x14ac:dyDescent="0.25">
      <c r="A136" s="269" t="s">
        <v>1851</v>
      </c>
      <c r="B136" s="270"/>
      <c r="C136" s="271"/>
      <c r="D136" s="144">
        <v>0</v>
      </c>
      <c r="E136" s="130"/>
      <c r="F136" s="144">
        <v>0</v>
      </c>
      <c r="G136" s="130"/>
      <c r="H136" s="213">
        <v>0</v>
      </c>
      <c r="I136" s="130"/>
      <c r="J136" s="213">
        <v>0</v>
      </c>
      <c r="K136" s="130"/>
    </row>
    <row r="137" spans="1:11" x14ac:dyDescent="0.25">
      <c r="A137" s="269" t="s">
        <v>1852</v>
      </c>
      <c r="B137" s="270"/>
      <c r="C137" s="271"/>
      <c r="D137" s="144">
        <v>0</v>
      </c>
      <c r="E137" s="130"/>
      <c r="F137" s="144">
        <v>0</v>
      </c>
      <c r="G137" s="130"/>
      <c r="H137" s="213">
        <v>0</v>
      </c>
      <c r="I137" s="130"/>
      <c r="J137" s="213">
        <v>0</v>
      </c>
      <c r="K137" s="130"/>
    </row>
    <row r="138" spans="1:11" x14ac:dyDescent="0.25">
      <c r="A138" s="269" t="s">
        <v>1853</v>
      </c>
      <c r="B138" s="270"/>
      <c r="C138" s="271"/>
      <c r="D138" s="144">
        <v>27456</v>
      </c>
      <c r="E138" s="130">
        <v>1.1964800000000002</v>
      </c>
      <c r="F138" s="144">
        <v>12500</v>
      </c>
      <c r="G138" s="130">
        <v>0</v>
      </c>
      <c r="H138" s="213">
        <v>12500</v>
      </c>
      <c r="I138" s="130">
        <v>0</v>
      </c>
      <c r="J138" s="213">
        <v>12500</v>
      </c>
      <c r="K138" s="130">
        <v>1.1964800000000002</v>
      </c>
    </row>
    <row r="139" spans="1:11" x14ac:dyDescent="0.25">
      <c r="A139" s="269" t="s">
        <v>1854</v>
      </c>
      <c r="B139" s="270"/>
      <c r="C139" s="271"/>
      <c r="D139" s="213">
        <v>15683</v>
      </c>
      <c r="E139" s="130">
        <v>0</v>
      </c>
      <c r="F139" s="213">
        <v>15683</v>
      </c>
      <c r="G139" s="130"/>
      <c r="H139" s="213">
        <v>0</v>
      </c>
      <c r="I139" s="130"/>
      <c r="J139" s="213">
        <v>0</v>
      </c>
      <c r="K139" s="130"/>
    </row>
    <row r="140" spans="1:11" x14ac:dyDescent="0.25">
      <c r="A140" s="269" t="s">
        <v>1855</v>
      </c>
      <c r="B140" s="270"/>
      <c r="C140" s="271"/>
      <c r="D140" s="213">
        <v>1819079</v>
      </c>
      <c r="E140" s="130">
        <v>0.10132674140106412</v>
      </c>
      <c r="F140" s="213">
        <v>1651716</v>
      </c>
      <c r="G140" s="130"/>
      <c r="H140" s="213">
        <v>0</v>
      </c>
      <c r="I140" s="130"/>
      <c r="J140" s="213">
        <v>0</v>
      </c>
      <c r="K140" s="130"/>
    </row>
    <row r="141" spans="1:11" x14ac:dyDescent="0.25">
      <c r="A141" s="269" t="s">
        <v>1857</v>
      </c>
      <c r="B141" s="270"/>
      <c r="C141" s="271"/>
      <c r="D141" s="213">
        <v>704768</v>
      </c>
      <c r="E141" s="130">
        <v>0.13453950704531437</v>
      </c>
      <c r="F141" s="213">
        <v>621193</v>
      </c>
      <c r="G141" s="130"/>
      <c r="H141" s="213">
        <v>0</v>
      </c>
      <c r="I141" s="130"/>
      <c r="J141" s="213">
        <v>0</v>
      </c>
      <c r="K141" s="130"/>
    </row>
    <row r="142" spans="1:11" x14ac:dyDescent="0.25">
      <c r="A142" s="269" t="s">
        <v>1856</v>
      </c>
      <c r="B142" s="270"/>
      <c r="C142" s="271"/>
      <c r="D142" s="213">
        <v>1189430</v>
      </c>
      <c r="E142" s="130">
        <v>-9.6328194624146879E-2</v>
      </c>
      <c r="F142" s="213">
        <v>1316219</v>
      </c>
      <c r="G142" s="130"/>
      <c r="H142" s="213">
        <v>0</v>
      </c>
      <c r="I142" s="130"/>
      <c r="J142" s="213">
        <v>0</v>
      </c>
      <c r="K142" s="130"/>
    </row>
    <row r="143" spans="1:11" x14ac:dyDescent="0.25">
      <c r="A143" s="269" t="s">
        <v>1858</v>
      </c>
      <c r="B143" s="270"/>
      <c r="C143" s="271"/>
      <c r="D143" s="213"/>
      <c r="E143" s="130"/>
      <c r="F143" s="213"/>
      <c r="G143" s="130"/>
      <c r="H143" s="213"/>
      <c r="I143" s="130"/>
      <c r="J143" s="213"/>
      <c r="K143" s="130"/>
    </row>
    <row r="144" spans="1:11" x14ac:dyDescent="0.25">
      <c r="A144" s="272" t="s">
        <v>976</v>
      </c>
      <c r="B144" s="273"/>
      <c r="C144" s="274"/>
      <c r="D144" s="214"/>
      <c r="E144" s="253">
        <v>2E-3</v>
      </c>
      <c r="F144" s="214"/>
      <c r="G144" s="253">
        <v>2E-3</v>
      </c>
      <c r="H144" s="214"/>
      <c r="I144" s="253">
        <v>2E-3</v>
      </c>
      <c r="J144" s="214"/>
      <c r="K144" s="253">
        <v>2E-3</v>
      </c>
    </row>
    <row r="145" spans="1:12" s="168" customFormat="1" x14ac:dyDescent="0.25">
      <c r="D145" s="230"/>
      <c r="E145" s="229"/>
      <c r="F145" s="231"/>
      <c r="G145" s="229"/>
      <c r="I145" s="229"/>
      <c r="K145" s="229"/>
      <c r="L145" s="226"/>
    </row>
    <row r="146" spans="1:12" s="134" customFormat="1" x14ac:dyDescent="0.25">
      <c r="A146" s="296" t="s">
        <v>2522</v>
      </c>
      <c r="B146" s="297"/>
      <c r="C146" s="297"/>
      <c r="D146" s="263">
        <v>2016</v>
      </c>
      <c r="E146" s="262" t="s">
        <v>1960</v>
      </c>
      <c r="F146" s="263">
        <v>2015</v>
      </c>
      <c r="G146" s="262" t="s">
        <v>1960</v>
      </c>
      <c r="H146" s="263">
        <v>2014</v>
      </c>
      <c r="I146" s="262" t="s">
        <v>1960</v>
      </c>
      <c r="J146" s="263">
        <v>2013</v>
      </c>
      <c r="K146" s="262" t="s">
        <v>1959</v>
      </c>
    </row>
    <row r="147" spans="1:12" x14ac:dyDescent="0.25">
      <c r="A147" s="284" t="s">
        <v>42</v>
      </c>
      <c r="B147" s="285"/>
      <c r="C147" s="286"/>
      <c r="D147" s="265">
        <v>0</v>
      </c>
      <c r="E147" s="132"/>
      <c r="F147" s="216">
        <v>0</v>
      </c>
      <c r="G147" s="132"/>
      <c r="H147" s="216">
        <v>0</v>
      </c>
      <c r="I147" s="132"/>
      <c r="J147" s="216">
        <v>0</v>
      </c>
      <c r="K147" s="132"/>
    </row>
    <row r="148" spans="1:12" x14ac:dyDescent="0.25">
      <c r="A148" s="269" t="s">
        <v>43</v>
      </c>
      <c r="B148" s="270"/>
      <c r="C148" s="271"/>
      <c r="D148" s="144">
        <v>0</v>
      </c>
      <c r="E148" s="130"/>
      <c r="F148" s="213">
        <v>0</v>
      </c>
      <c r="G148" s="130"/>
      <c r="H148" s="213">
        <v>0</v>
      </c>
      <c r="I148" s="130"/>
      <c r="J148" s="213">
        <v>0</v>
      </c>
      <c r="K148" s="130"/>
    </row>
    <row r="149" spans="1:12" x14ac:dyDescent="0.25">
      <c r="A149" s="284" t="s">
        <v>44</v>
      </c>
      <c r="B149" s="285"/>
      <c r="C149" s="286"/>
      <c r="D149" s="144">
        <v>0</v>
      </c>
      <c r="E149" s="132"/>
      <c r="F149" s="216">
        <v>0</v>
      </c>
      <c r="G149" s="132"/>
      <c r="H149" s="216">
        <v>0</v>
      </c>
      <c r="I149" s="132"/>
      <c r="J149" s="216">
        <v>0</v>
      </c>
      <c r="K149" s="132"/>
    </row>
    <row r="150" spans="1:12" x14ac:dyDescent="0.25">
      <c r="A150" s="269" t="s">
        <v>45</v>
      </c>
      <c r="B150" s="270"/>
      <c r="C150" s="271"/>
      <c r="D150" s="144">
        <v>0</v>
      </c>
      <c r="E150" s="130"/>
      <c r="F150" s="213">
        <v>0</v>
      </c>
      <c r="G150" s="130"/>
      <c r="H150" s="213">
        <v>0</v>
      </c>
      <c r="I150" s="130"/>
      <c r="J150" s="213">
        <v>0</v>
      </c>
      <c r="K150" s="130"/>
    </row>
    <row r="151" spans="1:12" x14ac:dyDescent="0.25">
      <c r="A151" s="284" t="s">
        <v>46</v>
      </c>
      <c r="B151" s="285"/>
      <c r="C151" s="286"/>
      <c r="D151" s="144">
        <v>0</v>
      </c>
      <c r="E151" s="132"/>
      <c r="F151" s="216">
        <v>0</v>
      </c>
      <c r="G151" s="132"/>
      <c r="H151" s="216">
        <v>0</v>
      </c>
      <c r="I151" s="132"/>
      <c r="J151" s="216">
        <v>0</v>
      </c>
      <c r="K151" s="132"/>
    </row>
    <row r="152" spans="1:12" x14ac:dyDescent="0.25">
      <c r="A152" s="269" t="s">
        <v>47</v>
      </c>
      <c r="B152" s="270"/>
      <c r="C152" s="271"/>
      <c r="D152" s="144">
        <v>0</v>
      </c>
      <c r="E152" s="130"/>
      <c r="F152" s="213">
        <v>0</v>
      </c>
      <c r="G152" s="130">
        <v>-1</v>
      </c>
      <c r="H152" s="213">
        <v>6251</v>
      </c>
      <c r="I152" s="130">
        <v>-0.27759158673292494</v>
      </c>
      <c r="J152" s="213">
        <v>8653</v>
      </c>
      <c r="K152" s="130">
        <v>-1</v>
      </c>
    </row>
    <row r="153" spans="1:12" x14ac:dyDescent="0.25">
      <c r="A153" s="284" t="s">
        <v>48</v>
      </c>
      <c r="B153" s="285"/>
      <c r="C153" s="286"/>
      <c r="D153" s="144">
        <v>0</v>
      </c>
      <c r="E153" s="132"/>
      <c r="F153" s="216">
        <v>0</v>
      </c>
      <c r="G153" s="132"/>
      <c r="H153" s="216">
        <v>0</v>
      </c>
      <c r="I153" s="132"/>
      <c r="J153" s="216">
        <v>0</v>
      </c>
      <c r="K153" s="132"/>
    </row>
    <row r="154" spans="1:12" x14ac:dyDescent="0.25">
      <c r="A154" s="269" t="s">
        <v>49</v>
      </c>
      <c r="B154" s="270"/>
      <c r="C154" s="271"/>
      <c r="D154" s="144">
        <v>11188</v>
      </c>
      <c r="E154" s="130">
        <v>0.12048072108162233</v>
      </c>
      <c r="F154" s="213">
        <v>9985</v>
      </c>
      <c r="G154" s="130">
        <v>0.6133462594926482</v>
      </c>
      <c r="H154" s="213">
        <v>6189</v>
      </c>
      <c r="I154" s="130">
        <v>0.13393184316599482</v>
      </c>
      <c r="J154" s="213">
        <v>5458</v>
      </c>
      <c r="K154" s="130">
        <v>1.0498351044338587</v>
      </c>
    </row>
    <row r="155" spans="1:12" x14ac:dyDescent="0.25">
      <c r="A155" s="284" t="s">
        <v>50</v>
      </c>
      <c r="B155" s="285"/>
      <c r="C155" s="286"/>
      <c r="D155" s="144">
        <v>0</v>
      </c>
      <c r="E155" s="132"/>
      <c r="F155" s="216">
        <v>0</v>
      </c>
      <c r="G155" s="132"/>
      <c r="H155" s="216">
        <v>0</v>
      </c>
      <c r="I155" s="132"/>
      <c r="J155" s="216">
        <v>0</v>
      </c>
      <c r="K155" s="132"/>
    </row>
    <row r="156" spans="1:12" x14ac:dyDescent="0.25">
      <c r="A156" s="269" t="s">
        <v>51</v>
      </c>
      <c r="B156" s="270"/>
      <c r="C156" s="271"/>
      <c r="D156" s="144">
        <v>0</v>
      </c>
      <c r="E156" s="130"/>
      <c r="F156" s="213">
        <v>0</v>
      </c>
      <c r="G156" s="130"/>
      <c r="H156" s="213">
        <v>0</v>
      </c>
      <c r="I156" s="130"/>
      <c r="J156" s="213">
        <v>0</v>
      </c>
      <c r="K156" s="130"/>
    </row>
    <row r="157" spans="1:12" x14ac:dyDescent="0.25">
      <c r="A157" s="284" t="s">
        <v>52</v>
      </c>
      <c r="B157" s="285"/>
      <c r="C157" s="286"/>
      <c r="D157" s="144">
        <v>0</v>
      </c>
      <c r="E157" s="132"/>
      <c r="F157" s="216">
        <v>0</v>
      </c>
      <c r="G157" s="132"/>
      <c r="H157" s="216">
        <v>0</v>
      </c>
      <c r="I157" s="132"/>
      <c r="J157" s="216">
        <v>0</v>
      </c>
      <c r="K157" s="132"/>
    </row>
    <row r="158" spans="1:12" x14ac:dyDescent="0.25">
      <c r="A158" s="269" t="s">
        <v>53</v>
      </c>
      <c r="B158" s="270"/>
      <c r="C158" s="271"/>
      <c r="D158" s="144">
        <v>0</v>
      </c>
      <c r="E158" s="130"/>
      <c r="F158" s="213">
        <v>0</v>
      </c>
      <c r="G158" s="130"/>
      <c r="H158" s="213">
        <v>0</v>
      </c>
      <c r="I158" s="130"/>
      <c r="J158" s="213">
        <v>0</v>
      </c>
      <c r="K158" s="130"/>
    </row>
    <row r="159" spans="1:12" x14ac:dyDescent="0.25">
      <c r="A159" s="284" t="s">
        <v>54</v>
      </c>
      <c r="B159" s="285"/>
      <c r="C159" s="286"/>
      <c r="D159" s="144">
        <v>202</v>
      </c>
      <c r="E159" s="132">
        <v>-0.92062868369351669</v>
      </c>
      <c r="F159" s="216">
        <v>2545</v>
      </c>
      <c r="G159" s="132">
        <v>2.3442838370565044</v>
      </c>
      <c r="H159" s="216">
        <v>761</v>
      </c>
      <c r="I159" s="132">
        <v>-0.80845708532595018</v>
      </c>
      <c r="J159" s="216">
        <v>3973</v>
      </c>
      <c r="K159" s="132">
        <v>-0.94915680845708528</v>
      </c>
    </row>
    <row r="160" spans="1:12" x14ac:dyDescent="0.25">
      <c r="A160" s="269" t="s">
        <v>55</v>
      </c>
      <c r="B160" s="270"/>
      <c r="C160" s="271"/>
      <c r="D160" s="144">
        <v>0</v>
      </c>
      <c r="E160" s="130"/>
      <c r="F160" s="213">
        <v>0</v>
      </c>
      <c r="G160" s="130"/>
      <c r="H160" s="213">
        <v>0</v>
      </c>
      <c r="I160" s="130"/>
      <c r="J160" s="213">
        <v>0</v>
      </c>
      <c r="K160" s="130"/>
    </row>
    <row r="161" spans="1:11" x14ac:dyDescent="0.25">
      <c r="A161" s="284" t="s">
        <v>56</v>
      </c>
      <c r="B161" s="285"/>
      <c r="C161" s="286"/>
      <c r="D161" s="144">
        <v>0</v>
      </c>
      <c r="E161" s="132"/>
      <c r="F161" s="216">
        <v>0</v>
      </c>
      <c r="G161" s="132"/>
      <c r="H161" s="216">
        <v>0</v>
      </c>
      <c r="I161" s="132"/>
      <c r="J161" s="216">
        <v>0</v>
      </c>
      <c r="K161" s="132"/>
    </row>
    <row r="162" spans="1:11" x14ac:dyDescent="0.25">
      <c r="A162" s="269" t="s">
        <v>57</v>
      </c>
      <c r="B162" s="270"/>
      <c r="C162" s="271"/>
      <c r="D162" s="144">
        <v>0</v>
      </c>
      <c r="E162" s="130"/>
      <c r="F162" s="213">
        <v>0</v>
      </c>
      <c r="G162" s="130"/>
      <c r="H162" s="213">
        <v>0</v>
      </c>
      <c r="I162" s="130"/>
      <c r="J162" s="213">
        <v>0</v>
      </c>
      <c r="K162" s="130"/>
    </row>
    <row r="163" spans="1:11" x14ac:dyDescent="0.25">
      <c r="A163" s="284" t="s">
        <v>58</v>
      </c>
      <c r="B163" s="285"/>
      <c r="C163" s="286"/>
      <c r="D163" s="144">
        <v>405227</v>
      </c>
      <c r="E163" s="132">
        <v>0.16583904897808877</v>
      </c>
      <c r="F163" s="216">
        <v>347584</v>
      </c>
      <c r="G163" s="132">
        <v>0.42528980723257148</v>
      </c>
      <c r="H163" s="216">
        <v>243869</v>
      </c>
      <c r="I163" s="132">
        <v>0.61345577484171043</v>
      </c>
      <c r="J163" s="216">
        <v>151147</v>
      </c>
      <c r="K163" s="132">
        <v>1.6810125242313774</v>
      </c>
    </row>
    <row r="164" spans="1:11" x14ac:dyDescent="0.25">
      <c r="A164" s="269" t="s">
        <v>59</v>
      </c>
      <c r="B164" s="270"/>
      <c r="C164" s="271"/>
      <c r="D164" s="144">
        <v>12216</v>
      </c>
      <c r="E164" s="130">
        <v>-0.45827050997782703</v>
      </c>
      <c r="F164" s="213">
        <v>22550</v>
      </c>
      <c r="G164" s="130">
        <v>-7.8877496834279692E-2</v>
      </c>
      <c r="H164" s="213">
        <v>24481</v>
      </c>
      <c r="I164" s="130">
        <v>0.5527717873905873</v>
      </c>
      <c r="J164" s="213">
        <v>15766</v>
      </c>
      <c r="K164" s="130">
        <v>-0.2251680832170494</v>
      </c>
    </row>
    <row r="165" spans="1:11" x14ac:dyDescent="0.25">
      <c r="A165" s="284" t="s">
        <v>60</v>
      </c>
      <c r="B165" s="285"/>
      <c r="C165" s="286"/>
      <c r="D165" s="144">
        <v>25053</v>
      </c>
      <c r="E165" s="132">
        <v>37.366003062787136</v>
      </c>
      <c r="F165" s="216">
        <v>653</v>
      </c>
      <c r="G165" s="132"/>
      <c r="H165" s="216">
        <v>0</v>
      </c>
      <c r="I165" s="132"/>
      <c r="J165" s="216">
        <v>0</v>
      </c>
      <c r="K165" s="132"/>
    </row>
    <row r="166" spans="1:11" x14ac:dyDescent="0.25">
      <c r="A166" s="269" t="s">
        <v>61</v>
      </c>
      <c r="B166" s="270"/>
      <c r="C166" s="271"/>
      <c r="D166" s="144">
        <v>0</v>
      </c>
      <c r="E166" s="130"/>
      <c r="F166" s="213">
        <v>0</v>
      </c>
      <c r="G166" s="130"/>
      <c r="H166" s="213">
        <v>0</v>
      </c>
      <c r="I166" s="130"/>
      <c r="J166" s="213">
        <v>0</v>
      </c>
      <c r="K166" s="130"/>
    </row>
    <row r="167" spans="1:11" x14ac:dyDescent="0.25">
      <c r="A167" s="284" t="s">
        <v>62</v>
      </c>
      <c r="B167" s="285"/>
      <c r="C167" s="286"/>
      <c r="D167" s="144">
        <v>0</v>
      </c>
      <c r="E167" s="132"/>
      <c r="F167" s="216">
        <v>0</v>
      </c>
      <c r="G167" s="132"/>
      <c r="H167" s="216">
        <v>0</v>
      </c>
      <c r="I167" s="132"/>
      <c r="J167" s="216">
        <v>0</v>
      </c>
      <c r="K167" s="132"/>
    </row>
    <row r="168" spans="1:11" x14ac:dyDescent="0.25">
      <c r="A168" s="269" t="s">
        <v>63</v>
      </c>
      <c r="B168" s="270"/>
      <c r="C168" s="271"/>
      <c r="D168" s="144">
        <v>0</v>
      </c>
      <c r="E168" s="130">
        <v>-1</v>
      </c>
      <c r="F168" s="213">
        <v>2292</v>
      </c>
      <c r="G168" s="130"/>
      <c r="H168" s="213">
        <v>0</v>
      </c>
      <c r="I168" s="130"/>
      <c r="J168" s="213">
        <v>0</v>
      </c>
      <c r="K168" s="130"/>
    </row>
    <row r="169" spans="1:11" x14ac:dyDescent="0.25">
      <c r="A169" s="284" t="s">
        <v>64</v>
      </c>
      <c r="B169" s="285"/>
      <c r="C169" s="286"/>
      <c r="D169" s="216">
        <v>453886</v>
      </c>
      <c r="E169" s="132">
        <v>0.17705972355488697</v>
      </c>
      <c r="F169" s="216">
        <v>385610</v>
      </c>
      <c r="G169" s="132">
        <v>0.369587145536171</v>
      </c>
      <c r="H169" s="216">
        <v>281552</v>
      </c>
      <c r="I169" s="132">
        <v>0.52192738260620453</v>
      </c>
      <c r="J169" s="216">
        <v>184997</v>
      </c>
      <c r="K169" s="132">
        <v>1.4534776239614695</v>
      </c>
    </row>
    <row r="170" spans="1:11" x14ac:dyDescent="0.25">
      <c r="A170" s="269" t="s">
        <v>87</v>
      </c>
      <c r="B170" s="270"/>
      <c r="C170" s="271"/>
      <c r="D170" s="144">
        <v>2061549</v>
      </c>
      <c r="E170" s="130">
        <v>0.30444430664564259</v>
      </c>
      <c r="F170" s="213">
        <v>1580404</v>
      </c>
      <c r="G170" s="130">
        <v>-9.9534669593760339E-2</v>
      </c>
      <c r="H170" s="213">
        <v>1755097</v>
      </c>
      <c r="I170" s="130">
        <v>0.13677533767810113</v>
      </c>
      <c r="J170" s="213">
        <v>1543926</v>
      </c>
      <c r="K170" s="130">
        <v>0.33526412535315808</v>
      </c>
    </row>
    <row r="171" spans="1:11" x14ac:dyDescent="0.25">
      <c r="A171" s="304" t="s">
        <v>65</v>
      </c>
      <c r="B171" s="305"/>
      <c r="C171" s="306"/>
      <c r="D171" s="217">
        <v>2515435</v>
      </c>
      <c r="E171" s="143">
        <v>0.27945935278182144</v>
      </c>
      <c r="F171" s="217">
        <v>1966014</v>
      </c>
      <c r="G171" s="142">
        <v>-3.4682444209854446E-2</v>
      </c>
      <c r="H171" s="217">
        <v>2036650</v>
      </c>
      <c r="I171" s="142">
        <v>0.17798768366202533</v>
      </c>
      <c r="J171" s="217">
        <v>1728923</v>
      </c>
      <c r="K171" s="142">
        <v>0.45491441781964848</v>
      </c>
    </row>
    <row r="172" spans="1:11" s="182" customFormat="1" x14ac:dyDescent="0.25">
      <c r="A172" s="154"/>
      <c r="B172" s="154"/>
      <c r="C172" s="154"/>
      <c r="D172" s="189"/>
      <c r="E172" s="190"/>
      <c r="F172" s="189"/>
      <c r="G172" s="155"/>
      <c r="H172" s="189"/>
      <c r="I172" s="155"/>
      <c r="J172" s="189"/>
      <c r="K172" s="155"/>
    </row>
    <row r="173" spans="1:11" s="134" customFormat="1" x14ac:dyDescent="0.25">
      <c r="A173" s="296" t="s">
        <v>1954</v>
      </c>
      <c r="B173" s="297"/>
      <c r="C173" s="297"/>
      <c r="D173" s="263">
        <v>2016</v>
      </c>
      <c r="E173" s="262" t="s">
        <v>1960</v>
      </c>
      <c r="F173" s="263">
        <v>2015</v>
      </c>
      <c r="G173" s="262" t="s">
        <v>1960</v>
      </c>
      <c r="H173" s="263">
        <v>2014</v>
      </c>
      <c r="I173" s="262" t="s">
        <v>1960</v>
      </c>
      <c r="J173" s="263">
        <v>2013</v>
      </c>
      <c r="K173" s="262" t="s">
        <v>1959</v>
      </c>
    </row>
    <row r="174" spans="1:11" x14ac:dyDescent="0.25">
      <c r="A174" s="284" t="s">
        <v>978</v>
      </c>
      <c r="B174" s="285"/>
      <c r="C174" s="286"/>
      <c r="D174" s="216">
        <v>1578762</v>
      </c>
      <c r="E174" s="132">
        <v>-0.27624544433493026</v>
      </c>
      <c r="F174" s="216">
        <v>2181350</v>
      </c>
      <c r="G174" s="132">
        <v>0.34423212969604644</v>
      </c>
      <c r="H174" s="216">
        <v>1622748</v>
      </c>
      <c r="I174" s="132">
        <v>-0.32265779765735936</v>
      </c>
      <c r="J174" s="216">
        <v>2395758</v>
      </c>
      <c r="K174" s="132">
        <v>-0.34101774887112968</v>
      </c>
    </row>
    <row r="175" spans="1:11" x14ac:dyDescent="0.25">
      <c r="A175" s="269" t="s">
        <v>345</v>
      </c>
      <c r="B175" s="270"/>
      <c r="C175" s="271"/>
      <c r="D175" s="213"/>
      <c r="E175" s="130"/>
      <c r="F175" s="213"/>
      <c r="G175" s="130"/>
      <c r="H175" s="213"/>
      <c r="I175" s="130"/>
      <c r="J175" s="213"/>
      <c r="K175" s="130"/>
    </row>
    <row r="176" spans="1:11" x14ac:dyDescent="0.25">
      <c r="A176" s="284" t="s">
        <v>957</v>
      </c>
      <c r="B176" s="285"/>
      <c r="C176" s="286"/>
      <c r="D176" s="216"/>
      <c r="E176" s="132"/>
      <c r="F176" s="216"/>
      <c r="G176" s="132"/>
      <c r="H176" s="216"/>
      <c r="I176" s="132"/>
      <c r="J176" s="216"/>
      <c r="K176" s="132"/>
    </row>
    <row r="177" spans="1:11" x14ac:dyDescent="0.25">
      <c r="A177" s="269" t="s">
        <v>958</v>
      </c>
      <c r="B177" s="270"/>
      <c r="C177" s="271"/>
      <c r="D177" s="213">
        <v>3431914</v>
      </c>
      <c r="E177" s="130">
        <v>0.3738080455449595</v>
      </c>
      <c r="F177" s="213">
        <v>2498103</v>
      </c>
      <c r="G177" s="130">
        <v>5.6513977509614177E-2</v>
      </c>
      <c r="H177" s="213">
        <v>2364477</v>
      </c>
      <c r="I177" s="130">
        <v>-9.225252284419061E-3</v>
      </c>
      <c r="J177" s="213">
        <v>2386493</v>
      </c>
      <c r="K177" s="130">
        <v>0.43805743406747899</v>
      </c>
    </row>
    <row r="178" spans="1:11" x14ac:dyDescent="0.25">
      <c r="A178" s="284" t="s">
        <v>959</v>
      </c>
      <c r="B178" s="285"/>
      <c r="C178" s="286"/>
      <c r="D178" s="216">
        <v>1657327</v>
      </c>
      <c r="E178" s="132">
        <v>-0.15692626213555194</v>
      </c>
      <c r="F178" s="216">
        <v>1965815</v>
      </c>
      <c r="G178" s="132">
        <v>1.1219891580544945</v>
      </c>
      <c r="H178" s="216">
        <v>926402</v>
      </c>
      <c r="I178" s="132">
        <v>0.47443694105925593</v>
      </c>
      <c r="J178" s="216">
        <v>628309</v>
      </c>
      <c r="K178" s="132">
        <v>1.6377578548134757</v>
      </c>
    </row>
    <row r="179" spans="1:11" x14ac:dyDescent="0.25">
      <c r="A179" s="269" t="s">
        <v>960</v>
      </c>
      <c r="B179" s="270"/>
      <c r="C179" s="271"/>
      <c r="D179" s="213">
        <v>0</v>
      </c>
      <c r="E179" s="130"/>
      <c r="F179" s="213">
        <v>0</v>
      </c>
      <c r="G179" s="130"/>
      <c r="H179" s="213">
        <v>0</v>
      </c>
      <c r="I179" s="130"/>
      <c r="J179" s="213">
        <v>0</v>
      </c>
      <c r="K179" s="130"/>
    </row>
    <row r="180" spans="1:11" x14ac:dyDescent="0.25">
      <c r="A180" s="284" t="s">
        <v>961</v>
      </c>
      <c r="B180" s="285"/>
      <c r="C180" s="286"/>
      <c r="D180" s="216">
        <v>0</v>
      </c>
      <c r="E180" s="132">
        <v>-1</v>
      </c>
      <c r="F180" s="216">
        <v>35627</v>
      </c>
      <c r="G180" s="132"/>
      <c r="H180" s="216">
        <v>0</v>
      </c>
      <c r="I180" s="132"/>
      <c r="J180" s="216">
        <v>0</v>
      </c>
      <c r="K180" s="132"/>
    </row>
    <row r="181" spans="1:11" x14ac:dyDescent="0.25">
      <c r="A181" s="269" t="s">
        <v>962</v>
      </c>
      <c r="B181" s="270"/>
      <c r="C181" s="271"/>
      <c r="D181" s="213">
        <v>15403</v>
      </c>
      <c r="E181" s="130">
        <v>-0.51290240971475554</v>
      </c>
      <c r="F181" s="213">
        <v>31622</v>
      </c>
      <c r="G181" s="130">
        <v>0.22499418919965919</v>
      </c>
      <c r="H181" s="213">
        <v>25814</v>
      </c>
      <c r="I181" s="130">
        <v>-0.82723171858058819</v>
      </c>
      <c r="J181" s="213">
        <v>149414</v>
      </c>
      <c r="K181" s="130">
        <v>-0.89691059740051138</v>
      </c>
    </row>
    <row r="182" spans="1:11" x14ac:dyDescent="0.25">
      <c r="A182" s="284" t="s">
        <v>979</v>
      </c>
      <c r="B182" s="285"/>
      <c r="C182" s="286"/>
      <c r="D182" s="216">
        <v>-27</v>
      </c>
      <c r="E182" s="132">
        <v>2.8571428571428572</v>
      </c>
      <c r="F182" s="216">
        <v>-7</v>
      </c>
      <c r="G182" s="132">
        <v>6</v>
      </c>
      <c r="H182" s="216">
        <v>-1</v>
      </c>
      <c r="I182" s="132"/>
      <c r="J182" s="216">
        <v>0</v>
      </c>
      <c r="K182" s="132"/>
    </row>
    <row r="183" spans="1:11" x14ac:dyDescent="0.25">
      <c r="A183" s="269" t="s">
        <v>963</v>
      </c>
      <c r="B183" s="270"/>
      <c r="C183" s="271"/>
      <c r="D183" s="213">
        <v>72267</v>
      </c>
      <c r="E183" s="130">
        <v>-0.57562891973786201</v>
      </c>
      <c r="F183" s="213">
        <v>170292</v>
      </c>
      <c r="G183" s="130">
        <v>1.0250677829044381</v>
      </c>
      <c r="H183" s="213">
        <v>84092</v>
      </c>
      <c r="I183" s="130">
        <v>0.34624743852459017</v>
      </c>
      <c r="J183" s="213">
        <v>62464</v>
      </c>
      <c r="K183" s="130">
        <v>0.15693839651639352</v>
      </c>
    </row>
    <row r="184" spans="1:11" x14ac:dyDescent="0.25">
      <c r="A184" s="284" t="s">
        <v>980</v>
      </c>
      <c r="B184" s="285"/>
      <c r="C184" s="286"/>
      <c r="D184" s="216">
        <v>5176884</v>
      </c>
      <c r="E184" s="132">
        <v>0.10112450366397452</v>
      </c>
      <c r="F184" s="216">
        <v>4701452</v>
      </c>
      <c r="G184" s="132">
        <v>0.3824616272193786</v>
      </c>
      <c r="H184" s="216">
        <v>3400783</v>
      </c>
      <c r="I184" s="132">
        <v>5.3957318358188511E-2</v>
      </c>
      <c r="J184" s="216">
        <v>3226680</v>
      </c>
      <c r="K184" s="132">
        <v>0.60439956859682398</v>
      </c>
    </row>
    <row r="185" spans="1:11" x14ac:dyDescent="0.25">
      <c r="A185" s="269" t="s">
        <v>981</v>
      </c>
      <c r="B185" s="270"/>
      <c r="C185" s="271"/>
      <c r="D185" s="213"/>
      <c r="E185" s="130"/>
      <c r="F185" s="213"/>
      <c r="G185" s="130"/>
      <c r="H185" s="213"/>
      <c r="I185" s="130"/>
      <c r="J185" s="213"/>
      <c r="K185" s="130"/>
    </row>
    <row r="186" spans="1:11" x14ac:dyDescent="0.25">
      <c r="A186" s="284" t="s">
        <v>958</v>
      </c>
      <c r="B186" s="285"/>
      <c r="C186" s="286"/>
      <c r="D186" s="216">
        <v>4228166</v>
      </c>
      <c r="E186" s="132">
        <v>-3.4672129032876753E-2</v>
      </c>
      <c r="F186" s="216">
        <v>4380031</v>
      </c>
      <c r="G186" s="132">
        <v>5.7784575243331027E-2</v>
      </c>
      <c r="H186" s="216">
        <v>4140759</v>
      </c>
      <c r="I186" s="132">
        <v>0.2388906242146156</v>
      </c>
      <c r="J186" s="216">
        <v>3342312</v>
      </c>
      <c r="K186" s="132">
        <v>0.26504228210891134</v>
      </c>
    </row>
    <row r="187" spans="1:11" x14ac:dyDescent="0.25">
      <c r="A187" s="269" t="s">
        <v>959</v>
      </c>
      <c r="B187" s="270"/>
      <c r="C187" s="271"/>
      <c r="D187" s="213">
        <v>1706280</v>
      </c>
      <c r="E187" s="130">
        <v>-0.23419988591181462</v>
      </c>
      <c r="F187" s="213">
        <v>2228101</v>
      </c>
      <c r="G187" s="130">
        <v>9.8672382659909186E-2</v>
      </c>
      <c r="H187" s="213">
        <v>2027994</v>
      </c>
      <c r="I187" s="130">
        <v>1.679954593928854</v>
      </c>
      <c r="J187" s="213">
        <v>756727</v>
      </c>
      <c r="K187" s="130">
        <v>1.2548158054357779</v>
      </c>
    </row>
    <row r="188" spans="1:11" x14ac:dyDescent="0.25">
      <c r="A188" s="284" t="s">
        <v>960</v>
      </c>
      <c r="B188" s="285"/>
      <c r="C188" s="286"/>
      <c r="D188" s="216">
        <v>0</v>
      </c>
      <c r="E188" s="132"/>
      <c r="F188" s="216">
        <v>0</v>
      </c>
      <c r="G188" s="132"/>
      <c r="H188" s="216">
        <v>0</v>
      </c>
      <c r="I188" s="132"/>
      <c r="J188" s="216">
        <v>0</v>
      </c>
      <c r="K188" s="132"/>
    </row>
    <row r="189" spans="1:11" x14ac:dyDescent="0.25">
      <c r="A189" s="269" t="s">
        <v>961</v>
      </c>
      <c r="B189" s="270"/>
      <c r="C189" s="271"/>
      <c r="D189" s="213">
        <v>78039</v>
      </c>
      <c r="E189" s="130">
        <v>6.8983466432886331E-2</v>
      </c>
      <c r="F189" s="213">
        <v>73003</v>
      </c>
      <c r="G189" s="130">
        <v>-0.4549167475546928</v>
      </c>
      <c r="H189" s="213">
        <v>133930</v>
      </c>
      <c r="I189" s="130">
        <v>0.23473066037300971</v>
      </c>
      <c r="J189" s="213">
        <v>108469</v>
      </c>
      <c r="K189" s="130">
        <v>-0.28054098405996186</v>
      </c>
    </row>
    <row r="190" spans="1:11" x14ac:dyDescent="0.25">
      <c r="A190" s="284" t="s">
        <v>962</v>
      </c>
      <c r="B190" s="285"/>
      <c r="C190" s="286"/>
      <c r="D190" s="216">
        <v>505548</v>
      </c>
      <c r="E190" s="132">
        <v>1.3618109702827832</v>
      </c>
      <c r="F190" s="216">
        <v>214051</v>
      </c>
      <c r="G190" s="132">
        <v>0.31363150982534083</v>
      </c>
      <c r="H190" s="216">
        <v>162946</v>
      </c>
      <c r="I190" s="132">
        <v>0.49706001249494691</v>
      </c>
      <c r="J190" s="216">
        <v>108844</v>
      </c>
      <c r="K190" s="132">
        <v>3.6447025100143327</v>
      </c>
    </row>
    <row r="191" spans="1:11" x14ac:dyDescent="0.25">
      <c r="A191" s="269" t="s">
        <v>964</v>
      </c>
      <c r="B191" s="270"/>
      <c r="C191" s="271"/>
      <c r="D191" s="213">
        <v>53002</v>
      </c>
      <c r="E191" s="130">
        <v>0.52409707844490461</v>
      </c>
      <c r="F191" s="213">
        <v>34776</v>
      </c>
      <c r="G191" s="130">
        <v>-0.8112113611934465</v>
      </c>
      <c r="H191" s="213">
        <v>184206</v>
      </c>
      <c r="I191" s="130">
        <v>1.739326343966094</v>
      </c>
      <c r="J191" s="213">
        <v>67245</v>
      </c>
      <c r="K191" s="130">
        <v>-0.21180756933601008</v>
      </c>
    </row>
    <row r="192" spans="1:11" x14ac:dyDescent="0.25">
      <c r="A192" s="284" t="s">
        <v>982</v>
      </c>
      <c r="B192" s="285"/>
      <c r="C192" s="286"/>
      <c r="D192" s="216">
        <v>6571035</v>
      </c>
      <c r="E192" s="132">
        <v>-5.1793501897990257E-2</v>
      </c>
      <c r="F192" s="216">
        <v>6929962</v>
      </c>
      <c r="G192" s="132">
        <v>4.2125406119099207E-2</v>
      </c>
      <c r="H192" s="216">
        <v>6649835</v>
      </c>
      <c r="I192" s="132">
        <v>0.51698137397210564</v>
      </c>
      <c r="J192" s="216">
        <v>4383597</v>
      </c>
      <c r="K192" s="132">
        <v>0.49900526896062747</v>
      </c>
    </row>
    <row r="193" spans="1:11" x14ac:dyDescent="0.25">
      <c r="A193" s="269" t="s">
        <v>983</v>
      </c>
      <c r="B193" s="270"/>
      <c r="C193" s="271"/>
      <c r="D193" s="213">
        <v>0</v>
      </c>
      <c r="E193" s="130"/>
      <c r="F193" s="213">
        <v>0</v>
      </c>
      <c r="G193" s="130"/>
      <c r="H193" s="213">
        <v>0</v>
      </c>
      <c r="I193" s="130"/>
      <c r="J193" s="213">
        <v>0</v>
      </c>
      <c r="K193" s="130"/>
    </row>
    <row r="194" spans="1:11" x14ac:dyDescent="0.25">
      <c r="A194" s="304" t="s">
        <v>984</v>
      </c>
      <c r="B194" s="305"/>
      <c r="C194" s="306"/>
      <c r="D194" s="217">
        <v>-1394151</v>
      </c>
      <c r="E194" s="142">
        <v>-0.37440217903442208</v>
      </c>
      <c r="F194" s="217">
        <v>-2228510</v>
      </c>
      <c r="G194" s="142">
        <v>-0.31410454495649809</v>
      </c>
      <c r="H194" s="217">
        <v>-3249052</v>
      </c>
      <c r="I194" s="142">
        <v>1.8083708684374074</v>
      </c>
      <c r="J194" s="217">
        <v>-1156917</v>
      </c>
      <c r="K194" s="142">
        <v>0.20505706113748867</v>
      </c>
    </row>
    <row r="195" spans="1:11" s="168" customFormat="1" x14ac:dyDescent="0.25">
      <c r="D195" s="228"/>
      <c r="E195" s="229"/>
      <c r="F195" s="228"/>
      <c r="G195" s="229"/>
      <c r="H195" s="228"/>
      <c r="I195" s="229"/>
      <c r="J195" s="228"/>
      <c r="K195" s="229"/>
    </row>
    <row r="196" spans="1:11" x14ac:dyDescent="0.25">
      <c r="A196" s="293" t="s">
        <v>1962</v>
      </c>
      <c r="B196" s="294"/>
      <c r="C196" s="294"/>
      <c r="D196" s="294"/>
      <c r="E196" s="294"/>
      <c r="F196" s="294"/>
      <c r="G196" s="294"/>
      <c r="H196" s="294"/>
      <c r="I196" s="294"/>
      <c r="J196" s="294"/>
      <c r="K196" s="295"/>
    </row>
    <row r="197" spans="1:11" s="168" customFormat="1" x14ac:dyDescent="0.25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</row>
    <row r="198" spans="1:11" s="168" customFormat="1" x14ac:dyDescent="0.25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</row>
    <row r="199" spans="1:11" s="168" customFormat="1" x14ac:dyDescent="0.25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</row>
    <row r="200" spans="1:11" s="168" customFormat="1" x14ac:dyDescent="0.25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</row>
    <row r="201" spans="1:11" s="168" customFormat="1" x14ac:dyDescent="0.25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</row>
    <row r="202" spans="1:11" s="168" customFormat="1" x14ac:dyDescent="0.25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</row>
    <row r="203" spans="1:11" s="168" customFormat="1" x14ac:dyDescent="0.25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</row>
    <row r="204" spans="1:11" s="168" customFormat="1" x14ac:dyDescent="0.25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</row>
    <row r="205" spans="1:11" s="168" customFormat="1" x14ac:dyDescent="0.2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</row>
    <row r="206" spans="1:11" s="168" customFormat="1" x14ac:dyDescent="0.25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</row>
    <row r="207" spans="1:11" s="168" customFormat="1" x14ac:dyDescent="0.25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</row>
    <row r="208" spans="1:11" s="168" customFormat="1" x14ac:dyDescent="0.25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</row>
    <row r="209" spans="1:12" s="168" customFormat="1" x14ac:dyDescent="0.25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</row>
    <row r="210" spans="1:12" s="168" customFormat="1" x14ac:dyDescent="0.25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</row>
    <row r="211" spans="1:12" s="168" customFormat="1" x14ac:dyDescent="0.25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</row>
    <row r="212" spans="1:12" s="168" customFormat="1" x14ac:dyDescent="0.25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</row>
    <row r="213" spans="1:12" s="134" customFormat="1" x14ac:dyDescent="0.25">
      <c r="A213" s="307" t="s">
        <v>1956</v>
      </c>
      <c r="B213" s="308"/>
      <c r="C213" s="308"/>
      <c r="D213" s="263">
        <v>2016</v>
      </c>
      <c r="E213" s="262" t="s">
        <v>1960</v>
      </c>
      <c r="F213" s="263">
        <v>2015</v>
      </c>
      <c r="G213" s="262" t="s">
        <v>1960</v>
      </c>
      <c r="H213" s="263">
        <v>2014</v>
      </c>
      <c r="I213" s="262" t="s">
        <v>1960</v>
      </c>
      <c r="J213" s="263">
        <v>2013</v>
      </c>
      <c r="K213" s="262" t="s">
        <v>1959</v>
      </c>
    </row>
    <row r="214" spans="1:12" x14ac:dyDescent="0.25">
      <c r="A214" s="330" t="s">
        <v>986</v>
      </c>
      <c r="B214" s="285"/>
      <c r="C214" s="285"/>
      <c r="D214" s="216">
        <v>17222123</v>
      </c>
      <c r="E214" s="132">
        <v>8.8548716157545337E-2</v>
      </c>
      <c r="F214" s="216">
        <v>15821178</v>
      </c>
      <c r="G214" s="132">
        <v>7.2871070639502156E-2</v>
      </c>
      <c r="H214" s="216">
        <v>14746579</v>
      </c>
      <c r="I214" s="132">
        <v>9.4553344985051524E-2</v>
      </c>
      <c r="J214" s="216">
        <v>13472691</v>
      </c>
      <c r="K214" s="132">
        <v>0.27829867099304817</v>
      </c>
    </row>
    <row r="215" spans="1:12" x14ac:dyDescent="0.25">
      <c r="A215" s="329" t="s">
        <v>1379</v>
      </c>
      <c r="B215" s="270"/>
      <c r="C215" s="270"/>
      <c r="D215" s="192">
        <v>1.0234406640807292</v>
      </c>
      <c r="E215" s="159">
        <v>7.4956175245301626E-2</v>
      </c>
      <c r="F215" s="192">
        <v>0.95207664056367991</v>
      </c>
      <c r="G215" s="159">
        <v>4.6405240937121839E-2</v>
      </c>
      <c r="H215" s="192">
        <v>0.90985461780661125</v>
      </c>
      <c r="I215" s="159">
        <v>3.2249170258310089E-2</v>
      </c>
      <c r="J215" s="192">
        <v>0.88142925566985841</v>
      </c>
      <c r="K215" s="159">
        <v>0.16111492498958024</v>
      </c>
    </row>
    <row r="216" spans="1:12" x14ac:dyDescent="0.25">
      <c r="A216" s="330" t="s">
        <v>993</v>
      </c>
      <c r="B216" s="285"/>
      <c r="C216" s="285"/>
      <c r="D216" s="216">
        <v>-403697</v>
      </c>
      <c r="E216" s="132">
        <v>-1.5324384994012166</v>
      </c>
      <c r="F216" s="216">
        <v>758204</v>
      </c>
      <c r="G216" s="132">
        <v>-0.42963705188154089</v>
      </c>
      <c r="H216" s="216">
        <v>1329336</v>
      </c>
      <c r="I216" s="132">
        <v>-0.16784759872973898</v>
      </c>
      <c r="J216" s="216">
        <v>1597467</v>
      </c>
      <c r="K216" s="132">
        <v>-1.2527106976231748</v>
      </c>
    </row>
    <row r="217" spans="1:12" x14ac:dyDescent="0.25">
      <c r="A217" s="329" t="s">
        <v>994</v>
      </c>
      <c r="B217" s="270"/>
      <c r="C217" s="270"/>
      <c r="D217" s="213">
        <v>1225086</v>
      </c>
      <c r="E217" s="130">
        <v>3.9635771143434306E-2</v>
      </c>
      <c r="F217" s="213">
        <v>1178380</v>
      </c>
      <c r="G217" s="130">
        <v>0.28719284735079986</v>
      </c>
      <c r="H217" s="213">
        <v>915465</v>
      </c>
      <c r="I217" s="130">
        <v>-7.1844327489767545E-2</v>
      </c>
      <c r="J217" s="213">
        <v>986327</v>
      </c>
      <c r="K217" s="130">
        <v>0.24206880679531229</v>
      </c>
    </row>
    <row r="218" spans="1:12" x14ac:dyDescent="0.25">
      <c r="A218" s="330" t="s">
        <v>995</v>
      </c>
      <c r="B218" s="285"/>
      <c r="C218" s="285"/>
      <c r="D218" s="216">
        <v>-21180</v>
      </c>
      <c r="E218" s="132">
        <v>-1.3387499200307083</v>
      </c>
      <c r="F218" s="216">
        <v>62524</v>
      </c>
      <c r="G218" s="132">
        <v>0.10005806077027279</v>
      </c>
      <c r="H218" s="216">
        <v>56837</v>
      </c>
      <c r="I218" s="132">
        <v>13.701758923952406</v>
      </c>
      <c r="J218" s="216">
        <v>3866</v>
      </c>
      <c r="K218" s="132">
        <v>-6.4785307811691668</v>
      </c>
    </row>
    <row r="219" spans="1:12" x14ac:dyDescent="0.25">
      <c r="A219" s="329" t="s">
        <v>996</v>
      </c>
      <c r="B219" s="270"/>
      <c r="C219" s="270"/>
      <c r="D219" s="213">
        <v>1203905</v>
      </c>
      <c r="E219" s="130">
        <v>-2.9816166278777367E-2</v>
      </c>
      <c r="F219" s="213">
        <v>1240904</v>
      </c>
      <c r="G219" s="130">
        <v>0.27625367426992842</v>
      </c>
      <c r="H219" s="213">
        <v>972302</v>
      </c>
      <c r="I219" s="130">
        <v>-1.8068194786268976E-2</v>
      </c>
      <c r="J219" s="213">
        <v>990193</v>
      </c>
      <c r="K219" s="130">
        <v>0.21582863138802244</v>
      </c>
    </row>
    <row r="220" spans="1:12" x14ac:dyDescent="0.25">
      <c r="A220" s="330" t="s">
        <v>1000</v>
      </c>
      <c r="B220" s="285"/>
      <c r="C220" s="285"/>
      <c r="D220" s="216">
        <v>496</v>
      </c>
      <c r="E220" s="132">
        <v>-1.0905770635500365</v>
      </c>
      <c r="F220" s="216">
        <v>-5476</v>
      </c>
      <c r="G220" s="132">
        <v>0.8126448195961602</v>
      </c>
      <c r="H220" s="216">
        <v>-3021</v>
      </c>
      <c r="I220" s="132">
        <v>-0.52965903783278834</v>
      </c>
      <c r="J220" s="216">
        <v>-6423</v>
      </c>
      <c r="K220" s="132">
        <v>-1.0772224817063678</v>
      </c>
    </row>
    <row r="221" spans="1:12" x14ac:dyDescent="0.25">
      <c r="A221" s="329" t="s">
        <v>1002</v>
      </c>
      <c r="B221" s="270"/>
      <c r="C221" s="270"/>
      <c r="D221" s="213"/>
      <c r="E221" s="130"/>
      <c r="F221" s="213"/>
      <c r="G221" s="130"/>
      <c r="H221" s="213"/>
      <c r="I221" s="130"/>
      <c r="J221" s="213"/>
      <c r="K221" s="130"/>
      <c r="L221" s="168"/>
    </row>
    <row r="222" spans="1:12" x14ac:dyDescent="0.25">
      <c r="A222" s="330" t="s">
        <v>1003</v>
      </c>
      <c r="B222" s="285"/>
      <c r="C222" s="285"/>
      <c r="D222" s="216">
        <v>795514</v>
      </c>
      <c r="E222" s="132">
        <v>-0.6007149360603028</v>
      </c>
      <c r="F222" s="216">
        <v>1992346</v>
      </c>
      <c r="G222" s="132">
        <v>-0.13233473346354763</v>
      </c>
      <c r="H222" s="216">
        <v>2296215</v>
      </c>
      <c r="I222" s="132">
        <v>-0.11013042576814791</v>
      </c>
      <c r="J222" s="216">
        <v>2580395</v>
      </c>
      <c r="K222" s="132">
        <v>-0.69170843998690124</v>
      </c>
    </row>
    <row r="223" spans="1:12" x14ac:dyDescent="0.25">
      <c r="A223" s="329" t="s">
        <v>1007</v>
      </c>
      <c r="B223" s="270"/>
      <c r="C223" s="270"/>
      <c r="D223" s="213">
        <v>354040</v>
      </c>
      <c r="E223" s="130">
        <v>-0.68211354447348604</v>
      </c>
      <c r="F223" s="213">
        <v>1113731</v>
      </c>
      <c r="G223" s="130">
        <v>-0.10617713363471692</v>
      </c>
      <c r="H223" s="213">
        <v>1246031</v>
      </c>
      <c r="I223" s="130">
        <v>-7.4199640982661408E-2</v>
      </c>
      <c r="J223" s="213">
        <v>1345896</v>
      </c>
      <c r="K223" s="130">
        <v>-0.73694847150151277</v>
      </c>
    </row>
    <row r="224" spans="1:12" x14ac:dyDescent="0.25">
      <c r="A224" s="330" t="s">
        <v>1383</v>
      </c>
      <c r="B224" s="285"/>
      <c r="C224" s="285"/>
      <c r="D224" s="138">
        <v>-0.98367133657213879</v>
      </c>
      <c r="E224" s="132">
        <v>5.806615977035686</v>
      </c>
      <c r="F224" s="138">
        <v>-0.14451694349892388</v>
      </c>
      <c r="G224" s="132">
        <v>-4.2647869973331574</v>
      </c>
      <c r="H224" s="138">
        <v>4.4265351343586154E-2</v>
      </c>
      <c r="I224" s="132">
        <v>-0.73313253967888392</v>
      </c>
      <c r="J224" s="138">
        <v>0.16587017124651532</v>
      </c>
      <c r="K224" s="132">
        <v>-6.9303690903544792</v>
      </c>
    </row>
    <row r="225" spans="1:11" x14ac:dyDescent="0.25">
      <c r="A225" s="329" t="s">
        <v>1008</v>
      </c>
      <c r="B225" s="270"/>
      <c r="C225" s="270"/>
      <c r="D225" s="213">
        <v>24369268</v>
      </c>
      <c r="E225" s="130">
        <v>6.6024087531211695E-2</v>
      </c>
      <c r="F225" s="213">
        <v>22859960</v>
      </c>
      <c r="G225" s="130">
        <v>0.10115265740489376</v>
      </c>
      <c r="H225" s="213">
        <v>20760028</v>
      </c>
      <c r="I225" s="130">
        <v>0.13022837442128954</v>
      </c>
      <c r="J225" s="213">
        <v>18367994</v>
      </c>
      <c r="K225" s="130">
        <v>0.32672451874712061</v>
      </c>
    </row>
    <row r="226" spans="1:11" x14ac:dyDescent="0.25">
      <c r="A226" s="330" t="s">
        <v>1010</v>
      </c>
      <c r="B226" s="285"/>
      <c r="C226" s="285"/>
      <c r="D226" s="219">
        <v>828919</v>
      </c>
      <c r="E226" s="220">
        <v>0.53578885934764275</v>
      </c>
      <c r="F226" s="219">
        <v>539735</v>
      </c>
      <c r="G226" s="220">
        <v>-0.44905773239232472</v>
      </c>
      <c r="H226" s="219">
        <v>979658</v>
      </c>
      <c r="I226" s="220">
        <v>9.5528798789763503E-3</v>
      </c>
      <c r="J226" s="219">
        <v>970388</v>
      </c>
      <c r="K226" s="220">
        <v>-0.14578601549071091</v>
      </c>
    </row>
    <row r="227" spans="1:11" x14ac:dyDescent="0.25">
      <c r="A227" s="329" t="s">
        <v>1015</v>
      </c>
      <c r="B227" s="270"/>
      <c r="C227" s="270"/>
      <c r="D227" s="213">
        <v>0</v>
      </c>
      <c r="E227" s="130"/>
      <c r="F227" s="213">
        <v>0</v>
      </c>
      <c r="G227" s="130"/>
      <c r="H227" s="213">
        <v>0</v>
      </c>
      <c r="I227" s="130"/>
      <c r="J227" s="213">
        <v>0</v>
      </c>
      <c r="K227" s="130"/>
    </row>
    <row r="228" spans="1:11" x14ac:dyDescent="0.25">
      <c r="A228" s="330" t="s">
        <v>1029</v>
      </c>
      <c r="B228" s="285"/>
      <c r="C228" s="285"/>
      <c r="D228" s="216">
        <v>974115</v>
      </c>
      <c r="E228" s="132">
        <v>-0.35459495344886527</v>
      </c>
      <c r="F228" s="216">
        <v>1509308</v>
      </c>
      <c r="G228" s="132">
        <v>-0.28125863123186845</v>
      </c>
      <c r="H228" s="216">
        <v>2099932</v>
      </c>
      <c r="I228" s="132">
        <v>-0.1221144849947785</v>
      </c>
      <c r="J228" s="216">
        <v>2392034</v>
      </c>
      <c r="K228" s="132">
        <v>-0.59276707605326684</v>
      </c>
    </row>
    <row r="229" spans="1:11" x14ac:dyDescent="0.25">
      <c r="A229" s="328" t="s">
        <v>1030</v>
      </c>
      <c r="B229" s="273"/>
      <c r="C229" s="273"/>
      <c r="D229" s="218">
        <v>25343383</v>
      </c>
      <c r="E229" s="136">
        <v>3.9973092339088634E-2</v>
      </c>
      <c r="F229" s="218">
        <v>24369268</v>
      </c>
      <c r="G229" s="136">
        <v>6.6024087531211695E-2</v>
      </c>
      <c r="H229" s="218">
        <v>22859960</v>
      </c>
      <c r="I229" s="136">
        <v>0.10115265740489376</v>
      </c>
      <c r="J229" s="218">
        <v>20760028</v>
      </c>
      <c r="K229" s="136">
        <v>0.22077788141711552</v>
      </c>
    </row>
  </sheetData>
  <mergeCells count="167"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</mergeCells>
  <conditionalFormatting sqref="B39:D40 F39:J40 A101:K108 F42:J54 B42:D54 D109:K112">
    <cfRule type="expression" dxfId="19" priority="33">
      <formula>MOD(ROW(),2)=1</formula>
    </cfRule>
    <cfRule type="expression" dxfId="18" priority="34">
      <formula>MOD(ROW(),2)=0</formula>
    </cfRule>
  </conditionalFormatting>
  <conditionalFormatting sqref="B58:D80 F58:J80">
    <cfRule type="expression" dxfId="17" priority="31">
      <formula>MOD(ROW(),2)=1</formula>
    </cfRule>
    <cfRule type="expression" dxfId="16" priority="32">
      <formula>MOD(ROW(),2)=0</formula>
    </cfRule>
  </conditionalFormatting>
  <conditionalFormatting sqref="B41:D41 F41:J41">
    <cfRule type="expression" dxfId="15" priority="23">
      <formula>MOD(ROW(),2)=1</formula>
    </cfRule>
    <cfRule type="expression" dxfId="14" priority="24">
      <formula>MOD(ROW(),2)=0</formula>
    </cfRule>
  </conditionalFormatting>
  <conditionalFormatting sqref="A147:K171 A115:K143 A144:D144 J144 H144 F144">
    <cfRule type="expression" dxfId="13" priority="13">
      <formula>MOD(ROW(),2)=0</formula>
    </cfRule>
    <cfRule type="expression" dxfId="12" priority="14">
      <formula>MOD(ROW(),2)=1</formula>
    </cfRule>
  </conditionalFormatting>
  <conditionalFormatting sqref="E39:E40 E42:E54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E41">
    <cfRule type="expression" dxfId="9" priority="9">
      <formula>MOD(ROW(),2)=1</formula>
    </cfRule>
    <cfRule type="expression" dxfId="8" priority="10">
      <formula>MOD(ROW(),2)=0</formula>
    </cfRule>
  </conditionalFormatting>
  <conditionalFormatting sqref="E58:E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A109:A112">
    <cfRule type="expression" dxfId="5" priority="5">
      <formula>MOD(ROW(),2)=0</formula>
    </cfRule>
    <cfRule type="expression" dxfId="4" priority="6">
      <formula>MOD(ROW(),2)=1</formula>
    </cfRule>
  </conditionalFormatting>
  <conditionalFormatting sqref="G144 I144 K144">
    <cfRule type="expression" dxfId="3" priority="3">
      <formula>MOD(ROW(),2)=0</formula>
    </cfRule>
    <cfRule type="expression" dxfId="2" priority="4">
      <formula>MOD(ROW(),2)=1</formula>
    </cfRule>
  </conditionalFormatting>
  <conditionalFormatting sqref="E144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40" zoomScale="90" zoomScaleNormal="90" workbookViewId="0">
      <selection activeCell="J15" sqref="J1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8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636</v>
      </c>
      <c r="M1" s="90"/>
      <c r="N1" s="90"/>
    </row>
    <row r="2" spans="1:18" ht="15" customHeight="1" x14ac:dyDescent="0.25">
      <c r="A2" s="91" t="s">
        <v>1827</v>
      </c>
      <c r="B2" s="1" t="s">
        <v>1666</v>
      </c>
      <c r="C2" s="1" t="s">
        <v>1667</v>
      </c>
      <c r="H2" s="59" t="s">
        <v>1986</v>
      </c>
      <c r="I2" s="91" t="s">
        <v>1983</v>
      </c>
      <c r="J2" s="91" t="s">
        <v>1984</v>
      </c>
      <c r="K2" s="91" t="s">
        <v>1985</v>
      </c>
      <c r="L2" s="61" t="s">
        <v>170</v>
      </c>
      <c r="M2" s="81" t="s">
        <v>171</v>
      </c>
      <c r="N2" s="60" t="s">
        <v>172</v>
      </c>
    </row>
    <row r="3" spans="1:18" ht="15" customHeight="1" x14ac:dyDescent="0.25">
      <c r="A3" s="52" t="s">
        <v>1952</v>
      </c>
      <c r="B3" s="2" t="s">
        <v>170</v>
      </c>
      <c r="C3" s="2"/>
      <c r="D3" s="81" t="s">
        <v>171</v>
      </c>
      <c r="F3" s="60" t="s">
        <v>172</v>
      </c>
      <c r="P3" s="59">
        <v>1</v>
      </c>
      <c r="Q3" s="59">
        <v>1</v>
      </c>
      <c r="R3" s="59">
        <v>1</v>
      </c>
    </row>
    <row r="4" spans="1:18" ht="15" customHeight="1" x14ac:dyDescent="0.25">
      <c r="A4" s="57" t="s">
        <v>863</v>
      </c>
      <c r="P4" s="59">
        <v>1</v>
      </c>
      <c r="Q4" s="59">
        <v>1</v>
      </c>
      <c r="R4" s="59">
        <v>1</v>
      </c>
    </row>
    <row r="5" spans="1:18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P5" s="59">
        <v>1</v>
      </c>
      <c r="Q5" s="59">
        <v>1</v>
      </c>
      <c r="R5" s="59">
        <v>1</v>
      </c>
    </row>
    <row r="6" spans="1:18" ht="15" customHeight="1" x14ac:dyDescent="0.25">
      <c r="A6" s="57" t="s">
        <v>1596</v>
      </c>
      <c r="B6" s="3"/>
      <c r="C6" s="3"/>
      <c r="D6" s="5"/>
      <c r="E6" s="5"/>
      <c r="F6" s="7"/>
      <c r="G6" s="7"/>
      <c r="P6" s="59">
        <v>1</v>
      </c>
      <c r="Q6" s="59">
        <v>1</v>
      </c>
      <c r="R6" s="59">
        <v>1</v>
      </c>
    </row>
    <row r="7" spans="1:18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P7" s="59">
        <v>1</v>
      </c>
      <c r="Q7" s="59">
        <v>1</v>
      </c>
      <c r="R7" s="59">
        <v>1</v>
      </c>
    </row>
    <row r="8" spans="1:18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P8" s="59">
        <v>1</v>
      </c>
      <c r="Q8" s="59">
        <v>1</v>
      </c>
      <c r="R8" s="59">
        <v>1</v>
      </c>
    </row>
    <row r="9" spans="1:18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P9" s="59">
        <v>1</v>
      </c>
      <c r="Q9" s="59">
        <v>1</v>
      </c>
      <c r="R9" s="59">
        <v>1</v>
      </c>
    </row>
    <row r="10" spans="1:18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P10" s="59">
        <v>1</v>
      </c>
      <c r="Q10" s="59">
        <v>1</v>
      </c>
      <c r="R10" s="59">
        <v>1</v>
      </c>
    </row>
    <row r="11" spans="1:18" ht="15" customHeight="1" x14ac:dyDescent="0.25">
      <c r="A11" s="57" t="s">
        <v>868</v>
      </c>
      <c r="B11" s="3"/>
      <c r="C11" s="3"/>
      <c r="D11" s="5"/>
      <c r="E11" s="5"/>
      <c r="F11" s="7"/>
      <c r="G11" s="7"/>
      <c r="P11" s="59">
        <v>1</v>
      </c>
      <c r="Q11" s="59">
        <v>1</v>
      </c>
      <c r="R11" s="59">
        <v>1</v>
      </c>
    </row>
    <row r="12" spans="1:18" ht="15" customHeight="1" x14ac:dyDescent="0.25">
      <c r="A12" s="57" t="s">
        <v>859</v>
      </c>
      <c r="B12" s="3"/>
      <c r="C12" s="3"/>
      <c r="D12" s="5"/>
      <c r="E12" s="5"/>
      <c r="F12" s="7"/>
      <c r="G12" s="7"/>
      <c r="P12" s="59">
        <v>1</v>
      </c>
      <c r="Q12" s="59">
        <v>1</v>
      </c>
      <c r="R12" s="59">
        <v>1</v>
      </c>
    </row>
    <row r="13" spans="1:18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P13" s="59">
        <v>1</v>
      </c>
      <c r="Q13" s="59">
        <v>1</v>
      </c>
      <c r="R13" s="59">
        <v>1</v>
      </c>
    </row>
    <row r="14" spans="1:18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P14" s="59">
        <v>1</v>
      </c>
      <c r="Q14" s="59">
        <v>1</v>
      </c>
      <c r="R14" s="59">
        <v>1</v>
      </c>
    </row>
    <row r="15" spans="1:18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P15" s="59">
        <v>1</v>
      </c>
      <c r="Q15" s="59">
        <v>1</v>
      </c>
      <c r="R15" s="59">
        <v>1</v>
      </c>
    </row>
    <row r="16" spans="1:18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P16" s="59">
        <v>1</v>
      </c>
      <c r="Q16" s="59">
        <v>1</v>
      </c>
      <c r="R16" s="59">
        <v>1</v>
      </c>
    </row>
    <row r="17" spans="1:18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P17" s="59">
        <v>1</v>
      </c>
      <c r="Q17" s="59">
        <v>1</v>
      </c>
      <c r="R17" s="59">
        <v>1</v>
      </c>
    </row>
    <row r="18" spans="1:18" ht="15" customHeight="1" x14ac:dyDescent="0.25">
      <c r="A18" s="57" t="s">
        <v>872</v>
      </c>
      <c r="B18" s="3"/>
      <c r="C18" s="3"/>
      <c r="D18" s="5"/>
      <c r="E18" s="5"/>
      <c r="F18" s="7"/>
      <c r="G18" s="7"/>
      <c r="P18" s="59">
        <v>1</v>
      </c>
      <c r="Q18" s="59">
        <v>1</v>
      </c>
      <c r="R18" s="59">
        <v>1</v>
      </c>
    </row>
    <row r="19" spans="1:18" ht="15" customHeight="1" x14ac:dyDescent="0.25">
      <c r="A19" s="57" t="s">
        <v>873</v>
      </c>
      <c r="B19" s="3"/>
      <c r="C19" s="3"/>
      <c r="D19" s="5"/>
      <c r="E19" s="5"/>
      <c r="F19" s="7"/>
      <c r="G19" s="7"/>
      <c r="P19" s="59">
        <v>1</v>
      </c>
      <c r="Q19" s="59">
        <v>1</v>
      </c>
      <c r="R19" s="59">
        <v>1</v>
      </c>
    </row>
    <row r="20" spans="1:18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P20" s="59">
        <v>1</v>
      </c>
      <c r="Q20" s="59">
        <v>1</v>
      </c>
      <c r="R20" s="59">
        <v>1</v>
      </c>
    </row>
    <row r="21" spans="1:18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P21" s="59">
        <v>1</v>
      </c>
      <c r="Q21" s="59">
        <v>1</v>
      </c>
      <c r="R21" s="59">
        <v>1</v>
      </c>
    </row>
    <row r="22" spans="1:18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P22" s="59">
        <v>1</v>
      </c>
      <c r="Q22" s="59">
        <v>1</v>
      </c>
      <c r="R22" s="59">
        <v>1</v>
      </c>
    </row>
    <row r="23" spans="1:18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P23" s="59">
        <v>1</v>
      </c>
      <c r="Q23" s="59">
        <v>1</v>
      </c>
      <c r="R23" s="59">
        <v>1</v>
      </c>
    </row>
    <row r="24" spans="1:18" ht="15" customHeight="1" x14ac:dyDescent="0.25">
      <c r="A24" s="57" t="s">
        <v>874</v>
      </c>
      <c r="B24" s="3"/>
      <c r="C24" s="3"/>
      <c r="D24" s="5"/>
      <c r="E24" s="5"/>
      <c r="F24" s="7"/>
      <c r="G24" s="7"/>
      <c r="P24" s="59">
        <v>1</v>
      </c>
      <c r="Q24" s="59">
        <v>1</v>
      </c>
      <c r="R24" s="59">
        <v>1</v>
      </c>
    </row>
    <row r="25" spans="1:18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P25" s="59">
        <v>1</v>
      </c>
      <c r="Q25" s="59">
        <v>1</v>
      </c>
      <c r="R25" s="59">
        <v>1</v>
      </c>
    </row>
    <row r="26" spans="1:18" ht="15" customHeight="1" x14ac:dyDescent="0.25">
      <c r="A26" s="57" t="s">
        <v>910</v>
      </c>
      <c r="B26" s="3"/>
      <c r="C26" s="3"/>
      <c r="D26" s="5"/>
      <c r="E26" s="5"/>
      <c r="F26" s="7"/>
      <c r="G26" s="7"/>
      <c r="P26" s="59">
        <v>1</v>
      </c>
      <c r="Q26" s="59">
        <v>1</v>
      </c>
      <c r="R26" s="59">
        <v>1</v>
      </c>
    </row>
    <row r="27" spans="1:18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P27" s="59">
        <v>1</v>
      </c>
      <c r="Q27" s="59">
        <v>1</v>
      </c>
      <c r="R27" s="59">
        <v>1</v>
      </c>
    </row>
    <row r="28" spans="1:18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P28" s="59">
        <v>1</v>
      </c>
      <c r="Q28" s="59">
        <v>1</v>
      </c>
      <c r="R28" s="59">
        <v>1</v>
      </c>
    </row>
    <row r="29" spans="1:18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P29" s="59">
        <v>1</v>
      </c>
      <c r="Q29" s="59">
        <v>1</v>
      </c>
      <c r="R29" s="59">
        <v>1</v>
      </c>
    </row>
    <row r="30" spans="1:18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P30" s="59">
        <v>1</v>
      </c>
      <c r="Q30" s="59">
        <v>1</v>
      </c>
      <c r="R30" s="59">
        <v>1</v>
      </c>
    </row>
    <row r="31" spans="1:18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57" t="s">
        <v>875</v>
      </c>
      <c r="B32" s="3"/>
      <c r="C32" s="3"/>
      <c r="D32" s="5"/>
      <c r="E32" s="5"/>
      <c r="F32" s="7"/>
      <c r="G32" s="7"/>
      <c r="P32" s="59">
        <v>1</v>
      </c>
      <c r="Q32" s="59">
        <v>1</v>
      </c>
      <c r="R32" s="59">
        <v>1</v>
      </c>
    </row>
    <row r="33" spans="1:18" ht="15" customHeight="1" x14ac:dyDescent="0.25">
      <c r="A33" s="57" t="s">
        <v>876</v>
      </c>
      <c r="B33" s="3"/>
      <c r="C33" s="3"/>
      <c r="D33" s="5"/>
      <c r="E33" s="5"/>
      <c r="F33" s="7"/>
      <c r="G33" s="7"/>
      <c r="P33" s="59">
        <v>1</v>
      </c>
      <c r="Q33" s="59">
        <v>1</v>
      </c>
      <c r="R33" s="59">
        <v>1</v>
      </c>
    </row>
    <row r="34" spans="1:18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P34" s="59">
        <v>1</v>
      </c>
      <c r="Q34" s="59">
        <v>1</v>
      </c>
      <c r="R34" s="59">
        <v>1</v>
      </c>
    </row>
    <row r="35" spans="1:18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P35" s="59">
        <v>1</v>
      </c>
      <c r="Q35" s="59">
        <v>1</v>
      </c>
      <c r="R35" s="59">
        <v>1</v>
      </c>
    </row>
    <row r="36" spans="1:18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P36" s="59">
        <v>1</v>
      </c>
      <c r="Q36" s="59">
        <v>1</v>
      </c>
      <c r="R36" s="59">
        <v>1</v>
      </c>
    </row>
    <row r="37" spans="1:18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P37" s="59">
        <v>1</v>
      </c>
      <c r="Q37" s="59">
        <v>1</v>
      </c>
      <c r="R37" s="59">
        <v>1</v>
      </c>
    </row>
    <row r="38" spans="1:18" ht="15" customHeight="1" x14ac:dyDescent="0.25">
      <c r="A38" s="57" t="s">
        <v>879</v>
      </c>
      <c r="B38" s="3"/>
      <c r="C38" s="3"/>
      <c r="D38" s="5"/>
      <c r="E38" s="5"/>
      <c r="F38" s="7"/>
      <c r="G38" s="7"/>
      <c r="P38" s="59">
        <v>1</v>
      </c>
      <c r="Q38" s="59">
        <v>1</v>
      </c>
      <c r="R38" s="59">
        <v>1</v>
      </c>
    </row>
    <row r="39" spans="1:18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P39" s="59">
        <v>1</v>
      </c>
      <c r="Q39" s="59">
        <v>1</v>
      </c>
      <c r="R39" s="59">
        <v>1</v>
      </c>
    </row>
    <row r="40" spans="1:18" ht="15" customHeight="1" x14ac:dyDescent="0.25">
      <c r="A40" s="57" t="s">
        <v>881</v>
      </c>
      <c r="B40" s="3"/>
      <c r="C40" s="3"/>
      <c r="D40" s="5"/>
      <c r="E40" s="5"/>
      <c r="F40" s="7"/>
      <c r="G40" s="7"/>
      <c r="P40" s="59">
        <v>1</v>
      </c>
      <c r="Q40" s="59">
        <v>1</v>
      </c>
      <c r="R40" s="59">
        <v>1</v>
      </c>
    </row>
    <row r="41" spans="1:18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P41" s="59">
        <v>1</v>
      </c>
      <c r="Q41" s="59">
        <v>1</v>
      </c>
      <c r="R41" s="59">
        <v>1</v>
      </c>
    </row>
    <row r="42" spans="1:18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P42" s="59">
        <v>1</v>
      </c>
      <c r="Q42" s="59">
        <v>1</v>
      </c>
      <c r="R42" s="59">
        <v>1</v>
      </c>
    </row>
    <row r="43" spans="1:18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P43" s="59">
        <v>1</v>
      </c>
      <c r="Q43" s="59">
        <v>1</v>
      </c>
      <c r="R43" s="59">
        <v>1</v>
      </c>
    </row>
    <row r="44" spans="1:18" ht="15" customHeight="1" x14ac:dyDescent="0.25">
      <c r="A44" s="57" t="s">
        <v>884</v>
      </c>
      <c r="B44" s="3"/>
      <c r="C44" s="3"/>
      <c r="D44" s="5"/>
      <c r="E44" s="5"/>
      <c r="F44" s="7"/>
      <c r="G44" s="7"/>
      <c r="P44" s="59">
        <v>1</v>
      </c>
      <c r="Q44" s="59">
        <v>1</v>
      </c>
      <c r="R44" s="59">
        <v>1</v>
      </c>
    </row>
    <row r="45" spans="1:18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P45" s="59">
        <v>1</v>
      </c>
      <c r="Q45" s="59">
        <v>1</v>
      </c>
      <c r="R45" s="59">
        <v>1</v>
      </c>
    </row>
    <row r="46" spans="1:18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P46" s="59">
        <v>1</v>
      </c>
      <c r="Q46" s="59">
        <v>1</v>
      </c>
      <c r="R46" s="59">
        <v>1</v>
      </c>
    </row>
    <row r="47" spans="1:18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P47" s="59">
        <v>1</v>
      </c>
      <c r="Q47" s="59">
        <v>1</v>
      </c>
      <c r="R47" s="59">
        <v>1</v>
      </c>
    </row>
    <row r="48" spans="1:18" ht="15" customHeight="1" x14ac:dyDescent="0.25">
      <c r="A48" s="57" t="s">
        <v>885</v>
      </c>
      <c r="B48" s="3"/>
      <c r="C48" s="3"/>
      <c r="D48" s="5"/>
      <c r="E48" s="5"/>
      <c r="F48" s="7"/>
      <c r="G48" s="7"/>
      <c r="P48" s="59">
        <v>1</v>
      </c>
      <c r="Q48" s="59">
        <v>1</v>
      </c>
      <c r="R48" s="59">
        <v>1</v>
      </c>
    </row>
    <row r="49" spans="1:18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P49" s="59">
        <v>1</v>
      </c>
      <c r="Q49" s="59">
        <v>1</v>
      </c>
      <c r="R49" s="59">
        <v>1</v>
      </c>
    </row>
    <row r="50" spans="1:18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P50" s="59">
        <v>1</v>
      </c>
      <c r="Q50" s="59">
        <v>1</v>
      </c>
      <c r="R50" s="59">
        <v>1</v>
      </c>
    </row>
    <row r="51" spans="1:18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57" t="s">
        <v>886</v>
      </c>
      <c r="B52" s="3"/>
      <c r="C52" s="3"/>
      <c r="D52" s="5"/>
      <c r="E52" s="5"/>
      <c r="F52" s="7"/>
      <c r="G52" s="7"/>
      <c r="P52" s="59">
        <v>1</v>
      </c>
      <c r="Q52" s="59">
        <v>1</v>
      </c>
      <c r="R52" s="59">
        <v>1</v>
      </c>
    </row>
    <row r="53" spans="1:18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P53" s="59">
        <v>1</v>
      </c>
      <c r="Q53" s="59">
        <v>1</v>
      </c>
      <c r="R53" s="59">
        <v>1</v>
      </c>
    </row>
    <row r="54" spans="1:18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P54" s="59">
        <v>1</v>
      </c>
      <c r="Q54" s="59">
        <v>1</v>
      </c>
      <c r="R54" s="59">
        <v>1</v>
      </c>
    </row>
    <row r="55" spans="1:18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P55" s="59">
        <v>1</v>
      </c>
      <c r="Q55" s="59">
        <v>1</v>
      </c>
      <c r="R55" s="59">
        <v>1</v>
      </c>
    </row>
    <row r="56" spans="1:18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P56" s="59">
        <v>1</v>
      </c>
      <c r="Q56" s="59">
        <v>1</v>
      </c>
      <c r="R56" s="59">
        <v>1</v>
      </c>
    </row>
    <row r="57" spans="1:18" ht="15" customHeight="1" x14ac:dyDescent="0.25">
      <c r="A57" s="57" t="s">
        <v>887</v>
      </c>
      <c r="B57" s="3"/>
      <c r="C57" s="3"/>
      <c r="D57" s="5"/>
      <c r="E57" s="5"/>
      <c r="F57" s="7"/>
      <c r="G57" s="7"/>
      <c r="P57" s="59">
        <v>1</v>
      </c>
      <c r="Q57" s="59">
        <v>1</v>
      </c>
      <c r="R57" s="59">
        <v>1</v>
      </c>
    </row>
    <row r="58" spans="1:18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P58" s="59">
        <v>1</v>
      </c>
      <c r="Q58" s="59">
        <v>1</v>
      </c>
      <c r="R58" s="59">
        <v>1</v>
      </c>
    </row>
    <row r="59" spans="1:18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P59" s="59">
        <v>1</v>
      </c>
      <c r="Q59" s="59">
        <v>1</v>
      </c>
      <c r="R59" s="59">
        <v>1</v>
      </c>
    </row>
    <row r="60" spans="1:18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P60" s="59">
        <v>1</v>
      </c>
      <c r="Q60" s="59">
        <v>1</v>
      </c>
      <c r="R60" s="59">
        <v>1</v>
      </c>
    </row>
    <row r="61" spans="1:18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P61" s="59">
        <v>1</v>
      </c>
      <c r="Q61" s="59">
        <v>1</v>
      </c>
      <c r="R61" s="59">
        <v>1</v>
      </c>
    </row>
    <row r="62" spans="1:18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P62" s="59">
        <v>1</v>
      </c>
      <c r="Q62" s="59">
        <v>1</v>
      </c>
      <c r="R62" s="59">
        <v>1</v>
      </c>
    </row>
    <row r="63" spans="1:18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P63" s="59">
        <v>1</v>
      </c>
      <c r="Q63" s="59">
        <v>1</v>
      </c>
      <c r="R63" s="59">
        <v>1</v>
      </c>
    </row>
    <row r="64" spans="1:18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P64" s="59">
        <v>1</v>
      </c>
      <c r="Q64" s="59">
        <v>1</v>
      </c>
      <c r="R64" s="59">
        <v>1</v>
      </c>
    </row>
    <row r="65" spans="1:18" ht="15" customHeight="1" x14ac:dyDescent="0.25">
      <c r="A65" s="57" t="s">
        <v>894</v>
      </c>
      <c r="B65" s="3"/>
      <c r="C65" s="3"/>
      <c r="D65" s="5"/>
      <c r="E65" s="5"/>
      <c r="F65" s="7"/>
      <c r="G65" s="7"/>
      <c r="P65" s="59">
        <v>1</v>
      </c>
      <c r="Q65" s="59">
        <v>1</v>
      </c>
      <c r="R65" s="59">
        <v>1</v>
      </c>
    </row>
    <row r="66" spans="1:18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P66" s="59">
        <v>1</v>
      </c>
      <c r="Q66" s="59">
        <v>1</v>
      </c>
      <c r="R66" s="59">
        <v>1</v>
      </c>
    </row>
    <row r="67" spans="1:18" ht="15" customHeight="1" x14ac:dyDescent="0.25">
      <c r="A67" s="57" t="s">
        <v>896</v>
      </c>
      <c r="B67" s="3"/>
      <c r="C67" s="3"/>
      <c r="D67" s="5"/>
      <c r="E67" s="5"/>
      <c r="F67" s="7"/>
      <c r="G67" s="7"/>
      <c r="P67" s="59">
        <v>1</v>
      </c>
      <c r="Q67" s="59">
        <v>1</v>
      </c>
      <c r="R67" s="59">
        <v>1</v>
      </c>
    </row>
    <row r="68" spans="1:18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P68" s="59">
        <v>1</v>
      </c>
      <c r="Q68" s="59">
        <v>1</v>
      </c>
      <c r="R68" s="59">
        <v>1</v>
      </c>
    </row>
    <row r="69" spans="1:18" ht="15" customHeight="1" x14ac:dyDescent="0.25">
      <c r="A69" s="57" t="s">
        <v>898</v>
      </c>
      <c r="B69" s="3"/>
      <c r="C69" s="3"/>
      <c r="D69" s="5"/>
      <c r="E69" s="5"/>
      <c r="F69" s="7"/>
      <c r="G69" s="7"/>
      <c r="P69" s="59">
        <v>1</v>
      </c>
      <c r="Q69" s="59">
        <v>1</v>
      </c>
      <c r="R69" s="59">
        <v>1</v>
      </c>
    </row>
    <row r="70" spans="1:18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P70" s="59">
        <v>1</v>
      </c>
      <c r="Q70" s="59">
        <v>1</v>
      </c>
      <c r="R70" s="59">
        <v>1</v>
      </c>
    </row>
    <row r="71" spans="1:18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P72" s="59">
        <v>1</v>
      </c>
      <c r="Q72" s="59">
        <v>1</v>
      </c>
      <c r="R72" s="59">
        <v>1</v>
      </c>
    </row>
    <row r="73" spans="1:18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P73" s="59">
        <v>1</v>
      </c>
      <c r="Q73" s="59">
        <v>1</v>
      </c>
      <c r="R73" s="59">
        <v>1</v>
      </c>
    </row>
    <row r="74" spans="1:18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P74" s="59">
        <v>1</v>
      </c>
      <c r="Q74" s="59">
        <v>1</v>
      </c>
      <c r="R74" s="59">
        <v>1</v>
      </c>
    </row>
    <row r="75" spans="1:18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P75" s="59">
        <v>1</v>
      </c>
      <c r="Q75" s="59">
        <v>1</v>
      </c>
      <c r="R75" s="59">
        <v>1</v>
      </c>
    </row>
    <row r="76" spans="1:18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P76" s="59">
        <v>1</v>
      </c>
      <c r="Q76" s="59">
        <v>1</v>
      </c>
      <c r="R76" s="59">
        <v>1</v>
      </c>
    </row>
    <row r="77" spans="1:18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P77" s="59">
        <v>1</v>
      </c>
      <c r="Q77" s="59">
        <v>1</v>
      </c>
      <c r="R77" s="59">
        <v>1</v>
      </c>
    </row>
    <row r="78" spans="1:18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P78" s="59">
        <v>1</v>
      </c>
      <c r="Q78" s="59">
        <v>1</v>
      </c>
      <c r="R78" s="59">
        <v>1</v>
      </c>
    </row>
    <row r="79" spans="1:18" ht="15" customHeight="1" x14ac:dyDescent="0.25">
      <c r="A79" s="52" t="s">
        <v>1350</v>
      </c>
      <c r="B79" s="3"/>
      <c r="C79" s="3"/>
      <c r="D79" s="5"/>
      <c r="E79" s="5"/>
      <c r="F79" s="7"/>
      <c r="G79" s="7"/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P80" s="59">
        <v>1</v>
      </c>
      <c r="Q80" s="59">
        <v>1</v>
      </c>
      <c r="R80" s="59">
        <v>1</v>
      </c>
    </row>
    <row r="81" spans="1:18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P81" s="59">
        <v>1</v>
      </c>
      <c r="Q81" s="59">
        <v>1</v>
      </c>
      <c r="R81" s="59">
        <v>1</v>
      </c>
    </row>
    <row r="82" spans="1:18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P82" s="59">
        <v>1</v>
      </c>
      <c r="Q82" s="59">
        <v>1</v>
      </c>
      <c r="R82" s="59">
        <v>1</v>
      </c>
    </row>
    <row r="83" spans="1:18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P85" s="59">
        <v>1</v>
      </c>
      <c r="Q85" s="59">
        <v>1</v>
      </c>
      <c r="R85" s="59">
        <v>1</v>
      </c>
    </row>
    <row r="86" spans="1:18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P86" s="59">
        <v>1</v>
      </c>
      <c r="Q86" s="59">
        <v>1</v>
      </c>
      <c r="R86" s="59">
        <v>1</v>
      </c>
    </row>
    <row r="87" spans="1:18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P87" s="59">
        <v>1</v>
      </c>
      <c r="Q87" s="59">
        <v>1</v>
      </c>
      <c r="R87" s="59">
        <v>1</v>
      </c>
    </row>
    <row r="88" spans="1:18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P88" s="59">
        <v>1</v>
      </c>
      <c r="Q88" s="59">
        <v>1</v>
      </c>
      <c r="R88" s="59">
        <v>1</v>
      </c>
    </row>
    <row r="89" spans="1:18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P93" s="59">
        <v>1</v>
      </c>
      <c r="Q93" s="59">
        <v>1</v>
      </c>
      <c r="R93" s="59">
        <v>1</v>
      </c>
    </row>
    <row r="94" spans="1:18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P94" s="59">
        <v>1</v>
      </c>
      <c r="Q94" s="59">
        <v>1</v>
      </c>
      <c r="R94" s="59">
        <v>1</v>
      </c>
    </row>
    <row r="95" spans="1:18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P106" s="59">
        <v>1</v>
      </c>
      <c r="Q106" s="59">
        <v>1</v>
      </c>
      <c r="R106" s="59">
        <v>1</v>
      </c>
    </row>
    <row r="107" spans="1:18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P107" s="59">
        <v>1</v>
      </c>
      <c r="Q107" s="59">
        <v>1</v>
      </c>
      <c r="R107" s="59">
        <v>1</v>
      </c>
    </row>
    <row r="108" spans="1:18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P108" s="59">
        <v>1</v>
      </c>
      <c r="Q108" s="59">
        <v>1</v>
      </c>
      <c r="R108" s="59">
        <v>1</v>
      </c>
    </row>
    <row r="109" spans="1:18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P113" s="59">
        <v>1</v>
      </c>
      <c r="Q113" s="59">
        <v>1</v>
      </c>
      <c r="R113" s="59">
        <v>1</v>
      </c>
    </row>
    <row r="114" spans="1:18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P114" s="59">
        <v>1</v>
      </c>
      <c r="Q114" s="59">
        <v>1</v>
      </c>
      <c r="R114" s="59">
        <v>1</v>
      </c>
    </row>
    <row r="115" spans="1:18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P119" s="59">
        <v>1</v>
      </c>
      <c r="Q119" s="59">
        <v>1</v>
      </c>
      <c r="R119" s="59">
        <v>1</v>
      </c>
    </row>
    <row r="120" spans="1:18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P123" s="59">
        <v>1</v>
      </c>
      <c r="Q123" s="59">
        <v>1</v>
      </c>
      <c r="R123" s="59">
        <v>1</v>
      </c>
    </row>
    <row r="124" spans="1:18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P127" s="59">
        <v>1</v>
      </c>
      <c r="Q127" s="59">
        <v>1</v>
      </c>
      <c r="R127" s="59">
        <v>1</v>
      </c>
    </row>
    <row r="128" spans="1:18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P131" s="59">
        <v>1</v>
      </c>
      <c r="Q131" s="59">
        <v>1</v>
      </c>
      <c r="R131" s="59">
        <v>1</v>
      </c>
    </row>
    <row r="132" spans="1:18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P132" s="59">
        <v>1</v>
      </c>
      <c r="Q132" s="59">
        <v>1</v>
      </c>
      <c r="R132" s="59">
        <v>1</v>
      </c>
    </row>
    <row r="133" spans="1:18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P133" s="59">
        <v>1</v>
      </c>
      <c r="Q133" s="59">
        <v>1</v>
      </c>
      <c r="R133" s="59">
        <v>1</v>
      </c>
    </row>
    <row r="134" spans="1:18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P140" s="59">
        <v>1</v>
      </c>
      <c r="Q140" s="59">
        <v>1</v>
      </c>
      <c r="R140" s="59">
        <v>1</v>
      </c>
    </row>
    <row r="141" spans="1:18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P141" s="59">
        <v>1</v>
      </c>
      <c r="Q141" s="59">
        <v>1</v>
      </c>
      <c r="R141" s="59">
        <v>1</v>
      </c>
    </row>
    <row r="142" spans="1:18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P147" s="59">
        <v>1</v>
      </c>
      <c r="Q147" s="59">
        <v>1</v>
      </c>
      <c r="R147" s="59">
        <v>1</v>
      </c>
    </row>
    <row r="148" spans="1:18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P152" s="59">
        <v>1</v>
      </c>
      <c r="Q152" s="59">
        <v>1</v>
      </c>
      <c r="R152" s="59">
        <v>1</v>
      </c>
    </row>
    <row r="153" spans="1:18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P153" s="59">
        <v>1</v>
      </c>
      <c r="Q153" s="59">
        <v>1</v>
      </c>
      <c r="R153" s="59">
        <v>1</v>
      </c>
    </row>
    <row r="154" spans="1:18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P154" s="59">
        <v>1</v>
      </c>
      <c r="Q154" s="59">
        <v>1</v>
      </c>
      <c r="R154" s="59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"/>
  <sheetViews>
    <sheetView zoomScale="80" zoomScaleNormal="80" workbookViewId="0">
      <selection activeCell="O50" sqref="O5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198" customWidth="1"/>
    <col min="16" max="16" width="10.7109375" style="91" customWidth="1"/>
    <col min="17" max="17" width="9.140625" style="16"/>
    <col min="18" max="18" width="14" style="16" bestFit="1" customWidth="1"/>
    <col min="19" max="16384" width="9.140625" style="16"/>
  </cols>
  <sheetData>
    <row r="1" spans="1:20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197"/>
    </row>
    <row r="2" spans="1:20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1986</v>
      </c>
      <c r="I2" s="12" t="s">
        <v>1983</v>
      </c>
      <c r="J2" s="12" t="s">
        <v>1984</v>
      </c>
      <c r="K2" s="12" t="s">
        <v>1985</v>
      </c>
      <c r="L2" s="13" t="s">
        <v>170</v>
      </c>
      <c r="M2" s="18" t="s">
        <v>171</v>
      </c>
      <c r="N2" s="22" t="s">
        <v>172</v>
      </c>
      <c r="O2" s="197" t="s">
        <v>2007</v>
      </c>
    </row>
    <row r="3" spans="1:20" s="12" customFormat="1" ht="15" customHeight="1" x14ac:dyDescent="0.25">
      <c r="A3" s="227" t="s">
        <v>1963</v>
      </c>
      <c r="B3" s="11"/>
      <c r="C3" s="11"/>
      <c r="D3" s="18" t="s">
        <v>171</v>
      </c>
      <c r="E3" s="18"/>
      <c r="F3" s="22" t="s">
        <v>172</v>
      </c>
      <c r="G3" s="22"/>
      <c r="I3" s="12" t="s">
        <v>1980</v>
      </c>
      <c r="J3" s="12" t="s">
        <v>1982</v>
      </c>
      <c r="K3" s="12">
        <v>146</v>
      </c>
      <c r="L3" s="13"/>
      <c r="M3" s="18"/>
      <c r="N3" s="22"/>
      <c r="O3" s="197" t="s">
        <v>2006</v>
      </c>
    </row>
    <row r="4" spans="1:20" s="12" customFormat="1" ht="15" customHeight="1" x14ac:dyDescent="0.25">
      <c r="A4" s="14" t="s">
        <v>42</v>
      </c>
      <c r="B4" s="15" t="s">
        <v>2414</v>
      </c>
      <c r="C4" s="15"/>
      <c r="D4" s="19" t="s">
        <v>2460</v>
      </c>
      <c r="E4" s="19"/>
      <c r="F4" s="23" t="s">
        <v>2368</v>
      </c>
      <c r="G4" s="23"/>
      <c r="L4" s="13">
        <v>7</v>
      </c>
      <c r="M4" s="18">
        <v>7</v>
      </c>
      <c r="N4" s="22">
        <v>7</v>
      </c>
      <c r="O4" s="197" t="s">
        <v>2006</v>
      </c>
      <c r="Q4" s="12">
        <v>2</v>
      </c>
      <c r="R4" s="12">
        <v>2</v>
      </c>
      <c r="S4" s="12">
        <v>2</v>
      </c>
      <c r="T4" s="12" t="s">
        <v>2006</v>
      </c>
    </row>
    <row r="5" spans="1:20" s="12" customFormat="1" ht="15" customHeight="1" x14ac:dyDescent="0.25">
      <c r="A5" s="14" t="s">
        <v>43</v>
      </c>
      <c r="B5" s="15" t="s">
        <v>2415</v>
      </c>
      <c r="C5" s="15"/>
      <c r="D5" s="19" t="s">
        <v>2461</v>
      </c>
      <c r="E5" s="19"/>
      <c r="F5" s="23" t="s">
        <v>2370</v>
      </c>
      <c r="G5" s="23"/>
      <c r="L5" s="13">
        <v>7</v>
      </c>
      <c r="M5" s="18">
        <v>7</v>
      </c>
      <c r="N5" s="22">
        <v>7</v>
      </c>
      <c r="O5" s="197" t="s">
        <v>2006</v>
      </c>
      <c r="Q5" s="12">
        <v>2</v>
      </c>
      <c r="R5" s="12">
        <v>2</v>
      </c>
      <c r="S5" s="12">
        <v>2</v>
      </c>
      <c r="T5" s="12" t="s">
        <v>2006</v>
      </c>
    </row>
    <row r="6" spans="1:20" s="12" customFormat="1" ht="15" customHeight="1" x14ac:dyDescent="0.25">
      <c r="A6" s="14" t="s">
        <v>44</v>
      </c>
      <c r="B6" s="15" t="s">
        <v>2416</v>
      </c>
      <c r="C6" s="15"/>
      <c r="D6" s="19" t="s">
        <v>2462</v>
      </c>
      <c r="E6" s="19"/>
      <c r="F6" s="23" t="s">
        <v>2372</v>
      </c>
      <c r="G6" s="23"/>
      <c r="L6" s="13">
        <v>7</v>
      </c>
      <c r="M6" s="18">
        <v>7</v>
      </c>
      <c r="N6" s="22">
        <v>7</v>
      </c>
      <c r="O6" s="197" t="s">
        <v>2006</v>
      </c>
      <c r="Q6" s="12">
        <v>2</v>
      </c>
      <c r="R6" s="12">
        <v>2</v>
      </c>
      <c r="S6" s="12">
        <v>2</v>
      </c>
      <c r="T6" s="12" t="s">
        <v>2006</v>
      </c>
    </row>
    <row r="7" spans="1:20" s="12" customFormat="1" ht="15" customHeight="1" x14ac:dyDescent="0.25">
      <c r="A7" s="14" t="s">
        <v>45</v>
      </c>
      <c r="B7" s="15" t="s">
        <v>2417</v>
      </c>
      <c r="C7" s="15"/>
      <c r="D7" s="19" t="s">
        <v>2463</v>
      </c>
      <c r="E7" s="19"/>
      <c r="F7" s="23" t="s">
        <v>2374</v>
      </c>
      <c r="G7" s="23"/>
      <c r="L7" s="13">
        <v>7</v>
      </c>
      <c r="M7" s="18">
        <v>7</v>
      </c>
      <c r="N7" s="22">
        <v>7</v>
      </c>
      <c r="O7" s="197" t="s">
        <v>2006</v>
      </c>
      <c r="Q7" s="12">
        <v>2</v>
      </c>
      <c r="R7" s="12">
        <v>2</v>
      </c>
      <c r="S7" s="12">
        <v>2</v>
      </c>
      <c r="T7" s="12" t="s">
        <v>2006</v>
      </c>
    </row>
    <row r="8" spans="1:20" s="12" customFormat="1" ht="15" customHeight="1" x14ac:dyDescent="0.25">
      <c r="A8" s="14" t="s">
        <v>46</v>
      </c>
      <c r="B8" s="15" t="s">
        <v>2418</v>
      </c>
      <c r="C8" s="15"/>
      <c r="D8" s="19" t="s">
        <v>2464</v>
      </c>
      <c r="E8" s="19"/>
      <c r="F8" s="23" t="s">
        <v>2376</v>
      </c>
      <c r="G8" s="23"/>
      <c r="L8" s="13">
        <v>7</v>
      </c>
      <c r="M8" s="18">
        <v>7</v>
      </c>
      <c r="N8" s="22">
        <v>7</v>
      </c>
      <c r="O8" s="197" t="s">
        <v>2006</v>
      </c>
      <c r="Q8" s="12">
        <v>2</v>
      </c>
      <c r="R8" s="12">
        <v>2</v>
      </c>
      <c r="S8" s="12">
        <v>2</v>
      </c>
      <c r="T8" s="12" t="s">
        <v>2006</v>
      </c>
    </row>
    <row r="9" spans="1:20" s="12" customFormat="1" ht="15" customHeight="1" x14ac:dyDescent="0.25">
      <c r="A9" s="14" t="s">
        <v>47</v>
      </c>
      <c r="B9" s="15" t="s">
        <v>2419</v>
      </c>
      <c r="C9" s="15"/>
      <c r="D9" s="19" t="s">
        <v>2465</v>
      </c>
      <c r="E9" s="19"/>
      <c r="F9" s="23" t="s">
        <v>2378</v>
      </c>
      <c r="G9" s="23"/>
      <c r="L9" s="13">
        <v>7</v>
      </c>
      <c r="M9" s="18">
        <v>7</v>
      </c>
      <c r="N9" s="22">
        <v>7</v>
      </c>
      <c r="O9" s="197" t="s">
        <v>2006</v>
      </c>
      <c r="Q9" s="12">
        <v>2</v>
      </c>
      <c r="R9" s="12">
        <v>2</v>
      </c>
      <c r="S9" s="12">
        <v>2</v>
      </c>
      <c r="T9" s="12" t="s">
        <v>2006</v>
      </c>
    </row>
    <row r="10" spans="1:20" s="12" customFormat="1" ht="15" customHeight="1" x14ac:dyDescent="0.25">
      <c r="A10" s="14" t="s">
        <v>48</v>
      </c>
      <c r="B10" s="15" t="s">
        <v>2420</v>
      </c>
      <c r="C10" s="15"/>
      <c r="D10" s="19" t="s">
        <v>2466</v>
      </c>
      <c r="E10" s="19"/>
      <c r="F10" s="23" t="s">
        <v>2380</v>
      </c>
      <c r="G10" s="23"/>
      <c r="L10" s="13">
        <v>7</v>
      </c>
      <c r="M10" s="18">
        <v>7</v>
      </c>
      <c r="N10" s="22">
        <v>7</v>
      </c>
      <c r="O10" s="197" t="s">
        <v>2006</v>
      </c>
      <c r="Q10" s="12">
        <v>2</v>
      </c>
      <c r="R10" s="12">
        <v>2</v>
      </c>
      <c r="S10" s="12">
        <v>2</v>
      </c>
      <c r="T10" s="12" t="s">
        <v>2006</v>
      </c>
    </row>
    <row r="11" spans="1:20" s="12" customFormat="1" ht="15" customHeight="1" x14ac:dyDescent="0.25">
      <c r="A11" s="14" t="s">
        <v>49</v>
      </c>
      <c r="B11" s="15" t="s">
        <v>2421</v>
      </c>
      <c r="C11" s="15"/>
      <c r="D11" s="19" t="s">
        <v>2467</v>
      </c>
      <c r="E11" s="19"/>
      <c r="F11" s="23" t="s">
        <v>2382</v>
      </c>
      <c r="G11" s="23"/>
      <c r="L11" s="13">
        <v>7</v>
      </c>
      <c r="M11" s="18">
        <v>7</v>
      </c>
      <c r="N11" s="22">
        <v>7</v>
      </c>
      <c r="O11" s="197" t="s">
        <v>2006</v>
      </c>
      <c r="Q11" s="12">
        <v>2</v>
      </c>
      <c r="R11" s="12">
        <v>2</v>
      </c>
      <c r="S11" s="12">
        <v>2</v>
      </c>
      <c r="T11" s="12" t="s">
        <v>2006</v>
      </c>
    </row>
    <row r="12" spans="1:20" s="12" customFormat="1" ht="15" customHeight="1" x14ac:dyDescent="0.25">
      <c r="A12" s="14" t="s">
        <v>50</v>
      </c>
      <c r="B12" s="15" t="s">
        <v>2422</v>
      </c>
      <c r="C12" s="15"/>
      <c r="D12" s="19" t="s">
        <v>2468</v>
      </c>
      <c r="E12" s="19"/>
      <c r="F12" s="23" t="s">
        <v>2384</v>
      </c>
      <c r="G12" s="23"/>
      <c r="L12" s="13">
        <v>7</v>
      </c>
      <c r="M12" s="18">
        <v>7</v>
      </c>
      <c r="N12" s="22">
        <v>7</v>
      </c>
      <c r="O12" s="197" t="s">
        <v>2006</v>
      </c>
      <c r="Q12" s="12">
        <v>2</v>
      </c>
      <c r="R12" s="12">
        <v>2</v>
      </c>
      <c r="S12" s="12">
        <v>2</v>
      </c>
      <c r="T12" s="12" t="s">
        <v>2006</v>
      </c>
    </row>
    <row r="13" spans="1:20" s="12" customFormat="1" ht="15" customHeight="1" x14ac:dyDescent="0.25">
      <c r="A13" s="14" t="s">
        <v>51</v>
      </c>
      <c r="B13" s="15" t="s">
        <v>2423</v>
      </c>
      <c r="C13" s="15"/>
      <c r="D13" s="19" t="s">
        <v>2469</v>
      </c>
      <c r="E13" s="19"/>
      <c r="F13" s="23" t="s">
        <v>2386</v>
      </c>
      <c r="G13" s="23"/>
      <c r="L13" s="13">
        <v>7</v>
      </c>
      <c r="M13" s="18">
        <v>7</v>
      </c>
      <c r="N13" s="22">
        <v>7</v>
      </c>
      <c r="O13" s="197" t="s">
        <v>2006</v>
      </c>
      <c r="Q13" s="12">
        <v>2</v>
      </c>
      <c r="R13" s="12">
        <v>2</v>
      </c>
      <c r="S13" s="12">
        <v>2</v>
      </c>
      <c r="T13" s="12" t="s">
        <v>2006</v>
      </c>
    </row>
    <row r="14" spans="1:20" s="12" customFormat="1" ht="15" customHeight="1" x14ac:dyDescent="0.25">
      <c r="A14" s="14" t="s">
        <v>52</v>
      </c>
      <c r="B14" s="15" t="s">
        <v>2424</v>
      </c>
      <c r="C14" s="15"/>
      <c r="D14" s="19" t="s">
        <v>2470</v>
      </c>
      <c r="E14" s="19"/>
      <c r="F14" s="7" t="s">
        <v>2388</v>
      </c>
      <c r="G14" s="7"/>
      <c r="L14" s="13">
        <v>7</v>
      </c>
      <c r="M14" s="18">
        <v>7</v>
      </c>
      <c r="N14" s="22">
        <v>7</v>
      </c>
      <c r="O14" s="197" t="s">
        <v>2006</v>
      </c>
      <c r="Q14" s="12">
        <v>2</v>
      </c>
      <c r="R14" s="12">
        <v>2</v>
      </c>
      <c r="S14" s="12">
        <v>2</v>
      </c>
      <c r="T14" s="12" t="s">
        <v>2006</v>
      </c>
    </row>
    <row r="15" spans="1:20" s="12" customFormat="1" ht="15" customHeight="1" x14ac:dyDescent="0.25">
      <c r="A15" s="14" t="s">
        <v>53</v>
      </c>
      <c r="B15" s="15" t="s">
        <v>2425</v>
      </c>
      <c r="C15" s="15"/>
      <c r="D15" s="19" t="s">
        <v>2471</v>
      </c>
      <c r="E15" s="19"/>
      <c r="F15" s="7" t="s">
        <v>2390</v>
      </c>
      <c r="G15" s="7"/>
      <c r="L15" s="13">
        <v>7</v>
      </c>
      <c r="M15" s="18">
        <v>7</v>
      </c>
      <c r="N15" s="22">
        <v>7</v>
      </c>
      <c r="O15" s="197" t="s">
        <v>2006</v>
      </c>
      <c r="Q15" s="12">
        <v>2</v>
      </c>
      <c r="R15" s="12">
        <v>2</v>
      </c>
      <c r="S15" s="12">
        <v>2</v>
      </c>
      <c r="T15" s="12" t="s">
        <v>2006</v>
      </c>
    </row>
    <row r="16" spans="1:20" s="12" customFormat="1" ht="15" customHeight="1" x14ac:dyDescent="0.25">
      <c r="A16" s="14" t="s">
        <v>54</v>
      </c>
      <c r="B16" s="15" t="s">
        <v>2426</v>
      </c>
      <c r="C16" s="15"/>
      <c r="D16" s="19" t="s">
        <v>2472</v>
      </c>
      <c r="E16" s="19"/>
      <c r="F16" s="7" t="s">
        <v>2392</v>
      </c>
      <c r="G16" s="7"/>
      <c r="L16" s="13">
        <v>7</v>
      </c>
      <c r="M16" s="18">
        <v>7</v>
      </c>
      <c r="N16" s="22">
        <v>7</v>
      </c>
      <c r="O16" s="197" t="s">
        <v>2006</v>
      </c>
      <c r="Q16" s="12">
        <v>2</v>
      </c>
      <c r="R16" s="12">
        <v>2</v>
      </c>
      <c r="S16" s="12">
        <v>2</v>
      </c>
      <c r="T16" s="12" t="s">
        <v>2006</v>
      </c>
    </row>
    <row r="17" spans="1:20" s="12" customFormat="1" ht="15" customHeight="1" x14ac:dyDescent="0.25">
      <c r="A17" s="14" t="s">
        <v>55</v>
      </c>
      <c r="B17" s="15" t="s">
        <v>2427</v>
      </c>
      <c r="C17" s="15"/>
      <c r="D17" s="19" t="s">
        <v>2473</v>
      </c>
      <c r="E17" s="19"/>
      <c r="F17" s="7" t="s">
        <v>2394</v>
      </c>
      <c r="G17" s="7"/>
      <c r="L17" s="13">
        <v>7</v>
      </c>
      <c r="M17" s="18">
        <v>7</v>
      </c>
      <c r="N17" s="22">
        <v>7</v>
      </c>
      <c r="O17" s="197" t="s">
        <v>2006</v>
      </c>
      <c r="Q17" s="12">
        <v>2</v>
      </c>
      <c r="R17" s="12">
        <v>2</v>
      </c>
      <c r="S17" s="12">
        <v>2</v>
      </c>
      <c r="T17" s="12" t="s">
        <v>2006</v>
      </c>
    </row>
    <row r="18" spans="1:20" s="12" customFormat="1" ht="15" customHeight="1" x14ac:dyDescent="0.25">
      <c r="A18" s="14" t="s">
        <v>56</v>
      </c>
      <c r="B18" s="15" t="s">
        <v>2428</v>
      </c>
      <c r="C18" s="15"/>
      <c r="D18" s="19" t="s">
        <v>2474</v>
      </c>
      <c r="E18" s="19"/>
      <c r="F18" s="7" t="s">
        <v>2396</v>
      </c>
      <c r="G18" s="7"/>
      <c r="L18" s="13">
        <v>7</v>
      </c>
      <c r="M18" s="18">
        <v>7</v>
      </c>
      <c r="N18" s="22">
        <v>7</v>
      </c>
      <c r="O18" s="197" t="s">
        <v>2006</v>
      </c>
      <c r="Q18" s="12">
        <v>2</v>
      </c>
      <c r="R18" s="12">
        <v>2</v>
      </c>
      <c r="S18" s="12">
        <v>2</v>
      </c>
      <c r="T18" s="12" t="s">
        <v>2006</v>
      </c>
    </row>
    <row r="19" spans="1:20" s="12" customFormat="1" ht="15" customHeight="1" x14ac:dyDescent="0.25">
      <c r="A19" s="14" t="s">
        <v>57</v>
      </c>
      <c r="B19" s="15" t="s">
        <v>2429</v>
      </c>
      <c r="C19" s="15"/>
      <c r="D19" s="19" t="s">
        <v>2475</v>
      </c>
      <c r="E19" s="19"/>
      <c r="F19" s="7" t="s">
        <v>2398</v>
      </c>
      <c r="G19" s="7"/>
      <c r="L19" s="13">
        <v>7</v>
      </c>
      <c r="M19" s="18">
        <v>7</v>
      </c>
      <c r="N19" s="22">
        <v>7</v>
      </c>
      <c r="O19" s="197" t="s">
        <v>2006</v>
      </c>
      <c r="Q19" s="12">
        <v>2</v>
      </c>
      <c r="R19" s="12">
        <v>2</v>
      </c>
      <c r="S19" s="12">
        <v>2</v>
      </c>
      <c r="T19" s="12" t="s">
        <v>2006</v>
      </c>
    </row>
    <row r="20" spans="1:20" s="12" customFormat="1" ht="15" customHeight="1" x14ac:dyDescent="0.25">
      <c r="A20" s="14" t="s">
        <v>58</v>
      </c>
      <c r="B20" s="15" t="s">
        <v>2430</v>
      </c>
      <c r="C20" s="15"/>
      <c r="D20" s="19" t="s">
        <v>2476</v>
      </c>
      <c r="E20" s="19"/>
      <c r="F20" s="7" t="s">
        <v>2400</v>
      </c>
      <c r="G20" s="7"/>
      <c r="J20" s="26"/>
      <c r="L20" s="13">
        <v>7</v>
      </c>
      <c r="M20" s="18">
        <v>7</v>
      </c>
      <c r="N20" s="22">
        <v>7</v>
      </c>
      <c r="O20" s="197" t="s">
        <v>2006</v>
      </c>
      <c r="Q20" s="12">
        <v>2</v>
      </c>
      <c r="R20" s="12">
        <v>2</v>
      </c>
      <c r="S20" s="12">
        <v>2</v>
      </c>
      <c r="T20" s="12" t="s">
        <v>2006</v>
      </c>
    </row>
    <row r="21" spans="1:20" s="12" customFormat="1" ht="15" customHeight="1" x14ac:dyDescent="0.25">
      <c r="A21" s="14" t="s">
        <v>59</v>
      </c>
      <c r="B21" s="15" t="s">
        <v>2431</v>
      </c>
      <c r="C21" s="15"/>
      <c r="D21" s="19" t="s">
        <v>2477</v>
      </c>
      <c r="E21" s="19"/>
      <c r="F21" s="23" t="s">
        <v>2402</v>
      </c>
      <c r="G21" s="23"/>
      <c r="L21" s="13">
        <v>7</v>
      </c>
      <c r="M21" s="18">
        <v>7</v>
      </c>
      <c r="N21" s="22">
        <v>7</v>
      </c>
      <c r="O21" s="197" t="s">
        <v>2006</v>
      </c>
      <c r="Q21" s="12">
        <v>2</v>
      </c>
      <c r="R21" s="12">
        <v>2</v>
      </c>
      <c r="S21" s="12">
        <v>2</v>
      </c>
      <c r="T21" s="12" t="s">
        <v>2006</v>
      </c>
    </row>
    <row r="22" spans="1:20" s="12" customFormat="1" ht="15" customHeight="1" x14ac:dyDescent="0.25">
      <c r="A22" s="14" t="s">
        <v>60</v>
      </c>
      <c r="B22" s="15" t="s">
        <v>2432</v>
      </c>
      <c r="C22" s="15"/>
      <c r="D22" s="19" t="s">
        <v>2478</v>
      </c>
      <c r="E22" s="19"/>
      <c r="F22" s="23" t="s">
        <v>2404</v>
      </c>
      <c r="G22" s="23"/>
      <c r="L22" s="13">
        <v>7</v>
      </c>
      <c r="M22" s="18">
        <v>7</v>
      </c>
      <c r="N22" s="22">
        <v>7</v>
      </c>
      <c r="O22" s="197" t="s">
        <v>2006</v>
      </c>
      <c r="Q22" s="12">
        <v>2</v>
      </c>
      <c r="R22" s="12">
        <v>2</v>
      </c>
      <c r="S22" s="12">
        <v>2</v>
      </c>
      <c r="T22" s="12" t="s">
        <v>2006</v>
      </c>
    </row>
    <row r="23" spans="1:20" s="12" customFormat="1" ht="15" customHeight="1" x14ac:dyDescent="0.25">
      <c r="A23" s="14" t="s">
        <v>61</v>
      </c>
      <c r="B23" s="15" t="s">
        <v>2433</v>
      </c>
      <c r="C23" s="15"/>
      <c r="D23" s="19" t="s">
        <v>2479</v>
      </c>
      <c r="E23" s="19"/>
      <c r="F23" s="7" t="s">
        <v>2406</v>
      </c>
      <c r="G23" s="7"/>
      <c r="L23" s="13">
        <v>7</v>
      </c>
      <c r="M23" s="18">
        <v>7</v>
      </c>
      <c r="N23" s="22">
        <v>7</v>
      </c>
      <c r="O23" s="197" t="s">
        <v>2006</v>
      </c>
      <c r="Q23" s="12">
        <v>2</v>
      </c>
      <c r="R23" s="12">
        <v>2</v>
      </c>
      <c r="S23" s="12">
        <v>2</v>
      </c>
      <c r="T23" s="12" t="s">
        <v>2006</v>
      </c>
    </row>
    <row r="24" spans="1:20" s="12" customFormat="1" ht="15" customHeight="1" x14ac:dyDescent="0.25">
      <c r="A24" s="14" t="s">
        <v>62</v>
      </c>
      <c r="B24" s="15" t="s">
        <v>2434</v>
      </c>
      <c r="C24" s="15"/>
      <c r="D24" s="19" t="s">
        <v>2480</v>
      </c>
      <c r="E24" s="19"/>
      <c r="F24" s="23" t="s">
        <v>2408</v>
      </c>
      <c r="G24" s="23"/>
      <c r="J24" s="26"/>
      <c r="L24" s="13">
        <v>7</v>
      </c>
      <c r="M24" s="18">
        <v>7</v>
      </c>
      <c r="N24" s="22">
        <v>7</v>
      </c>
      <c r="O24" s="197" t="s">
        <v>2006</v>
      </c>
      <c r="Q24" s="12">
        <v>2</v>
      </c>
      <c r="R24" s="12">
        <v>2</v>
      </c>
      <c r="S24" s="12">
        <v>2</v>
      </c>
      <c r="T24" s="12" t="s">
        <v>2006</v>
      </c>
    </row>
    <row r="25" spans="1:20" s="12" customFormat="1" ht="15" customHeight="1" x14ac:dyDescent="0.25">
      <c r="A25" s="14" t="s">
        <v>63</v>
      </c>
      <c r="B25" s="15" t="s">
        <v>2435</v>
      </c>
      <c r="C25" s="15"/>
      <c r="D25" s="19" t="s">
        <v>2481</v>
      </c>
      <c r="E25" s="19"/>
      <c r="F25" s="7" t="s">
        <v>2409</v>
      </c>
      <c r="G25" s="7"/>
      <c r="L25" s="13">
        <v>7</v>
      </c>
      <c r="M25" s="18">
        <v>7</v>
      </c>
      <c r="N25" s="22">
        <v>7</v>
      </c>
      <c r="O25" s="197" t="s">
        <v>2006</v>
      </c>
      <c r="Q25" s="12">
        <v>2</v>
      </c>
      <c r="R25" s="12">
        <v>2</v>
      </c>
      <c r="S25" s="12">
        <v>2</v>
      </c>
      <c r="T25" s="12" t="s">
        <v>2006</v>
      </c>
    </row>
    <row r="26" spans="1:20" s="12" customFormat="1" ht="15" customHeight="1" x14ac:dyDescent="0.25">
      <c r="A26" s="14" t="s">
        <v>64</v>
      </c>
      <c r="B26" s="15" t="s">
        <v>2436</v>
      </c>
      <c r="C26" s="15"/>
      <c r="D26" s="19" t="s">
        <v>2482</v>
      </c>
      <c r="E26" s="19"/>
      <c r="F26" s="7" t="s">
        <v>2411</v>
      </c>
      <c r="G26" s="7"/>
      <c r="L26" s="13">
        <v>7</v>
      </c>
      <c r="M26" s="18">
        <v>7</v>
      </c>
      <c r="N26" s="22">
        <v>7</v>
      </c>
      <c r="O26" s="197" t="s">
        <v>2006</v>
      </c>
      <c r="Q26" s="12">
        <v>2</v>
      </c>
      <c r="R26" s="12">
        <v>2</v>
      </c>
      <c r="S26" s="12">
        <v>2</v>
      </c>
      <c r="T26" s="12" t="s">
        <v>2006</v>
      </c>
    </row>
    <row r="27" spans="1:20" s="12" customFormat="1" ht="15" customHeight="1" x14ac:dyDescent="0.25">
      <c r="A27" s="12" t="s">
        <v>2009</v>
      </c>
      <c r="B27" s="13"/>
      <c r="C27" s="13"/>
      <c r="D27" s="20"/>
      <c r="E27" s="20"/>
      <c r="F27" s="24"/>
      <c r="G27" s="24"/>
      <c r="L27" s="13"/>
      <c r="M27" s="18"/>
      <c r="N27" s="22"/>
      <c r="O27" s="197"/>
      <c r="Q27" s="12">
        <v>1</v>
      </c>
      <c r="R27" s="12">
        <v>1</v>
      </c>
      <c r="S27" s="12">
        <v>1</v>
      </c>
    </row>
    <row r="28" spans="1:20" s="12" customFormat="1" ht="15" customHeight="1" x14ac:dyDescent="0.25">
      <c r="A28" s="14" t="s">
        <v>66</v>
      </c>
      <c r="B28" s="15" t="s">
        <v>2437</v>
      </c>
      <c r="C28" s="15"/>
      <c r="D28" s="19" t="s">
        <v>2483</v>
      </c>
      <c r="E28" s="19"/>
      <c r="F28" s="23" t="s">
        <v>2369</v>
      </c>
      <c r="G28" s="23"/>
      <c r="L28" s="13"/>
      <c r="M28" s="18"/>
      <c r="N28" s="22"/>
      <c r="O28" s="197"/>
      <c r="Q28" s="12">
        <v>1</v>
      </c>
      <c r="R28" s="12">
        <v>1</v>
      </c>
      <c r="S28" s="12">
        <v>1</v>
      </c>
    </row>
    <row r="29" spans="1:20" s="12" customFormat="1" ht="15" customHeight="1" x14ac:dyDescent="0.25">
      <c r="A29" s="14" t="s">
        <v>67</v>
      </c>
      <c r="B29" s="15" t="s">
        <v>2438</v>
      </c>
      <c r="C29" s="15"/>
      <c r="D29" s="19" t="s">
        <v>2484</v>
      </c>
      <c r="E29" s="19"/>
      <c r="F29" s="23" t="s">
        <v>2371</v>
      </c>
      <c r="G29" s="23"/>
      <c r="L29" s="13"/>
      <c r="M29" s="18"/>
      <c r="N29" s="22"/>
      <c r="O29" s="197"/>
      <c r="Q29" s="12">
        <v>1</v>
      </c>
      <c r="R29" s="12">
        <v>1</v>
      </c>
      <c r="S29" s="12">
        <v>1</v>
      </c>
    </row>
    <row r="30" spans="1:20" s="12" customFormat="1" ht="15" customHeight="1" x14ac:dyDescent="0.25">
      <c r="A30" s="14" t="s">
        <v>68</v>
      </c>
      <c r="B30" s="15" t="s">
        <v>2439</v>
      </c>
      <c r="C30" s="15"/>
      <c r="D30" s="19" t="s">
        <v>2485</v>
      </c>
      <c r="E30" s="19"/>
      <c r="F30" s="23" t="s">
        <v>2373</v>
      </c>
      <c r="G30" s="23"/>
      <c r="L30" s="13"/>
      <c r="M30" s="18"/>
      <c r="N30" s="22"/>
      <c r="O30" s="197"/>
      <c r="Q30" s="12">
        <v>1</v>
      </c>
      <c r="R30" s="12">
        <v>1</v>
      </c>
      <c r="S30" s="12">
        <v>1</v>
      </c>
    </row>
    <row r="31" spans="1:20" s="12" customFormat="1" ht="15" customHeight="1" x14ac:dyDescent="0.25">
      <c r="A31" s="14" t="s">
        <v>69</v>
      </c>
      <c r="B31" s="15" t="s">
        <v>2440</v>
      </c>
      <c r="C31" s="15"/>
      <c r="D31" s="19" t="s">
        <v>2486</v>
      </c>
      <c r="E31" s="19"/>
      <c r="F31" s="23" t="s">
        <v>2375</v>
      </c>
      <c r="G31" s="23"/>
      <c r="L31" s="13"/>
      <c r="M31" s="18"/>
      <c r="N31" s="22"/>
      <c r="O31" s="197"/>
      <c r="Q31" s="12">
        <v>1</v>
      </c>
      <c r="R31" s="12">
        <v>1</v>
      </c>
      <c r="S31" s="12">
        <v>1</v>
      </c>
    </row>
    <row r="32" spans="1:20" s="12" customFormat="1" ht="15" customHeight="1" x14ac:dyDescent="0.25">
      <c r="A32" s="14" t="s">
        <v>70</v>
      </c>
      <c r="B32" s="15" t="s">
        <v>2441</v>
      </c>
      <c r="C32" s="15"/>
      <c r="D32" s="19" t="s">
        <v>2487</v>
      </c>
      <c r="E32" s="19"/>
      <c r="F32" s="23" t="s">
        <v>2377</v>
      </c>
      <c r="G32" s="23"/>
      <c r="L32" s="13"/>
      <c r="M32" s="18"/>
      <c r="N32" s="22"/>
      <c r="O32" s="197"/>
      <c r="Q32" s="12">
        <v>1</v>
      </c>
      <c r="R32" s="12">
        <v>1</v>
      </c>
      <c r="S32" s="12">
        <v>1</v>
      </c>
    </row>
    <row r="33" spans="1:19" s="12" customFormat="1" ht="15" customHeight="1" x14ac:dyDescent="0.25">
      <c r="A33" s="14" t="s">
        <v>71</v>
      </c>
      <c r="B33" s="15" t="s">
        <v>2442</v>
      </c>
      <c r="C33" s="15"/>
      <c r="D33" s="19" t="s">
        <v>2488</v>
      </c>
      <c r="E33" s="19"/>
      <c r="F33" s="23" t="s">
        <v>2379</v>
      </c>
      <c r="G33" s="23"/>
      <c r="L33" s="13"/>
      <c r="M33" s="18"/>
      <c r="N33" s="22"/>
      <c r="O33" s="197"/>
      <c r="Q33" s="12">
        <v>1</v>
      </c>
      <c r="R33" s="12">
        <v>1</v>
      </c>
      <c r="S33" s="12">
        <v>1</v>
      </c>
    </row>
    <row r="34" spans="1:19" s="12" customFormat="1" ht="15" customHeight="1" x14ac:dyDescent="0.25">
      <c r="A34" s="14" t="s">
        <v>72</v>
      </c>
      <c r="B34" s="15" t="s">
        <v>2443</v>
      </c>
      <c r="C34" s="15"/>
      <c r="D34" s="19" t="s">
        <v>2489</v>
      </c>
      <c r="E34" s="19"/>
      <c r="F34" s="23" t="s">
        <v>2381</v>
      </c>
      <c r="G34" s="23"/>
      <c r="L34" s="13"/>
      <c r="M34" s="18"/>
      <c r="N34" s="22"/>
      <c r="O34" s="197"/>
      <c r="Q34" s="12">
        <v>1</v>
      </c>
      <c r="R34" s="12">
        <v>1</v>
      </c>
      <c r="S34" s="12">
        <v>1</v>
      </c>
    </row>
    <row r="35" spans="1:19" s="12" customFormat="1" ht="15" customHeight="1" x14ac:dyDescent="0.25">
      <c r="A35" s="14" t="s">
        <v>73</v>
      </c>
      <c r="B35" s="15" t="s">
        <v>2444</v>
      </c>
      <c r="C35" s="15"/>
      <c r="D35" s="19" t="s">
        <v>2490</v>
      </c>
      <c r="E35" s="19"/>
      <c r="F35" s="23" t="s">
        <v>2383</v>
      </c>
      <c r="G35" s="23"/>
      <c r="L35" s="13"/>
      <c r="M35" s="18"/>
      <c r="N35" s="22"/>
      <c r="O35" s="197"/>
      <c r="Q35" s="12">
        <v>1</v>
      </c>
      <c r="R35" s="12">
        <v>1</v>
      </c>
      <c r="S35" s="12">
        <v>1</v>
      </c>
    </row>
    <row r="36" spans="1:19" s="12" customFormat="1" ht="15" customHeight="1" x14ac:dyDescent="0.25">
      <c r="A36" s="14" t="s">
        <v>74</v>
      </c>
      <c r="B36" s="15" t="s">
        <v>2445</v>
      </c>
      <c r="C36" s="15"/>
      <c r="D36" s="19" t="s">
        <v>2491</v>
      </c>
      <c r="E36" s="19"/>
      <c r="F36" s="23" t="s">
        <v>2385</v>
      </c>
      <c r="G36" s="23"/>
      <c r="L36" s="13"/>
      <c r="M36" s="18"/>
      <c r="N36" s="22"/>
      <c r="O36" s="197"/>
      <c r="Q36" s="12">
        <v>1</v>
      </c>
      <c r="R36" s="12">
        <v>1</v>
      </c>
      <c r="S36" s="12">
        <v>1</v>
      </c>
    </row>
    <row r="37" spans="1:19" s="12" customFormat="1" ht="15" customHeight="1" x14ac:dyDescent="0.25">
      <c r="A37" s="14" t="s">
        <v>75</v>
      </c>
      <c r="B37" s="15" t="s">
        <v>2446</v>
      </c>
      <c r="C37" s="15"/>
      <c r="D37" s="19" t="s">
        <v>2492</v>
      </c>
      <c r="E37" s="19"/>
      <c r="F37" s="23" t="s">
        <v>2387</v>
      </c>
      <c r="G37" s="23"/>
      <c r="L37" s="13"/>
      <c r="M37" s="18"/>
      <c r="N37" s="22"/>
      <c r="O37" s="197"/>
      <c r="Q37" s="12">
        <v>1</v>
      </c>
      <c r="R37" s="12">
        <v>1</v>
      </c>
      <c r="S37" s="12">
        <v>1</v>
      </c>
    </row>
    <row r="38" spans="1:19" s="12" customFormat="1" ht="15" customHeight="1" x14ac:dyDescent="0.25">
      <c r="A38" s="14" t="s">
        <v>76</v>
      </c>
      <c r="B38" s="15" t="s">
        <v>2447</v>
      </c>
      <c r="C38" s="15"/>
      <c r="D38" s="19" t="s">
        <v>2493</v>
      </c>
      <c r="E38" s="19"/>
      <c r="F38" s="7" t="s">
        <v>2389</v>
      </c>
      <c r="G38" s="7"/>
      <c r="L38" s="13"/>
      <c r="M38" s="18"/>
      <c r="N38" s="22"/>
      <c r="O38" s="197"/>
      <c r="Q38" s="12">
        <v>1</v>
      </c>
      <c r="R38" s="12">
        <v>1</v>
      </c>
      <c r="S38" s="12">
        <v>1</v>
      </c>
    </row>
    <row r="39" spans="1:19" s="12" customFormat="1" ht="15" customHeight="1" x14ac:dyDescent="0.25">
      <c r="A39" s="14" t="s">
        <v>77</v>
      </c>
      <c r="B39" s="15" t="s">
        <v>2448</v>
      </c>
      <c r="C39" s="15"/>
      <c r="D39" s="19" t="s">
        <v>2494</v>
      </c>
      <c r="E39" s="19"/>
      <c r="F39" s="7" t="s">
        <v>2391</v>
      </c>
      <c r="G39" s="7"/>
      <c r="L39" s="13"/>
      <c r="M39" s="18"/>
      <c r="N39" s="22"/>
      <c r="O39" s="197"/>
      <c r="Q39" s="12">
        <v>1</v>
      </c>
      <c r="R39" s="12">
        <v>1</v>
      </c>
      <c r="S39" s="12">
        <v>1</v>
      </c>
    </row>
    <row r="40" spans="1:19" s="12" customFormat="1" ht="15" customHeight="1" x14ac:dyDescent="0.25">
      <c r="A40" s="14" t="s">
        <v>78</v>
      </c>
      <c r="B40" s="15" t="s">
        <v>2449</v>
      </c>
      <c r="C40" s="15"/>
      <c r="D40" s="19" t="s">
        <v>2495</v>
      </c>
      <c r="E40" s="19"/>
      <c r="F40" s="7" t="s">
        <v>2393</v>
      </c>
      <c r="G40" s="7"/>
      <c r="L40" s="13"/>
      <c r="M40" s="18"/>
      <c r="N40" s="22"/>
      <c r="O40" s="197"/>
      <c r="Q40" s="12">
        <v>1</v>
      </c>
      <c r="R40" s="12">
        <v>1</v>
      </c>
      <c r="S40" s="12">
        <v>1</v>
      </c>
    </row>
    <row r="41" spans="1:19" s="12" customFormat="1" ht="15" customHeight="1" x14ac:dyDescent="0.25">
      <c r="A41" s="14" t="s">
        <v>79</v>
      </c>
      <c r="B41" s="15" t="s">
        <v>2450</v>
      </c>
      <c r="C41" s="15"/>
      <c r="D41" s="19" t="s">
        <v>2496</v>
      </c>
      <c r="E41" s="19"/>
      <c r="F41" s="7" t="s">
        <v>2395</v>
      </c>
      <c r="G41" s="7"/>
      <c r="L41" s="13"/>
      <c r="M41" s="18"/>
      <c r="N41" s="22"/>
      <c r="O41" s="197"/>
      <c r="Q41" s="12">
        <v>1</v>
      </c>
      <c r="R41" s="12">
        <v>1</v>
      </c>
      <c r="S41" s="12">
        <v>1</v>
      </c>
    </row>
    <row r="42" spans="1:19" s="12" customFormat="1" ht="15" customHeight="1" x14ac:dyDescent="0.25">
      <c r="A42" s="14" t="s">
        <v>80</v>
      </c>
      <c r="B42" s="15" t="s">
        <v>2451</v>
      </c>
      <c r="C42" s="15"/>
      <c r="D42" s="19" t="s">
        <v>2497</v>
      </c>
      <c r="E42" s="19"/>
      <c r="F42" s="7" t="s">
        <v>2397</v>
      </c>
      <c r="G42" s="7"/>
      <c r="L42" s="13"/>
      <c r="M42" s="18"/>
      <c r="N42" s="22"/>
      <c r="O42" s="197"/>
      <c r="Q42" s="12">
        <v>1</v>
      </c>
      <c r="R42" s="12">
        <v>1</v>
      </c>
      <c r="S42" s="12">
        <v>1</v>
      </c>
    </row>
    <row r="43" spans="1:19" s="12" customFormat="1" ht="15" customHeight="1" x14ac:dyDescent="0.25">
      <c r="A43" s="14" t="s">
        <v>81</v>
      </c>
      <c r="B43" s="15" t="s">
        <v>2452</v>
      </c>
      <c r="C43" s="15"/>
      <c r="D43" s="19" t="s">
        <v>2498</v>
      </c>
      <c r="E43" s="19"/>
      <c r="F43" s="7" t="s">
        <v>2399</v>
      </c>
      <c r="G43" s="7"/>
      <c r="L43" s="13"/>
      <c r="M43" s="18"/>
      <c r="N43" s="22"/>
      <c r="O43" s="197"/>
      <c r="Q43" s="12">
        <v>1</v>
      </c>
      <c r="R43" s="12">
        <v>1</v>
      </c>
      <c r="S43" s="12">
        <v>1</v>
      </c>
    </row>
    <row r="44" spans="1:19" s="12" customFormat="1" ht="15" customHeight="1" x14ac:dyDescent="0.25">
      <c r="A44" s="14" t="s">
        <v>82</v>
      </c>
      <c r="B44" s="15" t="s">
        <v>2453</v>
      </c>
      <c r="C44" s="15"/>
      <c r="D44" s="19" t="s">
        <v>2499</v>
      </c>
      <c r="E44" s="19"/>
      <c r="F44" s="7" t="s">
        <v>2401</v>
      </c>
      <c r="G44" s="7"/>
      <c r="L44" s="13"/>
      <c r="M44" s="18"/>
      <c r="N44" s="22"/>
      <c r="O44" s="197"/>
      <c r="Q44" s="12">
        <v>1</v>
      </c>
      <c r="R44" s="12">
        <v>1</v>
      </c>
      <c r="S44" s="12">
        <v>1</v>
      </c>
    </row>
    <row r="45" spans="1:19" s="12" customFormat="1" ht="15" customHeight="1" x14ac:dyDescent="0.25">
      <c r="A45" s="14" t="s">
        <v>83</v>
      </c>
      <c r="B45" s="15" t="s">
        <v>2454</v>
      </c>
      <c r="C45" s="15"/>
      <c r="D45" s="19" t="s">
        <v>2500</v>
      </c>
      <c r="E45" s="19"/>
      <c r="F45" s="23" t="s">
        <v>2403</v>
      </c>
      <c r="G45" s="23"/>
      <c r="L45" s="13"/>
      <c r="M45" s="18"/>
      <c r="N45" s="22"/>
      <c r="O45" s="197"/>
      <c r="Q45" s="12">
        <v>1</v>
      </c>
      <c r="R45" s="12">
        <v>1</v>
      </c>
      <c r="S45" s="12">
        <v>1</v>
      </c>
    </row>
    <row r="46" spans="1:19" s="12" customFormat="1" ht="15" customHeight="1" x14ac:dyDescent="0.25">
      <c r="A46" s="14" t="s">
        <v>84</v>
      </c>
      <c r="B46" s="15" t="s">
        <v>2455</v>
      </c>
      <c r="C46" s="15"/>
      <c r="D46" s="19" t="s">
        <v>2501</v>
      </c>
      <c r="E46" s="19"/>
      <c r="F46" s="23" t="s">
        <v>2405</v>
      </c>
      <c r="G46" s="23"/>
      <c r="L46" s="13"/>
      <c r="M46" s="18"/>
      <c r="N46" s="22"/>
      <c r="O46" s="197"/>
      <c r="Q46" s="12">
        <v>1</v>
      </c>
      <c r="R46" s="12">
        <v>1</v>
      </c>
      <c r="S46" s="12">
        <v>1</v>
      </c>
    </row>
    <row r="47" spans="1:19" s="12" customFormat="1" ht="15" customHeight="1" x14ac:dyDescent="0.25">
      <c r="A47" s="14" t="s">
        <v>85</v>
      </c>
      <c r="B47" s="15" t="s">
        <v>2456</v>
      </c>
      <c r="C47" s="15"/>
      <c r="D47" s="19" t="s">
        <v>2502</v>
      </c>
      <c r="E47" s="19"/>
      <c r="F47" s="7" t="s">
        <v>2407</v>
      </c>
      <c r="G47" s="7"/>
      <c r="L47" s="13"/>
      <c r="M47" s="18"/>
      <c r="N47" s="22"/>
      <c r="O47" s="197"/>
      <c r="Q47" s="12">
        <v>1</v>
      </c>
      <c r="R47" s="12">
        <v>1</v>
      </c>
      <c r="S47" s="12">
        <v>1</v>
      </c>
    </row>
    <row r="48" spans="1:19" s="12" customFormat="1" ht="15" customHeight="1" x14ac:dyDescent="0.25">
      <c r="A48" s="14" t="s">
        <v>86</v>
      </c>
      <c r="B48" s="15" t="s">
        <v>2457</v>
      </c>
      <c r="C48" s="15"/>
      <c r="D48" s="19" t="s">
        <v>2503</v>
      </c>
      <c r="E48" s="19"/>
      <c r="F48" s="7" t="s">
        <v>2410</v>
      </c>
      <c r="G48" s="7"/>
      <c r="L48" s="13"/>
      <c r="M48" s="18"/>
      <c r="N48" s="22"/>
      <c r="O48" s="197"/>
      <c r="Q48" s="12">
        <v>1</v>
      </c>
      <c r="R48" s="12">
        <v>1</v>
      </c>
      <c r="S48" s="12">
        <v>1</v>
      </c>
    </row>
    <row r="49" spans="1:19" s="12" customFormat="1" ht="15" customHeight="1" x14ac:dyDescent="0.25">
      <c r="A49" s="14" t="s">
        <v>87</v>
      </c>
      <c r="B49" s="15" t="s">
        <v>2458</v>
      </c>
      <c r="C49" s="15"/>
      <c r="D49" s="19" t="s">
        <v>2504</v>
      </c>
      <c r="E49" s="19"/>
      <c r="F49" s="7" t="s">
        <v>2412</v>
      </c>
      <c r="G49" s="7"/>
      <c r="L49" s="13">
        <v>5</v>
      </c>
      <c r="M49" s="18">
        <v>5</v>
      </c>
      <c r="N49" s="22">
        <v>5</v>
      </c>
      <c r="O49" s="197" t="s">
        <v>2008</v>
      </c>
    </row>
    <row r="50" spans="1:19" s="12" customFormat="1" ht="15" customHeight="1" x14ac:dyDescent="0.25">
      <c r="A50" s="12" t="s">
        <v>65</v>
      </c>
      <c r="B50" s="15" t="s">
        <v>2459</v>
      </c>
      <c r="C50" s="15"/>
      <c r="D50" s="19" t="s">
        <v>2505</v>
      </c>
      <c r="E50" s="19"/>
      <c r="F50" s="7" t="s">
        <v>2413</v>
      </c>
      <c r="G50" s="7"/>
      <c r="L50" s="13">
        <v>7</v>
      </c>
      <c r="M50" s="18">
        <v>7</v>
      </c>
      <c r="N50" s="22">
        <v>7</v>
      </c>
      <c r="O50" s="197" t="s">
        <v>2008</v>
      </c>
      <c r="Q50" s="12">
        <v>2</v>
      </c>
      <c r="R50" s="12">
        <v>2</v>
      </c>
      <c r="S50" s="12">
        <v>2</v>
      </c>
    </row>
  </sheetData>
  <autoFilter ref="A2:P4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90"/>
  <sheetViews>
    <sheetView tabSelected="1" zoomScale="80" zoomScaleNormal="80" workbookViewId="0">
      <selection activeCell="P31" sqref="P31"/>
    </sheetView>
  </sheetViews>
  <sheetFormatPr defaultRowHeight="15" customHeight="1" x14ac:dyDescent="0.25"/>
  <cols>
    <col min="1" max="1" width="49.5703125" style="31" bestFit="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196" customWidth="1"/>
    <col min="16" max="16" width="25.140625" style="112" customWidth="1"/>
    <col min="17" max="16384" width="9.140625" style="112"/>
  </cols>
  <sheetData>
    <row r="1" spans="1:26" ht="15" customHeight="1" x14ac:dyDescent="0.25">
      <c r="A1" s="107"/>
    </row>
    <row r="2" spans="1:26" ht="15" customHeight="1" x14ac:dyDescent="0.25">
      <c r="A2" s="107" t="s">
        <v>1830</v>
      </c>
      <c r="B2" s="108" t="s">
        <v>1666</v>
      </c>
      <c r="C2" s="109" t="s">
        <v>1667</v>
      </c>
      <c r="H2" s="112" t="s">
        <v>1986</v>
      </c>
      <c r="I2" s="107" t="s">
        <v>1983</v>
      </c>
      <c r="J2" s="112" t="s">
        <v>1984</v>
      </c>
      <c r="K2" s="112" t="s">
        <v>1985</v>
      </c>
      <c r="O2" s="197" t="s">
        <v>2007</v>
      </c>
    </row>
    <row r="3" spans="1:26" ht="15" customHeight="1" x14ac:dyDescent="0.25">
      <c r="A3" s="57" t="s">
        <v>1973</v>
      </c>
      <c r="B3" s="86"/>
      <c r="D3" s="81" t="s">
        <v>171</v>
      </c>
      <c r="F3" s="60" t="s">
        <v>172</v>
      </c>
      <c r="I3" s="88" t="s">
        <v>1980</v>
      </c>
      <c r="J3" s="112" t="s">
        <v>1982</v>
      </c>
      <c r="K3" s="112">
        <v>114</v>
      </c>
    </row>
    <row r="4" spans="1:26" ht="15" customHeight="1" x14ac:dyDescent="0.25">
      <c r="A4" s="31" t="s">
        <v>1824</v>
      </c>
      <c r="B4" s="108" t="s">
        <v>2571</v>
      </c>
      <c r="D4" s="81" t="s">
        <v>2571</v>
      </c>
      <c r="F4" s="60" t="s">
        <v>2571</v>
      </c>
      <c r="H4" s="112" t="e">
        <f ca="1">AI_SET_DF(A39)</f>
        <v>#NAME?</v>
      </c>
      <c r="I4" s="88"/>
      <c r="L4" s="109">
        <v>7</v>
      </c>
      <c r="M4" s="110">
        <v>7</v>
      </c>
      <c r="N4" s="111">
        <v>7</v>
      </c>
      <c r="O4" s="196" t="s">
        <v>2004</v>
      </c>
      <c r="P4" s="57"/>
      <c r="Q4" s="42"/>
      <c r="R4" s="128">
        <v>2</v>
      </c>
      <c r="S4" s="90">
        <v>2</v>
      </c>
      <c r="T4" s="128" t="s">
        <v>2004</v>
      </c>
      <c r="U4" s="90"/>
      <c r="V4" s="128"/>
    </row>
    <row r="5" spans="1:26" ht="15" customHeight="1" x14ac:dyDescent="0.25">
      <c r="A5" s="31" t="s">
        <v>1832</v>
      </c>
      <c r="B5" s="108" t="s">
        <v>1866</v>
      </c>
      <c r="D5" s="81" t="s">
        <v>2279</v>
      </c>
      <c r="F5" s="60" t="s">
        <v>2324</v>
      </c>
      <c r="L5" s="109">
        <v>7</v>
      </c>
      <c r="M5" s="110">
        <v>7</v>
      </c>
      <c r="N5" s="111">
        <v>7</v>
      </c>
      <c r="O5" s="196" t="s">
        <v>2004</v>
      </c>
      <c r="P5" s="31"/>
      <c r="Q5" s="41"/>
      <c r="R5" s="128">
        <v>2</v>
      </c>
      <c r="S5" s="90">
        <v>2</v>
      </c>
      <c r="T5" s="128" t="s">
        <v>2004</v>
      </c>
      <c r="U5" s="90"/>
      <c r="V5" s="128"/>
    </row>
    <row r="6" spans="1:26" ht="15" customHeight="1" x14ac:dyDescent="0.25">
      <c r="A6" s="31" t="s">
        <v>1833</v>
      </c>
      <c r="B6" s="108" t="s">
        <v>1906</v>
      </c>
      <c r="D6" s="81" t="s">
        <v>1906</v>
      </c>
      <c r="F6" s="60" t="s">
        <v>1906</v>
      </c>
      <c r="H6" s="112" t="e">
        <f ca="1">AI_IG(A15,US,32)</f>
        <v>#NAME?</v>
      </c>
      <c r="L6" s="109">
        <v>5</v>
      </c>
      <c r="M6" s="110">
        <v>5</v>
      </c>
      <c r="N6" s="111">
        <v>5</v>
      </c>
      <c r="O6" s="196" t="s">
        <v>2004</v>
      </c>
      <c r="P6" s="31"/>
      <c r="Q6" s="41"/>
      <c r="R6" s="128"/>
      <c r="S6" s="90"/>
      <c r="T6" s="128" t="s">
        <v>2004</v>
      </c>
      <c r="U6" s="90"/>
      <c r="V6" s="128"/>
    </row>
    <row r="7" spans="1:26" ht="15" customHeight="1" x14ac:dyDescent="0.25">
      <c r="A7" s="31" t="s">
        <v>1834</v>
      </c>
      <c r="B7" s="108" t="s">
        <v>1907</v>
      </c>
      <c r="D7" s="81" t="s">
        <v>1907</v>
      </c>
      <c r="F7" s="60" t="s">
        <v>1907</v>
      </c>
      <c r="H7" s="112" t="e">
        <f ca="1">AI_HY(A15,US,32)</f>
        <v>#NAME?</v>
      </c>
      <c r="L7" s="109">
        <v>7</v>
      </c>
      <c r="M7" s="110">
        <v>7</v>
      </c>
      <c r="N7" s="111">
        <v>7</v>
      </c>
      <c r="O7" s="196" t="s">
        <v>2004</v>
      </c>
      <c r="P7" s="31"/>
      <c r="Q7" s="41"/>
      <c r="R7" s="128">
        <v>2</v>
      </c>
      <c r="S7" s="90">
        <v>2</v>
      </c>
      <c r="T7" s="128" t="s">
        <v>2004</v>
      </c>
      <c r="U7" s="90"/>
      <c r="V7" s="128"/>
    </row>
    <row r="8" spans="1:26" ht="15" customHeight="1" x14ac:dyDescent="0.25">
      <c r="A8" s="31" t="s">
        <v>1835</v>
      </c>
      <c r="B8" s="108" t="s">
        <v>1831</v>
      </c>
      <c r="D8" s="81" t="s">
        <v>1831</v>
      </c>
      <c r="F8" s="60" t="s">
        <v>1831</v>
      </c>
      <c r="H8" s="112" t="e">
        <f ca="1">AI_SUM($A$7,$A$6)</f>
        <v>#NAME?</v>
      </c>
      <c r="L8" s="109">
        <v>7</v>
      </c>
      <c r="M8" s="110">
        <v>7</v>
      </c>
      <c r="N8" s="111">
        <v>7</v>
      </c>
      <c r="O8" s="196" t="s">
        <v>2004</v>
      </c>
      <c r="P8" s="31"/>
      <c r="Q8" s="41"/>
      <c r="R8" s="128">
        <v>2</v>
      </c>
      <c r="S8" s="90">
        <v>2</v>
      </c>
      <c r="T8" s="128" t="s">
        <v>2004</v>
      </c>
      <c r="U8" s="90"/>
      <c r="V8" s="128"/>
    </row>
    <row r="9" spans="1:26" ht="15" customHeight="1" x14ac:dyDescent="0.25">
      <c r="A9" s="31" t="s">
        <v>1836</v>
      </c>
      <c r="B9" s="108" t="s">
        <v>1908</v>
      </c>
      <c r="D9" s="81" t="s">
        <v>1908</v>
      </c>
      <c r="F9" s="60" t="s">
        <v>1908</v>
      </c>
      <c r="H9" s="112" t="e">
        <f ca="1">AI_IG(A15,OTHER,32)</f>
        <v>#NAME?</v>
      </c>
      <c r="L9" s="109">
        <v>5</v>
      </c>
      <c r="M9" s="110">
        <v>5</v>
      </c>
      <c r="N9" s="111">
        <v>5</v>
      </c>
      <c r="O9" s="196" t="s">
        <v>2004</v>
      </c>
      <c r="P9" s="31"/>
      <c r="Q9" s="41"/>
      <c r="R9" s="128"/>
      <c r="S9" s="90"/>
      <c r="T9" s="128" t="s">
        <v>2004</v>
      </c>
      <c r="U9" s="90"/>
      <c r="V9" s="128"/>
    </row>
    <row r="10" spans="1:26" ht="15" customHeight="1" x14ac:dyDescent="0.25">
      <c r="A10" s="31" t="s">
        <v>1837</v>
      </c>
      <c r="B10" s="108" t="s">
        <v>1909</v>
      </c>
      <c r="D10" s="81" t="s">
        <v>1909</v>
      </c>
      <c r="F10" s="60" t="s">
        <v>1909</v>
      </c>
      <c r="H10" s="112" t="e">
        <f ca="1">AI_HY(A15,OTHER,32)</f>
        <v>#NAME?</v>
      </c>
      <c r="L10" s="109">
        <v>5</v>
      </c>
      <c r="M10" s="110">
        <v>5</v>
      </c>
      <c r="N10" s="111">
        <v>5</v>
      </c>
      <c r="O10" s="196" t="s">
        <v>2004</v>
      </c>
      <c r="P10" s="31"/>
      <c r="Q10" s="41"/>
      <c r="R10" s="128"/>
      <c r="S10" s="90"/>
      <c r="T10" s="128" t="s">
        <v>2004</v>
      </c>
      <c r="U10" s="90"/>
      <c r="V10" s="128"/>
    </row>
    <row r="11" spans="1:26" ht="15" customHeight="1" x14ac:dyDescent="0.25">
      <c r="A11" s="31" t="s">
        <v>1838</v>
      </c>
      <c r="B11" s="108" t="s">
        <v>1859</v>
      </c>
      <c r="D11" s="81" t="s">
        <v>1859</v>
      </c>
      <c r="F11" s="60" t="s">
        <v>1859</v>
      </c>
      <c r="H11" s="112" t="e">
        <f ca="1">AI_SUM($A$10,$A$9)</f>
        <v>#NAME?</v>
      </c>
      <c r="L11" s="109">
        <v>7</v>
      </c>
      <c r="M11" s="110">
        <v>7</v>
      </c>
      <c r="N11" s="111">
        <v>7</v>
      </c>
      <c r="O11" s="196" t="s">
        <v>2004</v>
      </c>
      <c r="P11" s="31"/>
      <c r="Q11" s="41"/>
      <c r="R11" s="128">
        <v>2</v>
      </c>
      <c r="S11" s="90">
        <v>2</v>
      </c>
      <c r="T11" s="128" t="s">
        <v>2004</v>
      </c>
      <c r="U11" s="90"/>
      <c r="V11" s="128"/>
    </row>
    <row r="12" spans="1:26" ht="15" customHeight="1" x14ac:dyDescent="0.25">
      <c r="A12" s="31" t="s">
        <v>1839</v>
      </c>
      <c r="B12" s="108" t="s">
        <v>2507</v>
      </c>
      <c r="D12" s="81" t="s">
        <v>2507</v>
      </c>
      <c r="F12" s="60" t="s">
        <v>2507</v>
      </c>
      <c r="H12" s="112" t="e">
        <f ca="1">AI_SET(0)</f>
        <v>#NAME?</v>
      </c>
      <c r="L12" s="109">
        <v>5</v>
      </c>
      <c r="M12" s="110">
        <v>5</v>
      </c>
      <c r="N12" s="111">
        <v>5</v>
      </c>
      <c r="O12" s="196" t="s">
        <v>2004</v>
      </c>
      <c r="P12" s="31"/>
      <c r="Q12" s="41"/>
      <c r="R12" s="128"/>
      <c r="S12" s="41"/>
      <c r="T12" s="128" t="s">
        <v>2004</v>
      </c>
      <c r="U12" s="90"/>
      <c r="V12" s="128"/>
      <c r="W12" s="90"/>
      <c r="X12" s="128"/>
      <c r="Y12" s="128"/>
      <c r="Z12" s="128"/>
    </row>
    <row r="13" spans="1:26" ht="15" customHeight="1" x14ac:dyDescent="0.25">
      <c r="A13" s="31" t="s">
        <v>1840</v>
      </c>
      <c r="B13" s="108" t="s">
        <v>2508</v>
      </c>
      <c r="D13" s="81" t="s">
        <v>2508</v>
      </c>
      <c r="F13" s="60" t="s">
        <v>2508</v>
      </c>
      <c r="H13" s="112" t="e">
        <f ca="1">AI_SET(0)</f>
        <v>#NAME?</v>
      </c>
      <c r="L13" s="109">
        <v>5</v>
      </c>
      <c r="M13" s="110">
        <v>5</v>
      </c>
      <c r="N13" s="111">
        <v>5</v>
      </c>
      <c r="O13" s="196" t="s">
        <v>2004</v>
      </c>
      <c r="P13" s="31"/>
      <c r="Q13" s="41"/>
      <c r="R13" s="128"/>
      <c r="S13" s="41"/>
      <c r="T13" s="128" t="s">
        <v>2004</v>
      </c>
      <c r="U13" s="90"/>
      <c r="V13" s="128"/>
      <c r="W13" s="90"/>
      <c r="X13" s="128"/>
      <c r="Y13" s="128"/>
      <c r="Z13" s="128"/>
    </row>
    <row r="14" spans="1:26" ht="15" customHeight="1" x14ac:dyDescent="0.25">
      <c r="A14" s="31" t="s">
        <v>1841</v>
      </c>
      <c r="B14" s="108" t="s">
        <v>2509</v>
      </c>
      <c r="D14" s="81" t="s">
        <v>2509</v>
      </c>
      <c r="F14" s="60" t="s">
        <v>2509</v>
      </c>
      <c r="H14" s="112" t="e">
        <f ca="1">AI_SET(0)</f>
        <v>#NAME?</v>
      </c>
      <c r="L14" s="109">
        <v>7</v>
      </c>
      <c r="M14" s="110">
        <v>7</v>
      </c>
      <c r="N14" s="111">
        <v>7</v>
      </c>
      <c r="O14" s="196" t="s">
        <v>2004</v>
      </c>
      <c r="P14" s="31"/>
      <c r="Q14" s="41"/>
      <c r="R14" s="128">
        <v>2</v>
      </c>
      <c r="S14" s="41">
        <v>2</v>
      </c>
      <c r="T14" s="128" t="s">
        <v>2004</v>
      </c>
      <c r="U14" s="90"/>
      <c r="V14" s="128"/>
      <c r="W14" s="90"/>
      <c r="X14" s="128"/>
      <c r="Y14" s="128"/>
      <c r="Z14" s="128"/>
    </row>
    <row r="15" spans="1:26" ht="15" customHeight="1" x14ac:dyDescent="0.25">
      <c r="A15" s="31" t="s">
        <v>1860</v>
      </c>
      <c r="B15" s="108" t="s">
        <v>1886</v>
      </c>
      <c r="D15" s="81" t="s">
        <v>2303</v>
      </c>
      <c r="F15" s="60" t="s">
        <v>2348</v>
      </c>
      <c r="L15" s="109">
        <v>5</v>
      </c>
      <c r="M15" s="110">
        <v>5</v>
      </c>
      <c r="N15" s="111">
        <v>5</v>
      </c>
      <c r="O15" s="196" t="s">
        <v>2004</v>
      </c>
      <c r="P15" s="31"/>
      <c r="Q15" s="41"/>
      <c r="R15" s="128"/>
      <c r="S15" s="90"/>
      <c r="T15" s="128" t="s">
        <v>2004</v>
      </c>
      <c r="U15" s="90"/>
      <c r="V15" s="128"/>
    </row>
    <row r="16" spans="1:26" ht="15" customHeight="1" x14ac:dyDescent="0.25">
      <c r="A16" s="31" t="s">
        <v>1842</v>
      </c>
      <c r="B16" s="108" t="s">
        <v>1910</v>
      </c>
      <c r="D16" s="81" t="s">
        <v>1910</v>
      </c>
      <c r="F16" s="60" t="s">
        <v>1910</v>
      </c>
      <c r="H16" s="112" t="e">
        <f ca="1">AI_IG(A18,ALL,11,18,25)</f>
        <v>#NAME?</v>
      </c>
      <c r="L16" s="109">
        <v>5</v>
      </c>
      <c r="M16" s="110">
        <v>5</v>
      </c>
      <c r="N16" s="111">
        <v>5</v>
      </c>
      <c r="O16" s="196" t="s">
        <v>2004</v>
      </c>
      <c r="P16" s="31"/>
      <c r="Q16" s="41"/>
      <c r="R16" s="128"/>
      <c r="S16" s="90"/>
      <c r="T16" s="128" t="s">
        <v>2004</v>
      </c>
      <c r="U16" s="90"/>
      <c r="V16" s="128"/>
    </row>
    <row r="17" spans="1:22" ht="15" customHeight="1" x14ac:dyDescent="0.25">
      <c r="A17" s="31" t="s">
        <v>1843</v>
      </c>
      <c r="B17" s="108" t="s">
        <v>1911</v>
      </c>
      <c r="D17" s="81" t="s">
        <v>1911</v>
      </c>
      <c r="F17" s="60" t="s">
        <v>1911</v>
      </c>
      <c r="H17" s="112" t="e">
        <f ca="1">AI_HY(A18,ALL,11,18,25)</f>
        <v>#NAME?</v>
      </c>
      <c r="L17" s="109">
        <v>5</v>
      </c>
      <c r="M17" s="110">
        <v>5</v>
      </c>
      <c r="N17" s="111">
        <v>5</v>
      </c>
      <c r="O17" s="196" t="s">
        <v>2004</v>
      </c>
      <c r="P17" s="31"/>
      <c r="Q17" s="41"/>
      <c r="R17" s="128"/>
      <c r="S17" s="90"/>
      <c r="T17" s="128" t="s">
        <v>2004</v>
      </c>
      <c r="U17" s="90"/>
      <c r="V17" s="128"/>
    </row>
    <row r="18" spans="1:22" ht="15" customHeight="1" x14ac:dyDescent="0.25">
      <c r="A18" s="31" t="s">
        <v>1844</v>
      </c>
      <c r="B18" s="108" t="s">
        <v>2552</v>
      </c>
      <c r="D18" s="81" t="s">
        <v>2552</v>
      </c>
      <c r="F18" s="60" t="s">
        <v>2552</v>
      </c>
      <c r="H18" s="112" t="e">
        <f ca="1">AI_SUM($A$49,$A$54,$A$59)</f>
        <v>#NAME?</v>
      </c>
      <c r="L18" s="109">
        <v>7</v>
      </c>
      <c r="M18" s="110">
        <v>7</v>
      </c>
      <c r="N18" s="111">
        <v>7</v>
      </c>
      <c r="O18" s="196" t="s">
        <v>2004</v>
      </c>
      <c r="P18" s="31"/>
      <c r="Q18" s="41"/>
      <c r="R18" s="128">
        <v>2</v>
      </c>
      <c r="S18" s="90">
        <v>2</v>
      </c>
      <c r="T18" s="128" t="s">
        <v>2004</v>
      </c>
      <c r="U18" s="90"/>
      <c r="V18" s="128"/>
    </row>
    <row r="19" spans="1:22" ht="15" customHeight="1" x14ac:dyDescent="0.25">
      <c r="A19" s="31" t="s">
        <v>1846</v>
      </c>
      <c r="B19" s="108" t="s">
        <v>1912</v>
      </c>
      <c r="D19" s="81" t="s">
        <v>1912</v>
      </c>
      <c r="F19" s="60" t="s">
        <v>1912</v>
      </c>
      <c r="H19" s="112" t="e">
        <f ca="1">AI_IG(A21,ALL,2,3,7,8,12,13,19,20,26,27,33,34,43,44,50,51)</f>
        <v>#NAME?</v>
      </c>
      <c r="L19" s="109">
        <v>5</v>
      </c>
      <c r="M19" s="110">
        <v>5</v>
      </c>
      <c r="N19" s="111">
        <v>5</v>
      </c>
      <c r="O19" s="196" t="s">
        <v>2004</v>
      </c>
      <c r="P19" s="31"/>
      <c r="Q19" s="41"/>
      <c r="R19" s="128"/>
      <c r="S19" s="90"/>
      <c r="T19" s="128" t="s">
        <v>2004</v>
      </c>
      <c r="U19" s="90"/>
      <c r="V19" s="128"/>
    </row>
    <row r="20" spans="1:22" ht="15" customHeight="1" x14ac:dyDescent="0.25">
      <c r="A20" s="31" t="s">
        <v>1847</v>
      </c>
      <c r="B20" s="108" t="s">
        <v>1913</v>
      </c>
      <c r="D20" s="81" t="s">
        <v>1913</v>
      </c>
      <c r="F20" s="60" t="s">
        <v>1913</v>
      </c>
      <c r="H20" s="112" t="e">
        <f ca="1">AI_HY(A21,ALL,2,3,7,8,12,13,19,20,26,27,33,34,43,44,50,51)</f>
        <v>#NAME?</v>
      </c>
      <c r="L20" s="109">
        <v>5</v>
      </c>
      <c r="M20" s="110">
        <v>5</v>
      </c>
      <c r="N20" s="111">
        <v>5</v>
      </c>
      <c r="O20" s="196" t="s">
        <v>2004</v>
      </c>
      <c r="P20" s="31"/>
      <c r="Q20" s="41"/>
      <c r="R20" s="128"/>
      <c r="S20" s="90"/>
      <c r="T20" s="128" t="s">
        <v>2004</v>
      </c>
      <c r="U20" s="90"/>
      <c r="V20" s="128"/>
    </row>
    <row r="21" spans="1:22" ht="15" customHeight="1" x14ac:dyDescent="0.25">
      <c r="A21" s="31" t="s">
        <v>1848</v>
      </c>
      <c r="B21" s="108" t="s">
        <v>2553</v>
      </c>
      <c r="D21" s="81" t="s">
        <v>2553</v>
      </c>
      <c r="F21" s="60" t="s">
        <v>2553</v>
      </c>
      <c r="H21" s="112" t="e">
        <f ca="1">AI_SUM($A$80,$A$81)</f>
        <v>#NAME?</v>
      </c>
      <c r="L21" s="109">
        <v>7</v>
      </c>
      <c r="M21" s="110">
        <v>7</v>
      </c>
      <c r="N21" s="111">
        <v>7</v>
      </c>
      <c r="O21" s="196" t="s">
        <v>2004</v>
      </c>
      <c r="P21" s="31"/>
      <c r="Q21" s="41"/>
      <c r="R21" s="128">
        <v>2</v>
      </c>
      <c r="S21" s="90">
        <v>2</v>
      </c>
      <c r="T21" s="128" t="s">
        <v>2004</v>
      </c>
      <c r="U21" s="90"/>
      <c r="V21" s="128"/>
    </row>
    <row r="22" spans="1:22" ht="15" customHeight="1" x14ac:dyDescent="0.25">
      <c r="A22" s="31" t="s">
        <v>1845</v>
      </c>
      <c r="B22" s="108" t="s">
        <v>1914</v>
      </c>
      <c r="D22" s="81" t="s">
        <v>1914</v>
      </c>
      <c r="F22" s="60" t="s">
        <v>1914</v>
      </c>
      <c r="H22" s="112" t="e">
        <f ca="1">AI_IG(A24,ALL,4,9,14,21,28,35,45,52)</f>
        <v>#NAME?</v>
      </c>
      <c r="L22" s="109">
        <v>5</v>
      </c>
      <c r="M22" s="110">
        <v>5</v>
      </c>
      <c r="N22" s="111">
        <v>5</v>
      </c>
      <c r="O22" s="196" t="s">
        <v>2004</v>
      </c>
      <c r="P22" s="31"/>
      <c r="Q22" s="41"/>
      <c r="R22" s="128"/>
      <c r="S22" s="90"/>
      <c r="T22" s="128" t="s">
        <v>2004</v>
      </c>
      <c r="U22" s="90"/>
      <c r="V22" s="128"/>
    </row>
    <row r="23" spans="1:22" ht="15" customHeight="1" x14ac:dyDescent="0.25">
      <c r="A23" s="31" t="s">
        <v>1849</v>
      </c>
      <c r="B23" s="108" t="s">
        <v>1915</v>
      </c>
      <c r="D23" s="81" t="s">
        <v>1915</v>
      </c>
      <c r="F23" s="60" t="s">
        <v>1915</v>
      </c>
      <c r="H23" s="112" t="e">
        <f ca="1">AI_HY(A24,ALL,4,9,14,21,28,35,45,52)</f>
        <v>#NAME?</v>
      </c>
      <c r="L23" s="109">
        <v>5</v>
      </c>
      <c r="M23" s="110">
        <v>5</v>
      </c>
      <c r="N23" s="111">
        <v>5</v>
      </c>
      <c r="O23" s="196" t="s">
        <v>2004</v>
      </c>
      <c r="P23" s="31"/>
      <c r="Q23" s="41"/>
      <c r="R23" s="128"/>
      <c r="S23" s="90"/>
      <c r="T23" s="128" t="s">
        <v>2004</v>
      </c>
      <c r="U23" s="90"/>
      <c r="V23" s="128"/>
    </row>
    <row r="24" spans="1:22" ht="15" customHeight="1" x14ac:dyDescent="0.25">
      <c r="A24" s="31" t="s">
        <v>1850</v>
      </c>
      <c r="B24" s="108" t="s">
        <v>1904</v>
      </c>
      <c r="D24" s="81" t="s">
        <v>2321</v>
      </c>
      <c r="F24" s="60" t="s">
        <v>2366</v>
      </c>
      <c r="L24" s="109">
        <v>7</v>
      </c>
      <c r="M24" s="110">
        <v>7</v>
      </c>
      <c r="N24" s="111">
        <v>7</v>
      </c>
      <c r="O24" s="196" t="s">
        <v>2004</v>
      </c>
      <c r="P24" s="31"/>
      <c r="Q24" s="41"/>
      <c r="R24" s="128">
        <v>2</v>
      </c>
      <c r="S24" s="90">
        <v>2</v>
      </c>
      <c r="T24" s="128" t="s">
        <v>2004</v>
      </c>
      <c r="U24" s="90"/>
      <c r="V24" s="128"/>
    </row>
    <row r="25" spans="1:22" ht="15" customHeight="1" x14ac:dyDescent="0.25">
      <c r="A25" s="31" t="s">
        <v>1851</v>
      </c>
      <c r="B25" s="108" t="s">
        <v>1916</v>
      </c>
      <c r="D25" s="81" t="s">
        <v>1916</v>
      </c>
      <c r="F25" s="60" t="s">
        <v>1916</v>
      </c>
      <c r="H25" s="112" t="e">
        <f ca="1">AI_IG(A27,ALL,42)</f>
        <v>#NAME?</v>
      </c>
      <c r="L25" s="109">
        <v>5</v>
      </c>
      <c r="M25" s="110">
        <v>5</v>
      </c>
      <c r="N25" s="111">
        <v>5</v>
      </c>
      <c r="O25" s="196" t="s">
        <v>2004</v>
      </c>
      <c r="P25" s="31"/>
      <c r="Q25" s="41"/>
      <c r="R25" s="128"/>
      <c r="S25" s="90"/>
      <c r="T25" s="128" t="s">
        <v>2004</v>
      </c>
      <c r="U25" s="90"/>
      <c r="V25" s="128"/>
    </row>
    <row r="26" spans="1:22" ht="15" customHeight="1" x14ac:dyDescent="0.25">
      <c r="A26" s="31" t="s">
        <v>1852</v>
      </c>
      <c r="B26" s="108" t="s">
        <v>1951</v>
      </c>
      <c r="D26" s="81" t="s">
        <v>1951</v>
      </c>
      <c r="F26" s="60" t="s">
        <v>1951</v>
      </c>
      <c r="H26" s="112" t="e">
        <f ca="1">AI_HY(A27,ALL,42)</f>
        <v>#NAME?</v>
      </c>
      <c r="L26" s="109">
        <v>5</v>
      </c>
      <c r="M26" s="110">
        <v>5</v>
      </c>
      <c r="N26" s="111">
        <v>5</v>
      </c>
      <c r="O26" s="196" t="s">
        <v>2004</v>
      </c>
      <c r="P26" s="31"/>
      <c r="Q26" s="41"/>
      <c r="R26" s="128"/>
      <c r="S26" s="90"/>
      <c r="T26" s="128" t="s">
        <v>2004</v>
      </c>
      <c r="U26" s="90"/>
      <c r="V26" s="128"/>
    </row>
    <row r="27" spans="1:22" ht="15" customHeight="1" x14ac:dyDescent="0.25">
      <c r="A27" s="31" t="s">
        <v>1853</v>
      </c>
      <c r="B27" s="108" t="s">
        <v>1895</v>
      </c>
      <c r="D27" s="81" t="s">
        <v>2312</v>
      </c>
      <c r="F27" s="60" t="s">
        <v>2357</v>
      </c>
      <c r="L27" s="109">
        <v>7</v>
      </c>
      <c r="M27" s="110">
        <v>7</v>
      </c>
      <c r="N27" s="111">
        <v>7</v>
      </c>
      <c r="O27" s="196" t="s">
        <v>2004</v>
      </c>
      <c r="P27" s="31"/>
      <c r="Q27" s="41"/>
      <c r="R27" s="128">
        <v>2</v>
      </c>
      <c r="S27" s="90">
        <v>2</v>
      </c>
      <c r="T27" s="128" t="s">
        <v>2004</v>
      </c>
      <c r="U27" s="90"/>
      <c r="V27" s="128"/>
    </row>
    <row r="28" spans="1:22" ht="15" customHeight="1" x14ac:dyDescent="0.25">
      <c r="A28" s="31" t="s">
        <v>1854</v>
      </c>
      <c r="B28" s="108" t="s">
        <v>2556</v>
      </c>
      <c r="D28" s="81" t="s">
        <v>2556</v>
      </c>
      <c r="F28" s="60" t="s">
        <v>2556</v>
      </c>
      <c r="H28" s="112" t="e">
        <f ca="1">AI_SET_DF(A84)</f>
        <v>#NAME?</v>
      </c>
      <c r="L28" s="109">
        <v>7</v>
      </c>
      <c r="M28" s="110">
        <v>7</v>
      </c>
      <c r="N28" s="111">
        <v>7</v>
      </c>
      <c r="O28" s="196" t="s">
        <v>2005</v>
      </c>
      <c r="P28" s="31"/>
      <c r="Q28" s="128"/>
      <c r="R28" s="128">
        <v>2</v>
      </c>
      <c r="S28" s="128">
        <v>2</v>
      </c>
      <c r="T28" s="128" t="s">
        <v>2005</v>
      </c>
      <c r="U28" s="128"/>
      <c r="V28" s="128"/>
    </row>
    <row r="29" spans="1:22" ht="15" customHeight="1" x14ac:dyDescent="0.25">
      <c r="A29" s="31" t="s">
        <v>1990</v>
      </c>
      <c r="B29" s="108" t="s">
        <v>2550</v>
      </c>
      <c r="D29" s="81" t="s">
        <v>2550</v>
      </c>
      <c r="F29" s="60" t="s">
        <v>2550</v>
      </c>
      <c r="H29" s="112" t="e">
        <f ca="1">AI_SET_DF(A85)</f>
        <v>#NAME?</v>
      </c>
      <c r="O29" s="196" t="s">
        <v>2005</v>
      </c>
      <c r="P29" s="31"/>
      <c r="R29" s="112">
        <v>1</v>
      </c>
      <c r="S29" s="112">
        <v>1</v>
      </c>
      <c r="T29" s="112" t="s">
        <v>2005</v>
      </c>
    </row>
    <row r="30" spans="1:22" ht="15" customHeight="1" x14ac:dyDescent="0.25">
      <c r="A30" s="31" t="s">
        <v>1855</v>
      </c>
      <c r="B30" s="108" t="s">
        <v>1989</v>
      </c>
      <c r="D30" s="81" t="s">
        <v>1989</v>
      </c>
      <c r="F30" s="60" t="s">
        <v>1989</v>
      </c>
      <c r="H30" s="112" t="e">
        <f ca="1">AI_DIFF(A29,A33)</f>
        <v>#NAME?</v>
      </c>
      <c r="L30" s="109">
        <v>7</v>
      </c>
      <c r="M30" s="110">
        <v>7</v>
      </c>
      <c r="N30" s="111">
        <v>7</v>
      </c>
      <c r="O30" s="196" t="s">
        <v>2005</v>
      </c>
      <c r="P30" s="31"/>
      <c r="R30" s="112">
        <v>2</v>
      </c>
      <c r="S30" s="112">
        <v>2</v>
      </c>
      <c r="T30" s="112" t="s">
        <v>2005</v>
      </c>
    </row>
    <row r="31" spans="1:22" ht="15" customHeight="1" x14ac:dyDescent="0.25">
      <c r="A31" s="31" t="s">
        <v>1993</v>
      </c>
      <c r="B31" s="108" t="s">
        <v>2551</v>
      </c>
      <c r="D31" s="81" t="s">
        <v>2551</v>
      </c>
      <c r="F31" s="60" t="s">
        <v>2551</v>
      </c>
      <c r="H31" s="112" t="e">
        <f ca="1">AI_SET_DF(A87)</f>
        <v>#NAME?</v>
      </c>
      <c r="O31" s="196" t="s">
        <v>2005</v>
      </c>
      <c r="P31" s="31"/>
      <c r="R31" s="112">
        <v>1</v>
      </c>
      <c r="S31" s="112">
        <v>1</v>
      </c>
      <c r="T31" s="112" t="s">
        <v>2005</v>
      </c>
    </row>
    <row r="32" spans="1:22" ht="15" customHeight="1" x14ac:dyDescent="0.25">
      <c r="A32" s="31" t="s">
        <v>1857</v>
      </c>
      <c r="B32" s="108" t="s">
        <v>1995</v>
      </c>
      <c r="D32" s="81" t="s">
        <v>1995</v>
      </c>
      <c r="F32" s="60" t="s">
        <v>1995</v>
      </c>
      <c r="H32" s="112" t="e">
        <f ca="1">AI_DIFF(A31,A34)</f>
        <v>#NAME?</v>
      </c>
      <c r="L32" s="109">
        <v>7</v>
      </c>
      <c r="M32" s="110">
        <v>7</v>
      </c>
      <c r="N32" s="111">
        <v>7</v>
      </c>
      <c r="O32" s="196" t="s">
        <v>2005</v>
      </c>
      <c r="P32" s="31"/>
      <c r="R32" s="112">
        <v>2</v>
      </c>
      <c r="S32" s="112">
        <v>2</v>
      </c>
      <c r="T32" s="112" t="s">
        <v>2005</v>
      </c>
    </row>
    <row r="33" spans="1:20" ht="15" customHeight="1" x14ac:dyDescent="0.25">
      <c r="A33" s="31" t="s">
        <v>1992</v>
      </c>
      <c r="B33" s="108" t="s">
        <v>1987</v>
      </c>
      <c r="D33" s="81" t="s">
        <v>1987</v>
      </c>
      <c r="F33" s="60" t="s">
        <v>1987</v>
      </c>
      <c r="H33" s="112" t="e">
        <f ca="1">AI_EQ_ETF(A29,90)</f>
        <v>#NAME?</v>
      </c>
      <c r="O33" s="196" t="s">
        <v>2005</v>
      </c>
      <c r="P33" s="31"/>
      <c r="R33" s="112">
        <v>1</v>
      </c>
      <c r="S33" s="112">
        <v>1</v>
      </c>
      <c r="T33" s="112" t="s">
        <v>2005</v>
      </c>
    </row>
    <row r="34" spans="1:20" ht="15" customHeight="1" x14ac:dyDescent="0.25">
      <c r="A34" s="31" t="s">
        <v>1991</v>
      </c>
      <c r="B34" s="108" t="s">
        <v>1988</v>
      </c>
      <c r="D34" s="81" t="s">
        <v>1988</v>
      </c>
      <c r="F34" s="60" t="s">
        <v>1988</v>
      </c>
      <c r="H34" s="112" t="e">
        <f ca="1">AI_EQ_ETF(A31,92)</f>
        <v>#NAME?</v>
      </c>
      <c r="O34" s="196" t="s">
        <v>2005</v>
      </c>
      <c r="P34" s="31"/>
      <c r="R34" s="112">
        <v>1</v>
      </c>
      <c r="S34" s="112">
        <v>1</v>
      </c>
      <c r="T34" s="112" t="s">
        <v>2005</v>
      </c>
    </row>
    <row r="35" spans="1:20" ht="15" customHeight="1" x14ac:dyDescent="0.25">
      <c r="A35" s="31" t="s">
        <v>1856</v>
      </c>
      <c r="B35" s="108" t="s">
        <v>1994</v>
      </c>
      <c r="D35" s="81" t="s">
        <v>1994</v>
      </c>
      <c r="F35" s="60" t="s">
        <v>1994</v>
      </c>
      <c r="H35" s="112" t="e">
        <f ca="1">AI_SUM(A33,A34)</f>
        <v>#NAME?</v>
      </c>
      <c r="L35" s="109">
        <v>7</v>
      </c>
      <c r="M35" s="110">
        <v>7</v>
      </c>
      <c r="N35" s="111">
        <v>7</v>
      </c>
      <c r="O35" s="196" t="s">
        <v>2005</v>
      </c>
      <c r="P35" s="31"/>
      <c r="R35" s="112">
        <v>2</v>
      </c>
      <c r="S35" s="112">
        <v>2</v>
      </c>
      <c r="T35" s="112" t="s">
        <v>2005</v>
      </c>
    </row>
    <row r="36" spans="1:20" ht="15" customHeight="1" x14ac:dyDescent="0.25">
      <c r="A36" s="31" t="s">
        <v>1858</v>
      </c>
      <c r="B36" s="108" t="s">
        <v>2520</v>
      </c>
      <c r="D36" s="81" t="s">
        <v>2520</v>
      </c>
      <c r="F36" s="60" t="s">
        <v>2520</v>
      </c>
      <c r="H36" s="112" t="e">
        <f ca="1">AI_SET(0)</f>
        <v>#NAME?</v>
      </c>
      <c r="L36" s="109">
        <v>7</v>
      </c>
      <c r="M36" s="110">
        <v>7</v>
      </c>
      <c r="N36" s="111">
        <v>7</v>
      </c>
      <c r="O36" s="196" t="s">
        <v>2008</v>
      </c>
      <c r="P36" s="31"/>
      <c r="R36" s="112">
        <v>2</v>
      </c>
      <c r="S36" s="112">
        <v>2</v>
      </c>
      <c r="T36" s="112" t="s">
        <v>2008</v>
      </c>
    </row>
    <row r="37" spans="1:20" s="12" customFormat="1" ht="15" customHeight="1" x14ac:dyDescent="0.25">
      <c r="A37" s="14" t="s">
        <v>2519</v>
      </c>
      <c r="B37" s="248" t="s">
        <v>2521</v>
      </c>
      <c r="C37" s="15"/>
      <c r="D37" s="19" t="s">
        <v>2521</v>
      </c>
      <c r="E37" s="19"/>
      <c r="F37" s="7" t="s">
        <v>2521</v>
      </c>
      <c r="G37" s="7"/>
      <c r="H37" s="12" t="e">
        <f ca="1">AI_SET_DF('E07'!A26)</f>
        <v>#NAME?</v>
      </c>
      <c r="I37" s="246"/>
      <c r="L37" s="13">
        <v>2</v>
      </c>
      <c r="M37" s="18">
        <v>2</v>
      </c>
      <c r="N37" s="22">
        <v>2</v>
      </c>
      <c r="O37" s="197" t="s">
        <v>2006</v>
      </c>
      <c r="R37" s="12">
        <v>2</v>
      </c>
      <c r="S37" s="12">
        <v>2</v>
      </c>
      <c r="T37" s="12" t="s">
        <v>2006</v>
      </c>
    </row>
    <row r="38" spans="1:20" ht="15" customHeight="1" x14ac:dyDescent="0.25">
      <c r="A38" s="31" t="s">
        <v>976</v>
      </c>
      <c r="B38" s="108" t="s">
        <v>2549</v>
      </c>
      <c r="D38" s="81" t="s">
        <v>2506</v>
      </c>
      <c r="F38" s="60" t="s">
        <v>2506</v>
      </c>
      <c r="H38" s="112" t="e">
        <f ca="1">AI_SUM(A35,A32,A30,A28,A27,A24,A21,A18,A15,A5,A4)</f>
        <v>#NAME?</v>
      </c>
      <c r="L38" s="109">
        <v>7</v>
      </c>
      <c r="M38" s="110">
        <v>7</v>
      </c>
      <c r="N38" s="111">
        <v>7</v>
      </c>
      <c r="O38" s="196" t="s">
        <v>2008</v>
      </c>
      <c r="P38" s="31"/>
      <c r="R38" s="112">
        <v>2</v>
      </c>
      <c r="S38" s="112">
        <v>2</v>
      </c>
      <c r="T38" s="112" t="s">
        <v>2008</v>
      </c>
    </row>
    <row r="39" spans="1:20" ht="15" customHeight="1" x14ac:dyDescent="0.25">
      <c r="A39" s="57" t="s">
        <v>1779</v>
      </c>
      <c r="B39" s="249" t="s">
        <v>1861</v>
      </c>
      <c r="D39" s="81" t="s">
        <v>2278</v>
      </c>
      <c r="F39" s="60" t="s">
        <v>2323</v>
      </c>
      <c r="I39" s="247">
        <v>199999</v>
      </c>
      <c r="R39" s="112">
        <v>1</v>
      </c>
      <c r="S39" s="112">
        <v>1</v>
      </c>
    </row>
    <row r="40" spans="1:20" ht="15" customHeight="1" x14ac:dyDescent="0.25">
      <c r="A40" s="57" t="s">
        <v>1780</v>
      </c>
      <c r="B40" s="249" t="s">
        <v>1862</v>
      </c>
      <c r="D40" s="81" t="s">
        <v>2279</v>
      </c>
      <c r="F40" s="60" t="s">
        <v>2324</v>
      </c>
      <c r="I40" s="247">
        <v>299999</v>
      </c>
      <c r="R40" s="112">
        <v>1</v>
      </c>
      <c r="S40" s="112">
        <v>1</v>
      </c>
    </row>
    <row r="41" spans="1:20" ht="15" customHeight="1" x14ac:dyDescent="0.25">
      <c r="A41" s="57" t="s">
        <v>1781</v>
      </c>
      <c r="B41" s="249" t="s">
        <v>1863</v>
      </c>
      <c r="D41" s="81" t="s">
        <v>2280</v>
      </c>
      <c r="F41" s="60" t="s">
        <v>2325</v>
      </c>
      <c r="I41" s="247">
        <v>399999</v>
      </c>
      <c r="R41" s="112">
        <v>1</v>
      </c>
      <c r="S41" s="112">
        <v>1</v>
      </c>
    </row>
    <row r="42" spans="1:20" ht="15" customHeight="1" x14ac:dyDescent="0.25">
      <c r="A42" s="57" t="s">
        <v>1782</v>
      </c>
      <c r="B42" s="249" t="s">
        <v>1864</v>
      </c>
      <c r="D42" s="81" t="s">
        <v>2281</v>
      </c>
      <c r="F42" s="60" t="s">
        <v>2326</v>
      </c>
      <c r="I42" s="247">
        <v>499999</v>
      </c>
      <c r="R42" s="112">
        <v>1</v>
      </c>
      <c r="S42" s="112">
        <v>1</v>
      </c>
    </row>
    <row r="43" spans="1:20" ht="15" customHeight="1" x14ac:dyDescent="0.25">
      <c r="A43" s="57" t="s">
        <v>1783</v>
      </c>
      <c r="B43" s="249" t="s">
        <v>1865</v>
      </c>
      <c r="D43" s="81" t="s">
        <v>2282</v>
      </c>
      <c r="F43" s="60" t="s">
        <v>2327</v>
      </c>
      <c r="I43" s="247">
        <v>599999</v>
      </c>
      <c r="R43" s="112">
        <v>1</v>
      </c>
      <c r="S43" s="112">
        <v>1</v>
      </c>
    </row>
    <row r="44" spans="1:20" ht="15" customHeight="1" x14ac:dyDescent="0.25">
      <c r="A44" s="57" t="s">
        <v>1784</v>
      </c>
      <c r="B44" s="249" t="s">
        <v>1866</v>
      </c>
      <c r="D44" s="81" t="s">
        <v>2283</v>
      </c>
      <c r="F44" s="60" t="s">
        <v>2328</v>
      </c>
      <c r="I44" s="247">
        <v>699999</v>
      </c>
      <c r="R44" s="112">
        <v>1</v>
      </c>
      <c r="S44" s="112">
        <v>1</v>
      </c>
    </row>
    <row r="45" spans="1:20" ht="15" customHeight="1" x14ac:dyDescent="0.25">
      <c r="A45" s="57" t="s">
        <v>1785</v>
      </c>
      <c r="B45" s="249" t="s">
        <v>1867</v>
      </c>
      <c r="D45" s="81" t="s">
        <v>2284</v>
      </c>
      <c r="F45" s="60" t="s">
        <v>2329</v>
      </c>
      <c r="I45" s="247">
        <v>799999</v>
      </c>
      <c r="R45" s="112">
        <v>1</v>
      </c>
      <c r="S45" s="112">
        <v>1</v>
      </c>
    </row>
    <row r="46" spans="1:20" ht="15" customHeight="1" x14ac:dyDescent="0.25">
      <c r="A46" s="57" t="s">
        <v>1786</v>
      </c>
      <c r="B46" s="249" t="s">
        <v>1868</v>
      </c>
      <c r="D46" s="81" t="s">
        <v>2285</v>
      </c>
      <c r="F46" s="60" t="s">
        <v>2330</v>
      </c>
      <c r="I46" s="247">
        <v>899999</v>
      </c>
      <c r="R46" s="112">
        <v>1</v>
      </c>
      <c r="S46" s="112">
        <v>1</v>
      </c>
    </row>
    <row r="47" spans="1:20" ht="15" customHeight="1" x14ac:dyDescent="0.25">
      <c r="A47" s="57" t="s">
        <v>1787</v>
      </c>
      <c r="B47" s="249" t="s">
        <v>1869</v>
      </c>
      <c r="D47" s="81" t="s">
        <v>2286</v>
      </c>
      <c r="F47" s="60" t="s">
        <v>2331</v>
      </c>
      <c r="I47" s="247">
        <v>999999</v>
      </c>
      <c r="R47" s="112">
        <v>1</v>
      </c>
      <c r="S47" s="112">
        <v>1</v>
      </c>
    </row>
    <row r="48" spans="1:20" ht="15" customHeight="1" x14ac:dyDescent="0.25">
      <c r="A48" s="57" t="s">
        <v>1788</v>
      </c>
      <c r="B48" s="249" t="s">
        <v>1870</v>
      </c>
      <c r="D48" s="81" t="s">
        <v>2287</v>
      </c>
      <c r="F48" s="60" t="s">
        <v>2332</v>
      </c>
      <c r="I48" s="247">
        <v>1099999</v>
      </c>
      <c r="R48" s="112">
        <v>1</v>
      </c>
      <c r="S48" s="112">
        <v>1</v>
      </c>
    </row>
    <row r="49" spans="1:19" ht="15" customHeight="1" x14ac:dyDescent="0.25">
      <c r="A49" s="57" t="s">
        <v>1789</v>
      </c>
      <c r="B49" s="249" t="s">
        <v>1871</v>
      </c>
      <c r="D49" s="81" t="s">
        <v>2288</v>
      </c>
      <c r="F49" s="60" t="s">
        <v>2333</v>
      </c>
      <c r="I49" s="247">
        <v>1199999</v>
      </c>
      <c r="R49" s="112">
        <v>1</v>
      </c>
      <c r="S49" s="112">
        <v>1</v>
      </c>
    </row>
    <row r="50" spans="1:19" ht="15" customHeight="1" x14ac:dyDescent="0.25">
      <c r="A50" s="57" t="s">
        <v>1790</v>
      </c>
      <c r="B50" s="249" t="s">
        <v>1872</v>
      </c>
      <c r="D50" s="81" t="s">
        <v>2289</v>
      </c>
      <c r="F50" s="60" t="s">
        <v>2334</v>
      </c>
      <c r="I50" s="247">
        <v>1299999</v>
      </c>
      <c r="R50" s="112">
        <v>1</v>
      </c>
      <c r="S50" s="112">
        <v>1</v>
      </c>
    </row>
    <row r="51" spans="1:19" ht="15" customHeight="1" x14ac:dyDescent="0.25">
      <c r="A51" s="57" t="s">
        <v>1791</v>
      </c>
      <c r="B51" s="249" t="s">
        <v>1873</v>
      </c>
      <c r="D51" s="81" t="s">
        <v>2290</v>
      </c>
      <c r="F51" s="60" t="s">
        <v>2335</v>
      </c>
      <c r="I51" s="247">
        <v>1399999</v>
      </c>
      <c r="R51" s="112">
        <v>1</v>
      </c>
      <c r="S51" s="112">
        <v>1</v>
      </c>
    </row>
    <row r="52" spans="1:19" ht="15" customHeight="1" x14ac:dyDescent="0.25">
      <c r="A52" s="57" t="s">
        <v>1792</v>
      </c>
      <c r="B52" s="249" t="s">
        <v>1874</v>
      </c>
      <c r="D52" s="81" t="s">
        <v>2291</v>
      </c>
      <c r="F52" s="60" t="s">
        <v>2336</v>
      </c>
      <c r="I52" s="247">
        <v>1499999</v>
      </c>
      <c r="R52" s="112">
        <v>1</v>
      </c>
      <c r="S52" s="112">
        <v>1</v>
      </c>
    </row>
    <row r="53" spans="1:19" ht="15" customHeight="1" x14ac:dyDescent="0.25">
      <c r="A53" s="57" t="s">
        <v>1793</v>
      </c>
      <c r="B53" s="249" t="s">
        <v>1875</v>
      </c>
      <c r="D53" s="81" t="s">
        <v>2292</v>
      </c>
      <c r="F53" s="60" t="s">
        <v>2337</v>
      </c>
      <c r="I53" s="247">
        <v>1799999</v>
      </c>
      <c r="R53" s="112">
        <v>1</v>
      </c>
      <c r="S53" s="112">
        <v>1</v>
      </c>
    </row>
    <row r="54" spans="1:19" ht="15" customHeight="1" x14ac:dyDescent="0.25">
      <c r="A54" s="57" t="s">
        <v>1794</v>
      </c>
      <c r="B54" s="249" t="s">
        <v>1876</v>
      </c>
      <c r="D54" s="81" t="s">
        <v>2293</v>
      </c>
      <c r="F54" s="60" t="s">
        <v>2338</v>
      </c>
      <c r="I54" s="247">
        <v>1899999</v>
      </c>
      <c r="R54" s="112">
        <v>1</v>
      </c>
      <c r="S54" s="112">
        <v>1</v>
      </c>
    </row>
    <row r="55" spans="1:19" ht="15" customHeight="1" x14ac:dyDescent="0.25">
      <c r="A55" s="57" t="s">
        <v>1795</v>
      </c>
      <c r="B55" s="249" t="s">
        <v>1877</v>
      </c>
      <c r="D55" s="81" t="s">
        <v>2294</v>
      </c>
      <c r="F55" s="60" t="s">
        <v>2339</v>
      </c>
      <c r="I55" s="247">
        <v>1999999</v>
      </c>
      <c r="R55" s="112">
        <v>1</v>
      </c>
      <c r="S55" s="112">
        <v>1</v>
      </c>
    </row>
    <row r="56" spans="1:19" ht="15" customHeight="1" x14ac:dyDescent="0.25">
      <c r="A56" s="57" t="s">
        <v>1796</v>
      </c>
      <c r="B56" s="249" t="s">
        <v>1878</v>
      </c>
      <c r="D56" s="81" t="s">
        <v>2295</v>
      </c>
      <c r="F56" s="60" t="s">
        <v>2340</v>
      </c>
      <c r="I56" s="247">
        <v>2099999</v>
      </c>
      <c r="R56" s="112">
        <v>1</v>
      </c>
      <c r="S56" s="112">
        <v>1</v>
      </c>
    </row>
    <row r="57" spans="1:19" ht="15" customHeight="1" x14ac:dyDescent="0.25">
      <c r="A57" s="57" t="s">
        <v>1797</v>
      </c>
      <c r="B57" s="249" t="s">
        <v>1879</v>
      </c>
      <c r="D57" s="81" t="s">
        <v>2296</v>
      </c>
      <c r="F57" s="60" t="s">
        <v>2341</v>
      </c>
      <c r="I57" s="247">
        <v>2199999</v>
      </c>
      <c r="R57" s="112">
        <v>1</v>
      </c>
      <c r="S57" s="112">
        <v>1</v>
      </c>
    </row>
    <row r="58" spans="1:19" ht="15" customHeight="1" x14ac:dyDescent="0.25">
      <c r="A58" s="57" t="s">
        <v>1798</v>
      </c>
      <c r="B58" s="249" t="s">
        <v>1880</v>
      </c>
      <c r="D58" s="81" t="s">
        <v>2297</v>
      </c>
      <c r="F58" s="60" t="s">
        <v>2342</v>
      </c>
      <c r="I58" s="247">
        <v>2499999</v>
      </c>
      <c r="R58" s="112">
        <v>1</v>
      </c>
      <c r="S58" s="112">
        <v>1</v>
      </c>
    </row>
    <row r="59" spans="1:19" ht="15" customHeight="1" x14ac:dyDescent="0.25">
      <c r="A59" s="57" t="s">
        <v>1799</v>
      </c>
      <c r="B59" s="249" t="s">
        <v>1881</v>
      </c>
      <c r="D59" s="81" t="s">
        <v>2298</v>
      </c>
      <c r="F59" s="60" t="s">
        <v>2343</v>
      </c>
      <c r="I59" s="247">
        <v>2599999</v>
      </c>
      <c r="R59" s="112">
        <v>1</v>
      </c>
      <c r="S59" s="112">
        <v>1</v>
      </c>
    </row>
    <row r="60" spans="1:19" ht="15" customHeight="1" x14ac:dyDescent="0.25">
      <c r="A60" s="57" t="s">
        <v>1800</v>
      </c>
      <c r="B60" s="249" t="s">
        <v>1882</v>
      </c>
      <c r="D60" s="81" t="s">
        <v>2299</v>
      </c>
      <c r="F60" s="60" t="s">
        <v>2344</v>
      </c>
      <c r="I60" s="247">
        <v>2699999</v>
      </c>
      <c r="R60" s="112">
        <v>1</v>
      </c>
      <c r="S60" s="112">
        <v>1</v>
      </c>
    </row>
    <row r="61" spans="1:19" ht="15" customHeight="1" x14ac:dyDescent="0.25">
      <c r="A61" s="57" t="s">
        <v>1801</v>
      </c>
      <c r="B61" s="249" t="s">
        <v>1883</v>
      </c>
      <c r="D61" s="81" t="s">
        <v>2300</v>
      </c>
      <c r="F61" s="60" t="s">
        <v>2345</v>
      </c>
      <c r="I61" s="247">
        <v>2799999</v>
      </c>
      <c r="R61" s="112">
        <v>1</v>
      </c>
      <c r="S61" s="112">
        <v>1</v>
      </c>
    </row>
    <row r="62" spans="1:19" ht="15" customHeight="1" x14ac:dyDescent="0.25">
      <c r="A62" s="57" t="s">
        <v>1802</v>
      </c>
      <c r="B62" s="249" t="s">
        <v>1884</v>
      </c>
      <c r="D62" s="81" t="s">
        <v>2301</v>
      </c>
      <c r="F62" s="60" t="s">
        <v>2346</v>
      </c>
      <c r="I62" s="247">
        <v>2899999</v>
      </c>
      <c r="R62" s="112">
        <v>1</v>
      </c>
      <c r="S62" s="112">
        <v>1</v>
      </c>
    </row>
    <row r="63" spans="1:19" ht="15" customHeight="1" x14ac:dyDescent="0.25">
      <c r="A63" s="57" t="s">
        <v>1803</v>
      </c>
      <c r="B63" s="249" t="s">
        <v>1885</v>
      </c>
      <c r="D63" s="81" t="s">
        <v>2302</v>
      </c>
      <c r="F63" s="60" t="s">
        <v>2347</v>
      </c>
      <c r="I63" s="247">
        <v>3199999</v>
      </c>
      <c r="R63" s="112">
        <v>1</v>
      </c>
      <c r="S63" s="112">
        <v>1</v>
      </c>
    </row>
    <row r="64" spans="1:19" ht="15" customHeight="1" x14ac:dyDescent="0.25">
      <c r="A64" s="57" t="s">
        <v>1804</v>
      </c>
      <c r="B64" s="249" t="s">
        <v>1886</v>
      </c>
      <c r="D64" s="81" t="s">
        <v>2303</v>
      </c>
      <c r="F64" s="60" t="s">
        <v>2348</v>
      </c>
      <c r="I64" s="247">
        <v>3299999</v>
      </c>
      <c r="R64" s="112">
        <v>1</v>
      </c>
      <c r="S64" s="112">
        <v>1</v>
      </c>
    </row>
    <row r="65" spans="1:19" ht="15" customHeight="1" x14ac:dyDescent="0.25">
      <c r="A65" s="57" t="s">
        <v>1805</v>
      </c>
      <c r="B65" s="249" t="s">
        <v>1887</v>
      </c>
      <c r="D65" s="81" t="s">
        <v>2304</v>
      </c>
      <c r="F65" s="60" t="s">
        <v>2349</v>
      </c>
      <c r="I65" s="247">
        <v>3399999</v>
      </c>
      <c r="R65" s="112">
        <v>1</v>
      </c>
      <c r="S65" s="112">
        <v>1</v>
      </c>
    </row>
    <row r="66" spans="1:19" ht="15" customHeight="1" x14ac:dyDescent="0.25">
      <c r="A66" s="57" t="s">
        <v>1806</v>
      </c>
      <c r="B66" s="249" t="s">
        <v>1888</v>
      </c>
      <c r="D66" s="81" t="s">
        <v>2305</v>
      </c>
      <c r="F66" s="60" t="s">
        <v>2350</v>
      </c>
      <c r="I66" s="247">
        <v>3499999</v>
      </c>
      <c r="R66" s="112">
        <v>1</v>
      </c>
      <c r="S66" s="112">
        <v>1</v>
      </c>
    </row>
    <row r="67" spans="1:19" ht="15" customHeight="1" x14ac:dyDescent="0.25">
      <c r="A67" s="57" t="s">
        <v>1807</v>
      </c>
      <c r="B67" s="249" t="s">
        <v>1889</v>
      </c>
      <c r="D67" s="81" t="s">
        <v>2306</v>
      </c>
      <c r="F67" s="60" t="s">
        <v>2351</v>
      </c>
      <c r="I67" s="247">
        <v>3599999</v>
      </c>
      <c r="R67" s="112">
        <v>1</v>
      </c>
      <c r="S67" s="112">
        <v>1</v>
      </c>
    </row>
    <row r="68" spans="1:19" ht="15" customHeight="1" x14ac:dyDescent="0.25">
      <c r="A68" s="57" t="s">
        <v>1808</v>
      </c>
      <c r="B68" s="249" t="s">
        <v>1890</v>
      </c>
      <c r="D68" s="81" t="s">
        <v>2307</v>
      </c>
      <c r="F68" s="60" t="s">
        <v>2352</v>
      </c>
      <c r="I68" s="247">
        <v>3899999</v>
      </c>
      <c r="R68" s="112">
        <v>1</v>
      </c>
      <c r="S68" s="112">
        <v>1</v>
      </c>
    </row>
    <row r="69" spans="1:19" ht="15" customHeight="1" x14ac:dyDescent="0.25">
      <c r="A69" s="57" t="s">
        <v>1809</v>
      </c>
      <c r="B69" s="249" t="s">
        <v>1891</v>
      </c>
      <c r="D69" s="81" t="s">
        <v>2308</v>
      </c>
      <c r="F69" s="60" t="s">
        <v>2353</v>
      </c>
      <c r="I69" s="247">
        <v>4299999</v>
      </c>
      <c r="R69" s="112">
        <v>1</v>
      </c>
      <c r="S69" s="112">
        <v>1</v>
      </c>
    </row>
    <row r="70" spans="1:19" ht="15" customHeight="1" x14ac:dyDescent="0.25">
      <c r="A70" s="57" t="s">
        <v>1817</v>
      </c>
      <c r="B70" s="249" t="s">
        <v>1892</v>
      </c>
      <c r="D70" s="81" t="s">
        <v>2309</v>
      </c>
      <c r="F70" s="60" t="s">
        <v>2354</v>
      </c>
      <c r="I70" s="247">
        <v>4399999</v>
      </c>
      <c r="R70" s="112">
        <v>1</v>
      </c>
      <c r="S70" s="112">
        <v>1</v>
      </c>
    </row>
    <row r="71" spans="1:19" ht="15" customHeight="1" x14ac:dyDescent="0.25">
      <c r="A71" s="57" t="s">
        <v>1810</v>
      </c>
      <c r="B71" s="249" t="s">
        <v>1893</v>
      </c>
      <c r="D71" s="81" t="s">
        <v>2310</v>
      </c>
      <c r="F71" s="60" t="s">
        <v>2355</v>
      </c>
      <c r="I71" s="247">
        <v>4499999</v>
      </c>
      <c r="R71" s="112">
        <v>1</v>
      </c>
      <c r="S71" s="112">
        <v>1</v>
      </c>
    </row>
    <row r="72" spans="1:19" ht="15" customHeight="1" x14ac:dyDescent="0.25">
      <c r="A72" s="57" t="s">
        <v>1811</v>
      </c>
      <c r="B72" s="249" t="s">
        <v>1894</v>
      </c>
      <c r="D72" s="81" t="s">
        <v>2311</v>
      </c>
      <c r="F72" s="60" t="s">
        <v>2356</v>
      </c>
      <c r="I72" s="247">
        <v>4599999</v>
      </c>
      <c r="R72" s="112">
        <v>1</v>
      </c>
      <c r="S72" s="112">
        <v>1</v>
      </c>
    </row>
    <row r="73" spans="1:19" ht="15" customHeight="1" x14ac:dyDescent="0.25">
      <c r="A73" s="57" t="s">
        <v>1812</v>
      </c>
      <c r="B73" s="249" t="s">
        <v>1895</v>
      </c>
      <c r="D73" s="81" t="s">
        <v>2312</v>
      </c>
      <c r="F73" s="60" t="s">
        <v>2357</v>
      </c>
      <c r="I73" s="247">
        <v>4899999</v>
      </c>
      <c r="R73" s="112">
        <v>1</v>
      </c>
      <c r="S73" s="112">
        <v>1</v>
      </c>
    </row>
    <row r="74" spans="1:19" ht="15" customHeight="1" x14ac:dyDescent="0.25">
      <c r="A74" s="57" t="s">
        <v>1813</v>
      </c>
      <c r="B74" s="249" t="s">
        <v>1896</v>
      </c>
      <c r="D74" s="81" t="s">
        <v>2313</v>
      </c>
      <c r="F74" s="60" t="s">
        <v>2358</v>
      </c>
      <c r="I74" s="247">
        <v>4999999</v>
      </c>
      <c r="R74" s="112">
        <v>1</v>
      </c>
      <c r="S74" s="112">
        <v>1</v>
      </c>
    </row>
    <row r="75" spans="1:19" ht="15" customHeight="1" x14ac:dyDescent="0.25">
      <c r="A75" s="57" t="s">
        <v>1814</v>
      </c>
      <c r="B75" s="249" t="s">
        <v>1897</v>
      </c>
      <c r="D75" s="81" t="s">
        <v>2314</v>
      </c>
      <c r="F75" s="60" t="s">
        <v>2359</v>
      </c>
      <c r="I75" s="247">
        <v>5099999</v>
      </c>
      <c r="R75" s="112">
        <v>1</v>
      </c>
      <c r="S75" s="112">
        <v>1</v>
      </c>
    </row>
    <row r="76" spans="1:19" ht="15" customHeight="1" x14ac:dyDescent="0.25">
      <c r="A76" s="57" t="s">
        <v>1815</v>
      </c>
      <c r="B76" s="249" t="s">
        <v>1898</v>
      </c>
      <c r="D76" s="81" t="s">
        <v>2315</v>
      </c>
      <c r="F76" s="60" t="s">
        <v>2360</v>
      </c>
      <c r="I76" s="247">
        <v>5199999</v>
      </c>
      <c r="R76" s="112">
        <v>1</v>
      </c>
      <c r="S76" s="112">
        <v>1</v>
      </c>
    </row>
    <row r="77" spans="1:19" ht="15" customHeight="1" x14ac:dyDescent="0.25">
      <c r="A77" s="57" t="s">
        <v>1818</v>
      </c>
      <c r="B77" s="249" t="s">
        <v>1899</v>
      </c>
      <c r="D77" s="81" t="s">
        <v>2316</v>
      </c>
      <c r="F77" s="60" t="s">
        <v>2361</v>
      </c>
      <c r="I77" s="247">
        <v>5299999</v>
      </c>
      <c r="R77" s="112">
        <v>1</v>
      </c>
      <c r="S77" s="112">
        <v>1</v>
      </c>
    </row>
    <row r="78" spans="1:19" ht="15" customHeight="1" x14ac:dyDescent="0.25">
      <c r="A78" s="57" t="s">
        <v>1816</v>
      </c>
      <c r="B78" s="249" t="s">
        <v>1900</v>
      </c>
      <c r="D78" s="81" t="s">
        <v>2317</v>
      </c>
      <c r="F78" s="60" t="s">
        <v>2362</v>
      </c>
      <c r="I78" s="247">
        <v>5599999</v>
      </c>
      <c r="R78" s="112">
        <v>1</v>
      </c>
      <c r="S78" s="112">
        <v>1</v>
      </c>
    </row>
    <row r="79" spans="1:19" ht="15" customHeight="1" x14ac:dyDescent="0.25">
      <c r="A79" s="57" t="s">
        <v>1819</v>
      </c>
      <c r="B79" s="249" t="s">
        <v>1901</v>
      </c>
      <c r="D79" s="81" t="s">
        <v>2318</v>
      </c>
      <c r="F79" s="60" t="s">
        <v>2363</v>
      </c>
      <c r="I79" s="247">
        <v>7799999</v>
      </c>
      <c r="R79" s="112">
        <v>1</v>
      </c>
      <c r="S79" s="112">
        <v>1</v>
      </c>
    </row>
    <row r="80" spans="1:19" ht="15" customHeight="1" x14ac:dyDescent="0.25">
      <c r="A80" s="57" t="s">
        <v>1820</v>
      </c>
      <c r="B80" s="249" t="s">
        <v>1902</v>
      </c>
      <c r="D80" s="81" t="s">
        <v>2319</v>
      </c>
      <c r="F80" s="60" t="s">
        <v>2364</v>
      </c>
      <c r="I80" s="247">
        <v>7899999</v>
      </c>
      <c r="R80" s="112">
        <v>1</v>
      </c>
      <c r="S80" s="112">
        <v>1</v>
      </c>
    </row>
    <row r="81" spans="1:19" ht="15" customHeight="1" x14ac:dyDescent="0.25">
      <c r="A81" s="57" t="s">
        <v>1821</v>
      </c>
      <c r="B81" s="249" t="s">
        <v>1903</v>
      </c>
      <c r="D81" s="81" t="s">
        <v>2320</v>
      </c>
      <c r="F81" s="60" t="s">
        <v>2365</v>
      </c>
      <c r="I81" s="247">
        <v>7999999</v>
      </c>
      <c r="R81" s="112">
        <v>1</v>
      </c>
      <c r="S81" s="112">
        <v>1</v>
      </c>
    </row>
    <row r="82" spans="1:19" ht="15" customHeight="1" x14ac:dyDescent="0.25">
      <c r="A82" s="57" t="s">
        <v>1822</v>
      </c>
      <c r="B82" s="249" t="s">
        <v>1904</v>
      </c>
      <c r="D82" s="81" t="s">
        <v>2321</v>
      </c>
      <c r="F82" s="60" t="s">
        <v>2366</v>
      </c>
      <c r="I82" s="247">
        <v>8099999</v>
      </c>
      <c r="R82" s="112">
        <v>1</v>
      </c>
      <c r="S82" s="112">
        <v>1</v>
      </c>
    </row>
    <row r="83" spans="1:19" ht="15" customHeight="1" x14ac:dyDescent="0.25">
      <c r="A83" s="57" t="s">
        <v>1823</v>
      </c>
      <c r="B83" s="249" t="s">
        <v>1905</v>
      </c>
      <c r="D83" s="81" t="s">
        <v>2322</v>
      </c>
      <c r="F83" s="60" t="s">
        <v>2367</v>
      </c>
      <c r="I83" s="247">
        <v>8399999</v>
      </c>
      <c r="R83" s="112">
        <v>1</v>
      </c>
      <c r="S83" s="112">
        <v>1</v>
      </c>
    </row>
    <row r="84" spans="1:19" ht="15" customHeight="1" x14ac:dyDescent="0.25">
      <c r="A84" s="245" t="s">
        <v>2537</v>
      </c>
      <c r="B84" s="250" t="s">
        <v>2538</v>
      </c>
      <c r="D84" s="81" t="s">
        <v>2557</v>
      </c>
      <c r="F84" s="60" t="s">
        <v>2564</v>
      </c>
      <c r="I84" s="247">
        <v>8499999</v>
      </c>
    </row>
    <row r="85" spans="1:19" ht="15" customHeight="1" x14ac:dyDescent="0.25">
      <c r="A85" s="31" t="s">
        <v>2539</v>
      </c>
      <c r="B85" s="108" t="s">
        <v>2543</v>
      </c>
      <c r="D85" s="81" t="s">
        <v>2558</v>
      </c>
      <c r="F85" s="60" t="s">
        <v>2565</v>
      </c>
      <c r="I85" s="107">
        <v>9099999</v>
      </c>
    </row>
    <row r="86" spans="1:19" ht="15" customHeight="1" x14ac:dyDescent="0.25">
      <c r="A86" s="31" t="s">
        <v>1051</v>
      </c>
      <c r="B86" s="108" t="s">
        <v>2544</v>
      </c>
      <c r="D86" s="81" t="s">
        <v>2559</v>
      </c>
      <c r="F86" s="60" t="s">
        <v>2566</v>
      </c>
      <c r="I86" s="107">
        <v>9199999</v>
      </c>
    </row>
    <row r="87" spans="1:19" ht="15" customHeight="1" x14ac:dyDescent="0.25">
      <c r="A87" s="31" t="s">
        <v>1857</v>
      </c>
      <c r="B87" s="108" t="s">
        <v>2545</v>
      </c>
      <c r="D87" s="81" t="s">
        <v>2560</v>
      </c>
      <c r="F87" s="60" t="s">
        <v>2567</v>
      </c>
      <c r="I87" s="107">
        <v>9299999</v>
      </c>
    </row>
    <row r="88" spans="1:19" ht="15" customHeight="1" x14ac:dyDescent="0.25">
      <c r="A88" s="31" t="s">
        <v>2540</v>
      </c>
      <c r="B88" s="108" t="s">
        <v>2546</v>
      </c>
      <c r="D88" s="81" t="s">
        <v>2561</v>
      </c>
      <c r="F88" s="60" t="s">
        <v>2568</v>
      </c>
      <c r="I88" s="107">
        <v>9399999</v>
      </c>
    </row>
    <row r="89" spans="1:19" ht="15" customHeight="1" x14ac:dyDescent="0.25">
      <c r="A89" s="31" t="s">
        <v>2541</v>
      </c>
      <c r="B89" s="108" t="s">
        <v>2547</v>
      </c>
      <c r="D89" s="81" t="s">
        <v>2562</v>
      </c>
      <c r="F89" s="60" t="s">
        <v>2569</v>
      </c>
      <c r="I89" s="107">
        <v>9799999</v>
      </c>
    </row>
    <row r="90" spans="1:19" ht="15" customHeight="1" x14ac:dyDescent="0.25">
      <c r="A90" s="31" t="s">
        <v>2542</v>
      </c>
      <c r="B90" s="108" t="s">
        <v>2548</v>
      </c>
      <c r="D90" s="81" t="s">
        <v>2563</v>
      </c>
      <c r="F90" s="60" t="s">
        <v>2570</v>
      </c>
      <c r="I90" s="107">
        <v>9899999</v>
      </c>
    </row>
  </sheetData>
  <autoFilter ref="A2:V83"/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8"/>
  <sheetViews>
    <sheetView workbookViewId="0">
      <selection activeCell="A16" sqref="A16:B28"/>
    </sheetView>
  </sheetViews>
  <sheetFormatPr defaultRowHeight="15" x14ac:dyDescent="0.25"/>
  <cols>
    <col min="1" max="1" width="17.5703125" customWidth="1"/>
  </cols>
  <sheetData>
    <row r="1" spans="1:16" ht="15.75" x14ac:dyDescent="0.25">
      <c r="A1" s="127" t="s">
        <v>1939</v>
      </c>
    </row>
    <row r="2" spans="1:16" ht="21" customHeight="1" x14ac:dyDescent="0.25">
      <c r="A2" s="127"/>
    </row>
    <row r="3" spans="1:16" s="113" customFormat="1" ht="12.75" x14ac:dyDescent="0.2">
      <c r="A3" s="334" t="s">
        <v>1917</v>
      </c>
      <c r="B3" s="335"/>
      <c r="C3" s="335"/>
      <c r="D3" s="335"/>
      <c r="E3" s="114"/>
      <c r="F3" s="114"/>
      <c r="G3" s="114"/>
      <c r="H3" s="114"/>
      <c r="I3" s="114"/>
      <c r="J3" s="114"/>
      <c r="K3" s="114"/>
      <c r="L3" s="114"/>
      <c r="M3" s="114"/>
      <c r="N3" s="115"/>
      <c r="O3" s="116"/>
    </row>
    <row r="4" spans="1:16" s="113" customFormat="1" ht="12.75" x14ac:dyDescent="0.2">
      <c r="A4" s="117" t="s">
        <v>1918</v>
      </c>
      <c r="B4" s="336" t="s">
        <v>1919</v>
      </c>
      <c r="C4" s="336"/>
      <c r="D4" s="336"/>
      <c r="E4" s="337" t="s">
        <v>1920</v>
      </c>
      <c r="F4" s="337"/>
      <c r="G4" s="337"/>
      <c r="H4" s="338" t="s">
        <v>1921</v>
      </c>
      <c r="I4" s="338"/>
      <c r="J4" s="338"/>
      <c r="K4" s="118" t="s">
        <v>1922</v>
      </c>
      <c r="L4" s="118"/>
      <c r="M4" s="338" t="s">
        <v>1923</v>
      </c>
      <c r="N4" s="339"/>
      <c r="O4" s="116"/>
    </row>
    <row r="5" spans="1:16" s="113" customFormat="1" ht="12.75" x14ac:dyDescent="0.2">
      <c r="A5" s="119" t="s">
        <v>1924</v>
      </c>
      <c r="B5" s="331" t="s">
        <v>1925</v>
      </c>
      <c r="C5" s="331"/>
      <c r="D5" s="331"/>
      <c r="E5" s="332" t="s">
        <v>1926</v>
      </c>
      <c r="F5" s="332"/>
      <c r="G5" s="332"/>
      <c r="H5" s="331" t="s">
        <v>1927</v>
      </c>
      <c r="I5" s="331"/>
      <c r="J5" s="331"/>
      <c r="K5" s="120" t="s">
        <v>1928</v>
      </c>
      <c r="L5" s="121"/>
      <c r="M5" s="331" t="s">
        <v>1929</v>
      </c>
      <c r="N5" s="333"/>
      <c r="O5" s="116"/>
    </row>
    <row r="6" spans="1:16" s="113" customFormat="1" ht="12.75" x14ac:dyDescent="0.2">
      <c r="A6" s="117" t="s">
        <v>1930</v>
      </c>
      <c r="B6" s="336" t="s">
        <v>1931</v>
      </c>
      <c r="C6" s="336"/>
      <c r="D6" s="336"/>
      <c r="E6" s="340" t="s">
        <v>1932</v>
      </c>
      <c r="F6" s="340"/>
      <c r="G6" s="340"/>
      <c r="H6" s="336" t="s">
        <v>1933</v>
      </c>
      <c r="I6" s="336"/>
      <c r="J6" s="336"/>
      <c r="K6" s="118" t="s">
        <v>1934</v>
      </c>
      <c r="L6" s="122"/>
      <c r="M6" s="336" t="s">
        <v>1935</v>
      </c>
      <c r="N6" s="341"/>
      <c r="O6" s="116"/>
    </row>
    <row r="7" spans="1:16" s="113" customFormat="1" ht="12.75" x14ac:dyDescent="0.2">
      <c r="A7" s="123" t="s">
        <v>1936</v>
      </c>
      <c r="B7" s="342" t="s">
        <v>1937</v>
      </c>
      <c r="C7" s="342"/>
      <c r="D7" s="342"/>
      <c r="E7" s="343" t="s">
        <v>1938</v>
      </c>
      <c r="F7" s="343"/>
      <c r="G7" s="343"/>
      <c r="H7" s="342" t="s">
        <v>1921</v>
      </c>
      <c r="I7" s="342"/>
      <c r="J7" s="342"/>
      <c r="K7" s="124"/>
      <c r="L7" s="125"/>
      <c r="M7" s="125"/>
      <c r="N7" s="126"/>
      <c r="O7" s="116"/>
    </row>
    <row r="9" spans="1:16" s="236" customFormat="1" x14ac:dyDescent="0.25">
      <c r="A9" s="293" t="s">
        <v>1917</v>
      </c>
      <c r="B9" s="294"/>
      <c r="C9" s="294"/>
      <c r="D9" s="294"/>
      <c r="E9" s="294"/>
      <c r="F9" s="294"/>
      <c r="G9" s="294"/>
      <c r="H9" s="294"/>
      <c r="I9" s="294"/>
      <c r="J9" s="294"/>
      <c r="K9" s="295"/>
      <c r="L9" s="237"/>
      <c r="M9" s="237"/>
      <c r="N9" s="237"/>
      <c r="O9" s="237"/>
      <c r="P9" s="237"/>
    </row>
    <row r="10" spans="1:16" s="236" customFormat="1" x14ac:dyDescent="0.25">
      <c r="A10" s="156" t="s">
        <v>1918</v>
      </c>
      <c r="B10" s="344" t="s">
        <v>1979</v>
      </c>
      <c r="C10" s="344"/>
      <c r="D10" s="344"/>
      <c r="E10" s="344"/>
      <c r="F10" s="345" t="s">
        <v>1978</v>
      </c>
      <c r="G10" s="345"/>
      <c r="H10" s="318"/>
      <c r="I10" s="318"/>
      <c r="J10" s="160" t="s">
        <v>1974</v>
      </c>
      <c r="K10" s="159"/>
      <c r="L10" s="158" t="s">
        <v>1977</v>
      </c>
      <c r="P10" s="158"/>
    </row>
    <row r="11" spans="1:16" s="239" customFormat="1" x14ac:dyDescent="0.25">
      <c r="A11" s="157" t="s">
        <v>1924</v>
      </c>
      <c r="B11" s="314"/>
      <c r="C11" s="314"/>
      <c r="D11" s="234"/>
      <c r="E11" s="133"/>
      <c r="F11" s="133" t="s">
        <v>1976</v>
      </c>
      <c r="G11" s="133"/>
      <c r="H11" s="133"/>
      <c r="I11" s="133"/>
      <c r="J11" s="238" t="s">
        <v>1974</v>
      </c>
      <c r="K11" s="132"/>
    </row>
    <row r="12" spans="1:16" s="236" customFormat="1" x14ac:dyDescent="0.25">
      <c r="A12" s="156" t="s">
        <v>1930</v>
      </c>
      <c r="B12" s="318"/>
      <c r="C12" s="318"/>
      <c r="D12" s="233"/>
      <c r="E12" s="155"/>
      <c r="F12" s="155" t="s">
        <v>1975</v>
      </c>
      <c r="G12" s="155"/>
      <c r="H12" s="155"/>
      <c r="I12" s="155"/>
      <c r="J12" s="154" t="s">
        <v>1974</v>
      </c>
      <c r="K12" s="153"/>
    </row>
    <row r="13" spans="1:16" s="239" customFormat="1" x14ac:dyDescent="0.25">
      <c r="A13" s="152" t="s">
        <v>1946</v>
      </c>
      <c r="B13" s="322"/>
      <c r="C13" s="322"/>
      <c r="D13" s="235"/>
      <c r="E13" s="151"/>
      <c r="F13" s="151" t="s">
        <v>1950</v>
      </c>
      <c r="G13" s="151"/>
      <c r="H13" s="151"/>
      <c r="I13" s="151"/>
      <c r="J13" s="151"/>
      <c r="K13" s="142"/>
    </row>
    <row r="15" spans="1:16" x14ac:dyDescent="0.25">
      <c r="A15" t="s">
        <v>1918</v>
      </c>
      <c r="B15" t="s">
        <v>1940</v>
      </c>
      <c r="C15" t="s">
        <v>1941</v>
      </c>
      <c r="D15" t="s">
        <v>2526</v>
      </c>
      <c r="E15" t="s">
        <v>1942</v>
      </c>
      <c r="F15" t="s">
        <v>1943</v>
      </c>
      <c r="K15" t="s">
        <v>1950</v>
      </c>
    </row>
    <row r="16" spans="1:16" x14ac:dyDescent="0.25">
      <c r="A16" t="s">
        <v>1924</v>
      </c>
      <c r="B16" t="s">
        <v>1944</v>
      </c>
    </row>
    <row r="17" spans="1:2" x14ac:dyDescent="0.25">
      <c r="A17" t="s">
        <v>1930</v>
      </c>
      <c r="B17" t="s">
        <v>1945</v>
      </c>
    </row>
    <row r="18" spans="1:2" x14ac:dyDescent="0.25">
      <c r="A18" t="s">
        <v>1946</v>
      </c>
      <c r="B18" t="s">
        <v>1947</v>
      </c>
    </row>
    <row r="20" spans="1:2" x14ac:dyDescent="0.25">
      <c r="A20" t="s">
        <v>1975</v>
      </c>
      <c r="B20" t="s">
        <v>1948</v>
      </c>
    </row>
    <row r="21" spans="1:2" x14ac:dyDescent="0.25">
      <c r="A21" t="s">
        <v>1976</v>
      </c>
      <c r="B21" t="s">
        <v>1949</v>
      </c>
    </row>
    <row r="22" spans="1:2" x14ac:dyDescent="0.25">
      <c r="A22" t="s">
        <v>2524</v>
      </c>
      <c r="B22" t="s">
        <v>2525</v>
      </c>
    </row>
    <row r="24" spans="1:2" x14ac:dyDescent="0.25">
      <c r="A24" t="s">
        <v>2527</v>
      </c>
      <c r="B24" t="s">
        <v>2528</v>
      </c>
    </row>
    <row r="25" spans="1:2" x14ac:dyDescent="0.25">
      <c r="A25" t="s">
        <v>2529</v>
      </c>
      <c r="B25" t="s">
        <v>2530</v>
      </c>
    </row>
    <row r="28" spans="1:2" x14ac:dyDescent="0.25">
      <c r="A28" t="s">
        <v>2531</v>
      </c>
      <c r="B28" t="s">
        <v>2532</v>
      </c>
    </row>
  </sheetData>
  <mergeCells count="23">
    <mergeCell ref="B12:C12"/>
    <mergeCell ref="B13:C13"/>
    <mergeCell ref="A9:K9"/>
    <mergeCell ref="B10:E10"/>
    <mergeCell ref="F10:G10"/>
    <mergeCell ref="H10:I10"/>
    <mergeCell ref="B11:C11"/>
    <mergeCell ref="B6:D6"/>
    <mergeCell ref="E6:G6"/>
    <mergeCell ref="H6:J6"/>
    <mergeCell ref="M6:N6"/>
    <mergeCell ref="B7:D7"/>
    <mergeCell ref="E7:G7"/>
    <mergeCell ref="H7:J7"/>
    <mergeCell ref="B5:D5"/>
    <mergeCell ref="E5:G5"/>
    <mergeCell ref="H5:J5"/>
    <mergeCell ref="M5:N5"/>
    <mergeCell ref="A3:D3"/>
    <mergeCell ref="B4:D4"/>
    <mergeCell ref="E4:G4"/>
    <mergeCell ref="H4:J4"/>
    <mergeCell ref="M4:N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topLeftCell="A43" zoomScale="80" zoomScaleNormal="80" workbookViewId="0">
      <selection activeCell="A78" sqref="A78:A81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31"/>
    <col min="18" max="18" width="37" style="31" customWidth="1"/>
    <col min="19" max="16384" width="9.140625" style="31"/>
  </cols>
  <sheetData>
    <row r="1" spans="1:18" ht="15" customHeight="1" x14ac:dyDescent="0.25">
      <c r="O1" s="59"/>
      <c r="P1" s="59"/>
    </row>
    <row r="2" spans="1:18" ht="15" customHeight="1" x14ac:dyDescent="0.25">
      <c r="A2" s="31" t="s">
        <v>1981</v>
      </c>
      <c r="B2" s="32" t="s">
        <v>1666</v>
      </c>
      <c r="C2" s="32" t="s">
        <v>1667</v>
      </c>
      <c r="H2" s="31" t="s">
        <v>1986</v>
      </c>
      <c r="I2" s="31" t="s">
        <v>1983</v>
      </c>
      <c r="J2" s="31" t="s">
        <v>1984</v>
      </c>
      <c r="K2" s="31" t="s">
        <v>1985</v>
      </c>
      <c r="O2" s="59"/>
      <c r="P2" s="59"/>
    </row>
    <row r="3" spans="1:18" ht="15" customHeight="1" x14ac:dyDescent="0.25">
      <c r="A3" s="55" t="s">
        <v>1953</v>
      </c>
      <c r="I3" s="31" t="s">
        <v>1980</v>
      </c>
      <c r="J3" s="31" t="s">
        <v>1982</v>
      </c>
      <c r="K3" s="31">
        <v>100</v>
      </c>
      <c r="O3" s="59"/>
      <c r="P3" s="59"/>
    </row>
    <row r="4" spans="1:18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2011</v>
      </c>
      <c r="F4" s="7" t="s">
        <v>247</v>
      </c>
      <c r="G4" s="7" t="s">
        <v>2148</v>
      </c>
      <c r="L4" s="27"/>
      <c r="M4" s="36"/>
      <c r="N4" s="39"/>
      <c r="P4" s="57">
        <v>1</v>
      </c>
      <c r="Q4" s="57">
        <v>1</v>
      </c>
      <c r="R4" s="57">
        <v>1</v>
      </c>
    </row>
    <row r="5" spans="1:18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/>
      <c r="M5" s="36"/>
      <c r="N5" s="39"/>
      <c r="P5" s="57">
        <v>1</v>
      </c>
      <c r="Q5" s="57">
        <v>1</v>
      </c>
      <c r="R5" s="57">
        <v>1</v>
      </c>
    </row>
    <row r="6" spans="1:18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2012</v>
      </c>
      <c r="F6" s="7" t="s">
        <v>248</v>
      </c>
      <c r="G6" s="7" t="s">
        <v>2149</v>
      </c>
      <c r="L6" s="27"/>
      <c r="M6" s="36"/>
      <c r="N6" s="39"/>
      <c r="P6" s="57">
        <v>1</v>
      </c>
      <c r="Q6" s="57">
        <v>1</v>
      </c>
      <c r="R6" s="57">
        <v>1</v>
      </c>
    </row>
    <row r="7" spans="1:18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2013</v>
      </c>
      <c r="F7" s="7" t="s">
        <v>249</v>
      </c>
      <c r="G7" s="7" t="s">
        <v>2150</v>
      </c>
      <c r="L7" s="27"/>
      <c r="M7" s="36"/>
      <c r="N7" s="39"/>
      <c r="P7" s="57">
        <v>1</v>
      </c>
      <c r="Q7" s="57">
        <v>1</v>
      </c>
      <c r="R7" s="57">
        <v>1</v>
      </c>
    </row>
    <row r="8" spans="1:18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/>
      <c r="M8" s="36"/>
      <c r="N8" s="39"/>
      <c r="P8" s="57">
        <v>1</v>
      </c>
      <c r="Q8" s="57">
        <v>1</v>
      </c>
      <c r="R8" s="57">
        <v>1</v>
      </c>
    </row>
    <row r="9" spans="1:18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2014</v>
      </c>
      <c r="F9" s="7" t="s">
        <v>250</v>
      </c>
      <c r="G9" s="7" t="s">
        <v>2151</v>
      </c>
      <c r="L9" s="27"/>
      <c r="M9" s="36"/>
      <c r="N9" s="39"/>
      <c r="P9" s="57">
        <v>1</v>
      </c>
      <c r="Q9" s="57">
        <v>1</v>
      </c>
      <c r="R9" s="57">
        <v>1</v>
      </c>
    </row>
    <row r="10" spans="1:18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2015</v>
      </c>
      <c r="F10" s="7" t="s">
        <v>251</v>
      </c>
      <c r="G10" s="7" t="s">
        <v>2152</v>
      </c>
      <c r="L10" s="27"/>
      <c r="M10" s="36"/>
      <c r="N10" s="39"/>
      <c r="P10" s="57">
        <v>1</v>
      </c>
      <c r="Q10" s="57">
        <v>1</v>
      </c>
      <c r="R10" s="57">
        <v>1</v>
      </c>
    </row>
    <row r="11" spans="1:18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/>
      <c r="M11" s="36"/>
      <c r="N11" s="39"/>
      <c r="P11" s="57">
        <v>1</v>
      </c>
      <c r="Q11" s="57">
        <v>1</v>
      </c>
      <c r="R11" s="57">
        <v>1</v>
      </c>
    </row>
    <row r="12" spans="1:18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2016</v>
      </c>
      <c r="F12" s="7" t="s">
        <v>252</v>
      </c>
      <c r="G12" s="7" t="s">
        <v>2153</v>
      </c>
      <c r="L12" s="27"/>
      <c r="M12" s="36"/>
      <c r="N12" s="39"/>
      <c r="P12" s="57">
        <v>1</v>
      </c>
      <c r="Q12" s="57">
        <v>1</v>
      </c>
      <c r="R12" s="57">
        <v>1</v>
      </c>
    </row>
    <row r="13" spans="1:18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2017</v>
      </c>
      <c r="F13" s="7" t="s">
        <v>253</v>
      </c>
      <c r="G13" s="7" t="s">
        <v>2154</v>
      </c>
      <c r="L13" s="27"/>
      <c r="M13" s="36"/>
      <c r="N13" s="39"/>
      <c r="P13" s="57">
        <v>1</v>
      </c>
      <c r="Q13" s="57">
        <v>1</v>
      </c>
      <c r="R13" s="57">
        <v>1</v>
      </c>
    </row>
    <row r="14" spans="1:18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2018</v>
      </c>
      <c r="F14" s="7" t="s">
        <v>254</v>
      </c>
      <c r="G14" s="7" t="s">
        <v>2155</v>
      </c>
      <c r="L14" s="27"/>
      <c r="M14" s="36"/>
      <c r="N14" s="39"/>
      <c r="P14" s="57">
        <v>1</v>
      </c>
      <c r="Q14" s="57">
        <v>1</v>
      </c>
      <c r="R14" s="57">
        <v>1</v>
      </c>
    </row>
    <row r="15" spans="1:18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2019</v>
      </c>
      <c r="F15" s="7" t="s">
        <v>255</v>
      </c>
      <c r="G15" s="7" t="s">
        <v>2156</v>
      </c>
      <c r="L15" s="27"/>
      <c r="M15" s="36"/>
      <c r="N15" s="39"/>
      <c r="P15" s="57">
        <v>1</v>
      </c>
      <c r="Q15" s="57">
        <v>1</v>
      </c>
      <c r="R15" s="57">
        <v>1</v>
      </c>
    </row>
    <row r="16" spans="1:18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2020</v>
      </c>
      <c r="F16" s="7" t="s">
        <v>256</v>
      </c>
      <c r="G16" s="7" t="s">
        <v>2157</v>
      </c>
      <c r="L16" s="27"/>
      <c r="M16" s="36"/>
      <c r="N16" s="39"/>
      <c r="P16" s="57">
        <v>1</v>
      </c>
      <c r="Q16" s="57">
        <v>1</v>
      </c>
      <c r="R16" s="57">
        <v>1</v>
      </c>
    </row>
    <row r="17" spans="1:18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2021</v>
      </c>
      <c r="F17" s="7" t="s">
        <v>257</v>
      </c>
      <c r="G17" s="7" t="s">
        <v>2158</v>
      </c>
      <c r="L17" s="27"/>
      <c r="M17" s="36"/>
      <c r="N17" s="39"/>
      <c r="P17" s="57">
        <v>1</v>
      </c>
      <c r="Q17" s="57">
        <v>1</v>
      </c>
      <c r="R17" s="57">
        <v>1</v>
      </c>
    </row>
    <row r="18" spans="1:18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2022</v>
      </c>
      <c r="F18" s="7" t="s">
        <v>258</v>
      </c>
      <c r="G18" s="7" t="s">
        <v>2159</v>
      </c>
      <c r="L18" s="27"/>
      <c r="M18" s="36"/>
      <c r="N18" s="39"/>
      <c r="P18" s="57">
        <v>1</v>
      </c>
      <c r="Q18" s="57">
        <v>1</v>
      </c>
      <c r="R18" s="57">
        <v>1</v>
      </c>
    </row>
    <row r="19" spans="1:18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2023</v>
      </c>
      <c r="F19" s="7" t="s">
        <v>259</v>
      </c>
      <c r="G19" s="7" t="s">
        <v>2160</v>
      </c>
      <c r="L19" s="27"/>
      <c r="M19" s="36"/>
      <c r="N19" s="39"/>
      <c r="P19" s="57">
        <v>1</v>
      </c>
      <c r="Q19" s="57">
        <v>1</v>
      </c>
      <c r="R19" s="57">
        <v>1</v>
      </c>
    </row>
    <row r="20" spans="1:18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2024</v>
      </c>
      <c r="F20" s="7" t="s">
        <v>260</v>
      </c>
      <c r="G20" s="7" t="s">
        <v>2161</v>
      </c>
      <c r="L20" s="27"/>
      <c r="M20" s="36"/>
      <c r="N20" s="39"/>
      <c r="P20" s="57">
        <v>1</v>
      </c>
      <c r="Q20" s="57">
        <v>1</v>
      </c>
      <c r="R20" s="57">
        <v>1</v>
      </c>
    </row>
    <row r="21" spans="1:18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2025</v>
      </c>
      <c r="F21" s="7" t="s">
        <v>261</v>
      </c>
      <c r="G21" s="7" t="s">
        <v>2162</v>
      </c>
      <c r="L21" s="27"/>
      <c r="M21" s="36"/>
      <c r="N21" s="39"/>
      <c r="P21" s="57">
        <v>1</v>
      </c>
      <c r="Q21" s="57">
        <v>1</v>
      </c>
      <c r="R21" s="57">
        <v>1</v>
      </c>
    </row>
    <row r="22" spans="1:18" s="57" customFormat="1" ht="15" customHeight="1" x14ac:dyDescent="0.25">
      <c r="A22" s="57" t="s">
        <v>2010</v>
      </c>
      <c r="B22" s="3" t="s">
        <v>188</v>
      </c>
      <c r="C22" s="3" t="s">
        <v>1644</v>
      </c>
      <c r="D22" s="5" t="s">
        <v>225</v>
      </c>
      <c r="E22" s="5" t="s">
        <v>2026</v>
      </c>
      <c r="F22" s="7" t="s">
        <v>262</v>
      </c>
      <c r="G22" s="64" t="s">
        <v>2163</v>
      </c>
      <c r="L22" s="27">
        <v>5</v>
      </c>
      <c r="M22" s="36">
        <v>5</v>
      </c>
      <c r="N22" s="39">
        <v>5</v>
      </c>
    </row>
    <row r="23" spans="1:18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/>
      <c r="M23" s="36"/>
      <c r="N23" s="39"/>
      <c r="P23" s="59">
        <v>1</v>
      </c>
      <c r="Q23" s="59">
        <v>1</v>
      </c>
      <c r="R23" s="59">
        <v>1</v>
      </c>
    </row>
    <row r="24" spans="1:18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/>
      <c r="M24" s="36"/>
      <c r="N24" s="39"/>
      <c r="P24" s="57">
        <v>1</v>
      </c>
      <c r="Q24" s="57">
        <v>1</v>
      </c>
      <c r="R24" s="57">
        <v>1</v>
      </c>
    </row>
    <row r="25" spans="1:18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/>
      <c r="M25" s="36"/>
      <c r="N25" s="39"/>
      <c r="P25" s="57">
        <v>1</v>
      </c>
      <c r="Q25" s="57">
        <v>1</v>
      </c>
      <c r="R25" s="57">
        <v>1</v>
      </c>
    </row>
    <row r="26" spans="1:18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/>
      <c r="M26" s="36"/>
      <c r="N26" s="39"/>
      <c r="P26" s="57">
        <v>1</v>
      </c>
      <c r="Q26" s="57">
        <v>1</v>
      </c>
      <c r="R26" s="57">
        <v>1</v>
      </c>
    </row>
    <row r="27" spans="1:18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/>
      <c r="M27" s="36"/>
      <c r="N27" s="39"/>
      <c r="P27" s="57">
        <v>1</v>
      </c>
      <c r="Q27" s="57">
        <v>1</v>
      </c>
      <c r="R27" s="57">
        <v>1</v>
      </c>
    </row>
    <row r="28" spans="1:18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/>
      <c r="M28" s="36"/>
      <c r="N28" s="39"/>
      <c r="P28" s="57">
        <v>1</v>
      </c>
      <c r="Q28" s="57">
        <v>1</v>
      </c>
      <c r="R28" s="57">
        <v>1</v>
      </c>
    </row>
    <row r="29" spans="1:18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/>
      <c r="M29" s="36"/>
      <c r="N29" s="39"/>
      <c r="P29" s="57">
        <v>1</v>
      </c>
      <c r="Q29" s="57">
        <v>1</v>
      </c>
      <c r="R29" s="57">
        <v>1</v>
      </c>
    </row>
    <row r="30" spans="1:18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/>
      <c r="M30" s="36"/>
      <c r="N30" s="39"/>
      <c r="P30" s="57">
        <v>1</v>
      </c>
      <c r="Q30" s="57">
        <v>1</v>
      </c>
      <c r="R30" s="57">
        <v>1</v>
      </c>
    </row>
    <row r="31" spans="1:18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/>
      <c r="M31" s="36"/>
      <c r="N31" s="39"/>
      <c r="P31" s="57">
        <v>1</v>
      </c>
      <c r="Q31" s="57">
        <v>1</v>
      </c>
      <c r="R31" s="57">
        <v>1</v>
      </c>
    </row>
    <row r="32" spans="1:18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/>
      <c r="M32" s="36"/>
      <c r="N32" s="39"/>
      <c r="P32" s="57">
        <v>1</v>
      </c>
      <c r="Q32" s="57">
        <v>1</v>
      </c>
      <c r="R32" s="57">
        <v>1</v>
      </c>
    </row>
    <row r="33" spans="1:18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/>
      <c r="M33" s="36"/>
      <c r="N33" s="39"/>
      <c r="P33" s="57">
        <v>1</v>
      </c>
      <c r="Q33" s="57">
        <v>1</v>
      </c>
      <c r="R33" s="57">
        <v>1</v>
      </c>
    </row>
    <row r="34" spans="1:18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/>
      <c r="M34" s="36"/>
      <c r="N34" s="39"/>
      <c r="P34" s="57">
        <v>1</v>
      </c>
      <c r="Q34" s="57">
        <v>1</v>
      </c>
      <c r="R34" s="57">
        <v>1</v>
      </c>
    </row>
    <row r="35" spans="1:18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2027</v>
      </c>
      <c r="F35" s="7" t="s">
        <v>263</v>
      </c>
      <c r="G35" s="7" t="s">
        <v>2164</v>
      </c>
      <c r="L35" s="27"/>
      <c r="M35" s="36"/>
      <c r="N35" s="39"/>
      <c r="P35" s="57">
        <v>1</v>
      </c>
      <c r="Q35" s="57">
        <v>1</v>
      </c>
      <c r="R35" s="57">
        <v>1</v>
      </c>
    </row>
    <row r="36" spans="1:18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2028</v>
      </c>
      <c r="F36" s="7" t="s">
        <v>264</v>
      </c>
      <c r="G36" s="7" t="s">
        <v>2165</v>
      </c>
      <c r="L36" s="27"/>
      <c r="M36" s="36"/>
      <c r="N36" s="39"/>
      <c r="P36" s="57">
        <v>1</v>
      </c>
      <c r="Q36" s="57">
        <v>1</v>
      </c>
      <c r="R36" s="57">
        <v>1</v>
      </c>
    </row>
    <row r="37" spans="1:18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/>
      <c r="M37" s="36"/>
      <c r="N37" s="39"/>
      <c r="P37" s="57">
        <v>1</v>
      </c>
      <c r="Q37" s="57">
        <v>1</v>
      </c>
      <c r="R37" s="57">
        <v>1</v>
      </c>
    </row>
    <row r="38" spans="1:18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2029</v>
      </c>
      <c r="F38" s="7" t="s">
        <v>265</v>
      </c>
      <c r="G38" s="7" t="s">
        <v>2166</v>
      </c>
      <c r="L38" s="27"/>
      <c r="M38" s="36"/>
      <c r="N38" s="39"/>
      <c r="P38" s="57">
        <v>1</v>
      </c>
      <c r="Q38" s="57">
        <v>1</v>
      </c>
      <c r="R38" s="57">
        <v>1</v>
      </c>
    </row>
    <row r="39" spans="1:18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/>
      <c r="M39" s="36"/>
      <c r="N39" s="39"/>
      <c r="P39" s="57">
        <v>1</v>
      </c>
      <c r="Q39" s="57">
        <v>1</v>
      </c>
      <c r="R39" s="57">
        <v>1</v>
      </c>
    </row>
    <row r="40" spans="1:18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2030</v>
      </c>
      <c r="F40" s="7" t="s">
        <v>266</v>
      </c>
      <c r="G40" s="7" t="s">
        <v>2167</v>
      </c>
      <c r="L40" s="27"/>
      <c r="M40" s="36"/>
      <c r="N40" s="39"/>
      <c r="P40" s="57">
        <v>1</v>
      </c>
      <c r="Q40" s="57">
        <v>1</v>
      </c>
      <c r="R40" s="57">
        <v>1</v>
      </c>
    </row>
    <row r="41" spans="1:18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/>
      <c r="M41" s="36"/>
      <c r="N41" s="39"/>
      <c r="P41" s="57">
        <v>1</v>
      </c>
      <c r="Q41" s="57">
        <v>1</v>
      </c>
      <c r="R41" s="57">
        <v>1</v>
      </c>
    </row>
    <row r="42" spans="1:18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2031</v>
      </c>
      <c r="F42" s="7" t="s">
        <v>267</v>
      </c>
      <c r="G42" s="7" t="s">
        <v>2168</v>
      </c>
      <c r="L42" s="27"/>
      <c r="M42" s="36"/>
      <c r="N42" s="39"/>
      <c r="P42" s="57">
        <v>1</v>
      </c>
      <c r="Q42" s="57">
        <v>1</v>
      </c>
      <c r="R42" s="57">
        <v>1</v>
      </c>
    </row>
    <row r="43" spans="1:18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/>
      <c r="M43" s="36"/>
      <c r="N43" s="39"/>
      <c r="P43" s="57">
        <v>1</v>
      </c>
      <c r="Q43" s="57">
        <v>1</v>
      </c>
      <c r="R43" s="57">
        <v>1</v>
      </c>
    </row>
    <row r="44" spans="1:18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2032</v>
      </c>
      <c r="F44" s="7" t="s">
        <v>268</v>
      </c>
      <c r="G44" s="7" t="s">
        <v>2169</v>
      </c>
      <c r="L44" s="27"/>
      <c r="M44" s="36"/>
      <c r="N44" s="39"/>
      <c r="P44" s="57">
        <v>1</v>
      </c>
      <c r="Q44" s="57">
        <v>1</v>
      </c>
      <c r="R44" s="57">
        <v>1</v>
      </c>
    </row>
    <row r="45" spans="1:18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2033</v>
      </c>
      <c r="F45" s="7" t="s">
        <v>269</v>
      </c>
      <c r="G45" s="7" t="s">
        <v>2170</v>
      </c>
      <c r="L45" s="27"/>
      <c r="M45" s="36"/>
      <c r="N45" s="39"/>
      <c r="P45" s="57">
        <v>1</v>
      </c>
      <c r="Q45" s="57">
        <v>1</v>
      </c>
      <c r="R45" s="57">
        <v>1</v>
      </c>
    </row>
    <row r="46" spans="1:18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2034</v>
      </c>
      <c r="F46" s="7" t="s">
        <v>270</v>
      </c>
      <c r="G46" s="7" t="s">
        <v>2171</v>
      </c>
      <c r="L46" s="27"/>
      <c r="M46" s="36"/>
      <c r="N46" s="39"/>
      <c r="P46" s="57">
        <v>1</v>
      </c>
      <c r="Q46" s="57">
        <v>1</v>
      </c>
      <c r="R46" s="57">
        <v>1</v>
      </c>
    </row>
    <row r="47" spans="1:18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2035</v>
      </c>
      <c r="F47" s="7" t="s">
        <v>271</v>
      </c>
      <c r="G47" s="7" t="s">
        <v>2172</v>
      </c>
      <c r="L47" s="27"/>
      <c r="M47" s="36"/>
      <c r="N47" s="39"/>
      <c r="P47" s="57">
        <v>1</v>
      </c>
      <c r="Q47" s="57">
        <v>1</v>
      </c>
      <c r="R47" s="57">
        <v>1</v>
      </c>
    </row>
    <row r="48" spans="1:18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2036</v>
      </c>
      <c r="F48" s="7" t="s">
        <v>272</v>
      </c>
      <c r="G48" s="38" t="s">
        <v>2173</v>
      </c>
      <c r="L48" s="27"/>
      <c r="M48" s="36"/>
      <c r="N48" s="39"/>
      <c r="P48" s="57">
        <v>1</v>
      </c>
      <c r="Q48" s="57">
        <v>1</v>
      </c>
      <c r="R48" s="57">
        <v>1</v>
      </c>
    </row>
    <row r="49" spans="1:18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2037</v>
      </c>
      <c r="F49" s="7" t="s">
        <v>273</v>
      </c>
      <c r="G49" s="7" t="s">
        <v>2174</v>
      </c>
      <c r="L49" s="27"/>
      <c r="M49" s="36"/>
      <c r="N49" s="39"/>
      <c r="P49" s="57">
        <v>1</v>
      </c>
      <c r="Q49" s="57">
        <v>1</v>
      </c>
      <c r="R49" s="57">
        <v>1</v>
      </c>
    </row>
    <row r="50" spans="1:18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2038</v>
      </c>
      <c r="F50" s="7" t="s">
        <v>274</v>
      </c>
      <c r="G50" s="38" t="s">
        <v>2175</v>
      </c>
      <c r="L50" s="27"/>
      <c r="M50" s="36"/>
      <c r="N50" s="39"/>
      <c r="P50" s="57">
        <v>1</v>
      </c>
      <c r="Q50" s="57">
        <v>1</v>
      </c>
      <c r="R50" s="57">
        <v>1</v>
      </c>
    </row>
    <row r="51" spans="1:18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2039</v>
      </c>
      <c r="F51" s="7" t="s">
        <v>275</v>
      </c>
      <c r="G51" s="7" t="s">
        <v>2176</v>
      </c>
      <c r="L51" s="27"/>
      <c r="M51" s="36"/>
      <c r="N51" s="39"/>
      <c r="P51" s="57">
        <v>1</v>
      </c>
      <c r="Q51" s="57">
        <v>1</v>
      </c>
      <c r="R51" s="57">
        <v>1</v>
      </c>
    </row>
    <row r="52" spans="1:18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2040</v>
      </c>
      <c r="F52" s="7" t="s">
        <v>276</v>
      </c>
      <c r="G52" s="7" t="s">
        <v>2177</v>
      </c>
      <c r="L52" s="27"/>
      <c r="M52" s="36"/>
      <c r="N52" s="39"/>
      <c r="P52" s="57">
        <v>1</v>
      </c>
      <c r="Q52" s="57">
        <v>1</v>
      </c>
      <c r="R52" s="57">
        <v>1</v>
      </c>
    </row>
    <row r="53" spans="1:18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2041</v>
      </c>
      <c r="F53" s="7" t="s">
        <v>277</v>
      </c>
      <c r="G53" s="7" t="s">
        <v>2178</v>
      </c>
      <c r="L53" s="27">
        <v>1</v>
      </c>
      <c r="M53" s="36">
        <v>1</v>
      </c>
      <c r="N53" s="39">
        <v>1</v>
      </c>
    </row>
    <row r="54" spans="1:18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2042</v>
      </c>
      <c r="F54" s="7" t="s">
        <v>278</v>
      </c>
      <c r="G54" s="38" t="s">
        <v>2179</v>
      </c>
      <c r="L54" s="27"/>
      <c r="M54" s="36"/>
      <c r="N54" s="39"/>
      <c r="P54" s="57">
        <v>1</v>
      </c>
      <c r="Q54" s="57">
        <v>1</v>
      </c>
      <c r="R54" s="57">
        <v>1</v>
      </c>
    </row>
    <row r="55" spans="1:18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2043</v>
      </c>
      <c r="F55" s="7" t="s">
        <v>279</v>
      </c>
      <c r="G55" s="7" t="s">
        <v>2180</v>
      </c>
      <c r="L55" s="27"/>
      <c r="M55" s="36"/>
      <c r="N55" s="39"/>
      <c r="P55" s="57">
        <v>1</v>
      </c>
      <c r="Q55" s="57">
        <v>1</v>
      </c>
      <c r="R55" s="57">
        <v>1</v>
      </c>
    </row>
    <row r="56" spans="1:18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2044</v>
      </c>
      <c r="F56" s="7" t="s">
        <v>280</v>
      </c>
      <c r="G56" s="7" t="s">
        <v>2181</v>
      </c>
      <c r="L56" s="27"/>
      <c r="M56" s="36"/>
      <c r="N56" s="39"/>
      <c r="P56" s="57">
        <v>1</v>
      </c>
      <c r="Q56" s="57">
        <v>1</v>
      </c>
      <c r="R56" s="57">
        <v>1</v>
      </c>
    </row>
    <row r="57" spans="1:18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/>
      <c r="M57" s="36"/>
      <c r="N57" s="39"/>
      <c r="P57" s="57">
        <v>1</v>
      </c>
      <c r="Q57" s="57">
        <v>1</v>
      </c>
      <c r="R57" s="57">
        <v>1</v>
      </c>
    </row>
    <row r="58" spans="1:18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2045</v>
      </c>
      <c r="F58" s="7" t="s">
        <v>281</v>
      </c>
      <c r="G58" s="7" t="s">
        <v>2182</v>
      </c>
      <c r="L58" s="27"/>
      <c r="M58" s="36"/>
      <c r="N58" s="39"/>
      <c r="P58" s="57">
        <v>1</v>
      </c>
      <c r="Q58" s="57">
        <v>1</v>
      </c>
      <c r="R58" s="57">
        <v>1</v>
      </c>
    </row>
    <row r="59" spans="1:18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2046</v>
      </c>
      <c r="F59" s="7" t="s">
        <v>282</v>
      </c>
      <c r="G59" s="7" t="s">
        <v>2183</v>
      </c>
      <c r="L59" s="27"/>
      <c r="M59" s="36"/>
      <c r="N59" s="39"/>
      <c r="P59" s="57">
        <v>1</v>
      </c>
      <c r="Q59" s="57">
        <v>1</v>
      </c>
      <c r="R59" s="57">
        <v>1</v>
      </c>
    </row>
    <row r="60" spans="1:18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2047</v>
      </c>
      <c r="F60" s="7" t="s">
        <v>283</v>
      </c>
      <c r="G60" s="7" t="s">
        <v>2184</v>
      </c>
      <c r="L60" s="27"/>
      <c r="M60" s="36"/>
      <c r="N60" s="39"/>
      <c r="P60" s="57">
        <v>1</v>
      </c>
      <c r="Q60" s="57">
        <v>1</v>
      </c>
      <c r="R60" s="57">
        <v>1</v>
      </c>
    </row>
    <row r="61" spans="1:18" s="57" customFormat="1" ht="15" customHeight="1" x14ac:dyDescent="0.25">
      <c r="A61" s="57" t="s">
        <v>2277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/>
      <c r="M61" s="36"/>
      <c r="N61" s="39"/>
      <c r="P61" s="57">
        <v>1</v>
      </c>
      <c r="Q61" s="57">
        <v>1</v>
      </c>
      <c r="R61" s="57">
        <v>1</v>
      </c>
    </row>
    <row r="62" spans="1:18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/>
      <c r="M62" s="36"/>
      <c r="N62" s="39"/>
      <c r="P62" s="42">
        <v>1</v>
      </c>
      <c r="Q62" s="42">
        <v>1</v>
      </c>
      <c r="R62" s="42">
        <v>1</v>
      </c>
    </row>
    <row r="63" spans="1:18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/>
      <c r="M63" s="36"/>
      <c r="N63" s="39"/>
      <c r="P63" s="42">
        <v>1</v>
      </c>
      <c r="Q63" s="42">
        <v>1</v>
      </c>
      <c r="R63" s="42">
        <v>1</v>
      </c>
    </row>
    <row r="64" spans="1:18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/>
      <c r="M64" s="36"/>
      <c r="N64" s="39"/>
      <c r="P64" s="42">
        <v>1</v>
      </c>
      <c r="Q64" s="42">
        <v>1</v>
      </c>
      <c r="R64" s="42">
        <v>1</v>
      </c>
    </row>
    <row r="65" spans="1:18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/>
      <c r="M65" s="36"/>
      <c r="N65" s="39"/>
      <c r="P65" s="42">
        <v>1</v>
      </c>
      <c r="Q65" s="42">
        <v>1</v>
      </c>
      <c r="R65" s="42">
        <v>1</v>
      </c>
    </row>
    <row r="66" spans="1:18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>
        <v>1</v>
      </c>
      <c r="M66" s="36">
        <v>1</v>
      </c>
      <c r="N66" s="39">
        <v>1</v>
      </c>
    </row>
    <row r="67" spans="1:18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>
        <v>1</v>
      </c>
      <c r="M67" s="36">
        <v>1</v>
      </c>
      <c r="N67" s="39">
        <v>1</v>
      </c>
    </row>
    <row r="68" spans="1:18" s="42" customFormat="1" ht="15" customHeight="1" x14ac:dyDescent="0.25">
      <c r="A68" s="42" t="s">
        <v>1997</v>
      </c>
      <c r="B68" s="28" t="s">
        <v>1998</v>
      </c>
      <c r="C68" s="28"/>
      <c r="D68" s="34" t="s">
        <v>1998</v>
      </c>
      <c r="E68" s="34"/>
      <c r="F68" s="38" t="s">
        <v>1998</v>
      </c>
      <c r="G68" s="39"/>
      <c r="H68" s="42" t="e">
        <f ca="1">AI_DIV(A62,$A$22)</f>
        <v>#NAME?</v>
      </c>
      <c r="L68" s="27">
        <v>1</v>
      </c>
      <c r="M68" s="36">
        <v>1</v>
      </c>
      <c r="N68" s="39">
        <v>1</v>
      </c>
    </row>
    <row r="69" spans="1:18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/>
      <c r="M69" s="36"/>
      <c r="N69" s="39"/>
      <c r="P69" s="42">
        <v>1</v>
      </c>
      <c r="Q69" s="42">
        <v>1</v>
      </c>
      <c r="R69" s="42">
        <v>1</v>
      </c>
    </row>
    <row r="70" spans="1:18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>
        <v>1</v>
      </c>
      <c r="M70" s="36">
        <v>1</v>
      </c>
      <c r="N70" s="39">
        <v>1</v>
      </c>
    </row>
    <row r="71" spans="1:18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>
        <v>1</v>
      </c>
      <c r="M71" s="36">
        <v>1</v>
      </c>
      <c r="N71" s="39">
        <v>1</v>
      </c>
    </row>
    <row r="72" spans="1:18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>
        <v>1</v>
      </c>
      <c r="M72" s="36">
        <v>1</v>
      </c>
      <c r="N72" s="39">
        <v>1</v>
      </c>
    </row>
    <row r="73" spans="1:18" s="42" customFormat="1" ht="15" customHeight="1" x14ac:dyDescent="0.25">
      <c r="A73" s="57" t="s">
        <v>1961</v>
      </c>
      <c r="B73" s="28" t="s">
        <v>2003</v>
      </c>
      <c r="C73" s="106"/>
      <c r="D73" s="34" t="s">
        <v>2003</v>
      </c>
      <c r="E73" s="188"/>
      <c r="F73" s="38" t="s">
        <v>2003</v>
      </c>
      <c r="G73" s="39"/>
      <c r="H73" s="57" t="e">
        <f ca="1">AI_DIV(CashFlow!A34,CashFlow!A14)</f>
        <v>#NAME?</v>
      </c>
      <c r="L73" s="27"/>
      <c r="M73" s="36"/>
      <c r="N73" s="39"/>
      <c r="P73" s="42">
        <v>1</v>
      </c>
      <c r="Q73" s="42">
        <v>1</v>
      </c>
      <c r="R73" s="42">
        <v>1</v>
      </c>
    </row>
    <row r="74" spans="1:18" s="57" customFormat="1" ht="15" customHeight="1" x14ac:dyDescent="0.25">
      <c r="A74" s="57" t="s">
        <v>2512</v>
      </c>
      <c r="B74" s="28" t="s">
        <v>2511</v>
      </c>
      <c r="C74" s="28"/>
      <c r="D74" s="34" t="s">
        <v>2511</v>
      </c>
      <c r="E74" s="34"/>
      <c r="F74" s="39" t="s">
        <v>2511</v>
      </c>
      <c r="G74" s="39"/>
      <c r="H74" s="57" t="e">
        <f ca="1">AI_2YR_AVE(A22)</f>
        <v>#NAME?</v>
      </c>
      <c r="L74" s="27"/>
      <c r="M74" s="36"/>
      <c r="N74" s="39"/>
      <c r="P74" s="57">
        <v>1</v>
      </c>
      <c r="Q74" s="57">
        <v>1</v>
      </c>
      <c r="R74" s="57">
        <v>1</v>
      </c>
    </row>
    <row r="75" spans="1:18" s="57" customFormat="1" ht="15" customHeight="1" x14ac:dyDescent="0.25">
      <c r="A75" s="57" t="s">
        <v>2510</v>
      </c>
      <c r="B75" s="28" t="s">
        <v>294</v>
      </c>
      <c r="C75" s="28"/>
      <c r="D75" s="34" t="s">
        <v>639</v>
      </c>
      <c r="E75" s="34"/>
      <c r="F75" s="39" t="s">
        <v>851</v>
      </c>
      <c r="G75" s="39"/>
      <c r="L75" s="27"/>
      <c r="M75" s="36"/>
      <c r="N75" s="39"/>
      <c r="P75" s="57">
        <v>1</v>
      </c>
      <c r="Q75" s="57">
        <v>1</v>
      </c>
      <c r="R75" s="57">
        <v>1</v>
      </c>
    </row>
    <row r="76" spans="1:18" s="57" customFormat="1" ht="15" customHeight="1" x14ac:dyDescent="0.25">
      <c r="A76" s="57" t="s">
        <v>2514</v>
      </c>
      <c r="B76" s="28" t="s">
        <v>295</v>
      </c>
      <c r="C76" s="28"/>
      <c r="D76" s="34" t="s">
        <v>672</v>
      </c>
      <c r="E76" s="34"/>
      <c r="F76" s="39" t="s">
        <v>852</v>
      </c>
      <c r="G76" s="39"/>
      <c r="L76" s="27"/>
      <c r="M76" s="36"/>
      <c r="N76" s="39"/>
      <c r="P76" s="57">
        <v>1</v>
      </c>
      <c r="Q76" s="57">
        <v>1</v>
      </c>
      <c r="R76" s="57">
        <v>1</v>
      </c>
    </row>
    <row r="77" spans="1:18" s="57" customFormat="1" ht="15" customHeight="1" x14ac:dyDescent="0.25">
      <c r="A77" s="57" t="s">
        <v>2515</v>
      </c>
      <c r="B77" s="28" t="s">
        <v>311</v>
      </c>
      <c r="C77" s="28"/>
      <c r="D77" s="34" t="s">
        <v>676</v>
      </c>
      <c r="E77" s="34"/>
      <c r="F77" s="39" t="s">
        <v>809</v>
      </c>
      <c r="G77" s="39"/>
      <c r="L77" s="27"/>
      <c r="M77" s="36"/>
      <c r="N77" s="39"/>
      <c r="P77" s="57">
        <v>1</v>
      </c>
      <c r="Q77" s="57">
        <v>1</v>
      </c>
      <c r="R77" s="57">
        <v>1</v>
      </c>
    </row>
    <row r="78" spans="1:18" s="57" customFormat="1" ht="15" customHeight="1" x14ac:dyDescent="0.25">
      <c r="A78" s="30" t="s">
        <v>1999</v>
      </c>
      <c r="B78" s="28" t="s">
        <v>2513</v>
      </c>
      <c r="C78" s="28"/>
      <c r="D78" s="34" t="s">
        <v>2513</v>
      </c>
      <c r="E78" s="34"/>
      <c r="F78" s="39" t="s">
        <v>2513</v>
      </c>
      <c r="G78" s="39"/>
      <c r="H78" s="57" t="e">
        <f ca="1">AI_DIV(A75,A$74)</f>
        <v>#NAME?</v>
      </c>
      <c r="L78" s="27">
        <v>5</v>
      </c>
      <c r="M78" s="36">
        <v>5</v>
      </c>
      <c r="N78" s="39">
        <v>5</v>
      </c>
    </row>
    <row r="79" spans="1:18" s="57" customFormat="1" ht="15" customHeight="1" x14ac:dyDescent="0.25">
      <c r="A79" s="30" t="s">
        <v>2000</v>
      </c>
      <c r="B79" s="28" t="s">
        <v>2516</v>
      </c>
      <c r="C79" s="28"/>
      <c r="D79" s="34" t="s">
        <v>2516</v>
      </c>
      <c r="E79" s="34"/>
      <c r="F79" s="39" t="s">
        <v>2516</v>
      </c>
      <c r="G79" s="39"/>
      <c r="H79" s="57" t="e">
        <f t="shared" ref="H79:H80" ca="1" si="0">AI_DIV(A76,A$74)</f>
        <v>#NAME?</v>
      </c>
      <c r="L79" s="27">
        <v>5</v>
      </c>
      <c r="M79" s="36">
        <v>5</v>
      </c>
      <c r="N79" s="39">
        <v>5</v>
      </c>
    </row>
    <row r="80" spans="1:18" s="57" customFormat="1" ht="15" customHeight="1" x14ac:dyDescent="0.25">
      <c r="A80" s="30" t="s">
        <v>2001</v>
      </c>
      <c r="B80" s="28" t="s">
        <v>2517</v>
      </c>
      <c r="C80" s="28"/>
      <c r="D80" s="34" t="s">
        <v>2517</v>
      </c>
      <c r="E80" s="34"/>
      <c r="F80" s="39" t="s">
        <v>2517</v>
      </c>
      <c r="G80" s="39"/>
      <c r="H80" s="57" t="e">
        <f t="shared" ca="1" si="0"/>
        <v>#NAME?</v>
      </c>
      <c r="L80" s="27">
        <v>5</v>
      </c>
      <c r="M80" s="36">
        <v>5</v>
      </c>
      <c r="N80" s="39">
        <v>5</v>
      </c>
    </row>
    <row r="81" spans="1:14" s="57" customFormat="1" ht="15" customHeight="1" x14ac:dyDescent="0.25">
      <c r="A81" s="57" t="s">
        <v>2002</v>
      </c>
      <c r="B81" s="28" t="s">
        <v>2518</v>
      </c>
      <c r="C81" s="28"/>
      <c r="D81" s="34" t="s">
        <v>2518</v>
      </c>
      <c r="E81" s="34"/>
      <c r="F81" s="39" t="s">
        <v>2518</v>
      </c>
      <c r="G81" s="39"/>
      <c r="H81" s="57" t="e">
        <f ca="1">AI_SUM(A78,A79,A80)</f>
        <v>#NAME?</v>
      </c>
      <c r="L81" s="27">
        <v>5</v>
      </c>
      <c r="M81" s="36">
        <v>5</v>
      </c>
      <c r="N81" s="39">
        <v>5</v>
      </c>
    </row>
    <row r="82" spans="1:14" s="57" customFormat="1" ht="15" customHeight="1" x14ac:dyDescent="0.25">
      <c r="B82" s="3"/>
      <c r="C82" s="3"/>
      <c r="D82" s="34"/>
      <c r="E82" s="34"/>
      <c r="F82" s="39"/>
      <c r="G82" s="39"/>
      <c r="L82" s="27"/>
      <c r="M82" s="36"/>
      <c r="N82" s="39"/>
    </row>
    <row r="83" spans="1:14" s="57" customFormat="1" ht="15" customHeight="1" x14ac:dyDescent="0.25">
      <c r="B83" s="3"/>
      <c r="C83" s="3"/>
      <c r="D83" s="34"/>
      <c r="E83" s="34"/>
      <c r="F83" s="39"/>
      <c r="G83" s="39"/>
      <c r="L83" s="27"/>
      <c r="M83" s="36"/>
      <c r="N83" s="39"/>
    </row>
    <row r="84" spans="1:14" s="57" customFormat="1" ht="15" customHeight="1" x14ac:dyDescent="0.25">
      <c r="B84" s="28"/>
      <c r="C84" s="28"/>
      <c r="D84" s="34"/>
      <c r="E84" s="34"/>
      <c r="F84" s="39"/>
      <c r="G84" s="39"/>
      <c r="L84" s="27"/>
      <c r="M84" s="36"/>
      <c r="N84" s="39"/>
    </row>
    <row r="85" spans="1:14" s="57" customFormat="1" ht="15" customHeight="1" x14ac:dyDescent="0.25">
      <c r="B85" s="28"/>
      <c r="C85" s="28"/>
      <c r="D85" s="34"/>
      <c r="E85" s="34"/>
      <c r="F85" s="39"/>
      <c r="G85" s="39"/>
      <c r="L85" s="27"/>
      <c r="M85" s="36"/>
      <c r="N85" s="39"/>
    </row>
    <row r="86" spans="1:14" s="57" customFormat="1" ht="15" customHeight="1" x14ac:dyDescent="0.25">
      <c r="B86" s="28"/>
      <c r="C86" s="28"/>
      <c r="D86" s="34"/>
      <c r="E86" s="34"/>
      <c r="F86" s="39"/>
      <c r="G86" s="40"/>
      <c r="L86" s="27"/>
      <c r="M86" s="36"/>
      <c r="N86" s="39"/>
    </row>
  </sheetData>
  <autoFilter ref="A3:P8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56"/>
  <sheetViews>
    <sheetView zoomScale="80" zoomScaleNormal="80" workbookViewId="0">
      <selection activeCell="P46" sqref="P46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8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8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1986</v>
      </c>
      <c r="I2" s="42" t="s">
        <v>1983</v>
      </c>
      <c r="J2" s="42" t="s">
        <v>1984</v>
      </c>
      <c r="K2" s="42" t="s">
        <v>1985</v>
      </c>
      <c r="L2" s="27"/>
      <c r="M2" s="36"/>
      <c r="N2" s="39"/>
    </row>
    <row r="3" spans="1:18" s="42" customFormat="1" ht="15" customHeight="1" x14ac:dyDescent="0.25">
      <c r="A3" s="175" t="s">
        <v>1996</v>
      </c>
      <c r="B3" s="1"/>
      <c r="C3" s="1"/>
      <c r="D3" s="36"/>
      <c r="E3" s="36"/>
      <c r="F3" s="105"/>
      <c r="G3" s="105"/>
      <c r="H3" s="104"/>
      <c r="I3" s="42" t="s">
        <v>1980</v>
      </c>
      <c r="J3" s="42" t="s">
        <v>1982</v>
      </c>
      <c r="K3" s="42">
        <v>173</v>
      </c>
      <c r="L3" s="27"/>
      <c r="M3" s="36"/>
      <c r="N3" s="39"/>
    </row>
    <row r="4" spans="1:18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2110</v>
      </c>
      <c r="F4" s="7" t="s">
        <v>411</v>
      </c>
      <c r="G4" s="7" t="s">
        <v>2238</v>
      </c>
      <c r="H4" s="43"/>
      <c r="L4" s="27"/>
      <c r="M4" s="36"/>
      <c r="N4" s="39"/>
      <c r="P4" s="42">
        <v>1</v>
      </c>
      <c r="Q4" s="42">
        <v>1</v>
      </c>
      <c r="R4" s="42">
        <v>1</v>
      </c>
    </row>
    <row r="5" spans="1:18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2111</v>
      </c>
      <c r="F5" s="7" t="s">
        <v>412</v>
      </c>
      <c r="G5" s="7" t="s">
        <v>2239</v>
      </c>
      <c r="H5" s="43"/>
      <c r="L5" s="27"/>
      <c r="M5" s="36"/>
      <c r="N5" s="39"/>
      <c r="P5" s="42">
        <v>1</v>
      </c>
      <c r="Q5" s="42">
        <v>1</v>
      </c>
      <c r="R5" s="42">
        <v>1</v>
      </c>
    </row>
    <row r="6" spans="1:18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2112</v>
      </c>
      <c r="F6" s="7" t="s">
        <v>413</v>
      </c>
      <c r="G6" s="7" t="s">
        <v>2240</v>
      </c>
      <c r="H6" s="43"/>
      <c r="L6" s="27"/>
      <c r="M6" s="36"/>
      <c r="N6" s="39"/>
      <c r="P6" s="42">
        <v>1</v>
      </c>
      <c r="Q6" s="42">
        <v>1</v>
      </c>
      <c r="R6" s="42">
        <v>1</v>
      </c>
    </row>
    <row r="7" spans="1:18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2113</v>
      </c>
      <c r="F7" s="7" t="s">
        <v>414</v>
      </c>
      <c r="G7" s="7" t="s">
        <v>2241</v>
      </c>
      <c r="H7" s="43"/>
      <c r="L7" s="27"/>
      <c r="M7" s="36"/>
      <c r="N7" s="39"/>
      <c r="P7" s="42">
        <v>1</v>
      </c>
      <c r="Q7" s="42">
        <v>1</v>
      </c>
      <c r="R7" s="42">
        <v>1</v>
      </c>
    </row>
    <row r="8" spans="1:18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2114</v>
      </c>
      <c r="F8" s="7" t="s">
        <v>415</v>
      </c>
      <c r="G8" s="7" t="s">
        <v>2242</v>
      </c>
      <c r="H8" s="43"/>
      <c r="L8" s="27"/>
      <c r="M8" s="36"/>
      <c r="N8" s="39"/>
      <c r="P8" s="42">
        <v>1</v>
      </c>
      <c r="Q8" s="42">
        <v>1</v>
      </c>
      <c r="R8" s="42">
        <v>1</v>
      </c>
    </row>
    <row r="9" spans="1:18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2115</v>
      </c>
      <c r="F9" s="7" t="s">
        <v>416</v>
      </c>
      <c r="G9" s="7" t="s">
        <v>2243</v>
      </c>
      <c r="H9" s="43"/>
      <c r="L9" s="27"/>
      <c r="M9" s="36"/>
      <c r="N9" s="39"/>
      <c r="P9" s="42">
        <v>1</v>
      </c>
      <c r="Q9" s="42">
        <v>1</v>
      </c>
      <c r="R9" s="42">
        <v>1</v>
      </c>
    </row>
    <row r="10" spans="1:18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2116</v>
      </c>
      <c r="F10" s="7" t="s">
        <v>417</v>
      </c>
      <c r="G10" s="7" t="s">
        <v>2244</v>
      </c>
      <c r="H10" s="43"/>
      <c r="L10" s="27"/>
      <c r="M10" s="36"/>
      <c r="N10" s="39"/>
      <c r="P10" s="42">
        <v>1</v>
      </c>
      <c r="Q10" s="42">
        <v>1</v>
      </c>
      <c r="R10" s="42">
        <v>1</v>
      </c>
    </row>
    <row r="11" spans="1:18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2117</v>
      </c>
      <c r="F11" s="7" t="s">
        <v>418</v>
      </c>
      <c r="G11" s="7" t="s">
        <v>2245</v>
      </c>
      <c r="H11" s="43"/>
      <c r="L11" s="27"/>
      <c r="M11" s="36"/>
      <c r="N11" s="39"/>
      <c r="P11" s="42">
        <v>1</v>
      </c>
      <c r="Q11" s="42">
        <v>1</v>
      </c>
      <c r="R11" s="42">
        <v>1</v>
      </c>
    </row>
    <row r="12" spans="1:18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2118</v>
      </c>
      <c r="F12" s="7" t="s">
        <v>419</v>
      </c>
      <c r="G12" s="7" t="s">
        <v>2246</v>
      </c>
      <c r="H12" s="43"/>
      <c r="L12" s="27"/>
      <c r="M12" s="36"/>
      <c r="N12" s="39"/>
      <c r="P12" s="42">
        <v>1</v>
      </c>
      <c r="Q12" s="42">
        <v>1</v>
      </c>
      <c r="R12" s="42">
        <v>1</v>
      </c>
    </row>
    <row r="13" spans="1:18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2119</v>
      </c>
      <c r="F13" s="7" t="s">
        <v>420</v>
      </c>
      <c r="G13" s="7" t="s">
        <v>2247</v>
      </c>
      <c r="H13" s="43"/>
      <c r="L13" s="27"/>
      <c r="M13" s="36"/>
      <c r="N13" s="39"/>
      <c r="P13" s="42">
        <v>1</v>
      </c>
      <c r="Q13" s="42">
        <v>1</v>
      </c>
      <c r="R13" s="42">
        <v>1</v>
      </c>
    </row>
    <row r="14" spans="1:18" s="42" customFormat="1" ht="15" customHeight="1" x14ac:dyDescent="0.25">
      <c r="A14" s="72" t="s">
        <v>978</v>
      </c>
      <c r="B14" s="3" t="s">
        <v>344</v>
      </c>
      <c r="C14" s="3" t="s">
        <v>1678</v>
      </c>
      <c r="D14" s="5" t="s">
        <v>383</v>
      </c>
      <c r="E14" s="5" t="s">
        <v>2120</v>
      </c>
      <c r="F14" s="7" t="s">
        <v>421</v>
      </c>
      <c r="G14" s="7" t="s">
        <v>2248</v>
      </c>
      <c r="H14" s="43"/>
      <c r="L14" s="27">
        <v>1</v>
      </c>
      <c r="M14" s="36">
        <v>1</v>
      </c>
      <c r="N14" s="39">
        <v>1</v>
      </c>
    </row>
    <row r="15" spans="1:18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</row>
    <row r="16" spans="1:18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</row>
    <row r="17" spans="1:18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2121</v>
      </c>
      <c r="F17" s="7" t="s">
        <v>422</v>
      </c>
      <c r="G17" s="7" t="s">
        <v>2249</v>
      </c>
      <c r="H17" s="43"/>
      <c r="L17" s="27">
        <v>1</v>
      </c>
      <c r="M17" s="36">
        <v>1</v>
      </c>
      <c r="N17" s="39">
        <v>1</v>
      </c>
    </row>
    <row r="18" spans="1:18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2122</v>
      </c>
      <c r="F18" s="7" t="s">
        <v>423</v>
      </c>
      <c r="G18" s="7" t="s">
        <v>2250</v>
      </c>
      <c r="H18" s="43"/>
      <c r="L18" s="27">
        <v>1</v>
      </c>
      <c r="M18" s="36">
        <v>1</v>
      </c>
      <c r="N18" s="39">
        <v>1</v>
      </c>
    </row>
    <row r="19" spans="1:18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2123</v>
      </c>
      <c r="F19" s="7" t="s">
        <v>424</v>
      </c>
      <c r="G19" s="7" t="s">
        <v>2251</v>
      </c>
      <c r="H19" s="43"/>
      <c r="L19" s="27">
        <v>1</v>
      </c>
      <c r="M19" s="36">
        <v>1</v>
      </c>
      <c r="N19" s="39">
        <v>1</v>
      </c>
    </row>
    <row r="20" spans="1:18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2124</v>
      </c>
      <c r="F20" s="7" t="s">
        <v>425</v>
      </c>
      <c r="G20" s="7" t="s">
        <v>2252</v>
      </c>
      <c r="H20" s="43"/>
      <c r="L20" s="27">
        <v>1</v>
      </c>
      <c r="M20" s="36">
        <v>1</v>
      </c>
      <c r="N20" s="39">
        <v>1</v>
      </c>
    </row>
    <row r="21" spans="1:18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2125</v>
      </c>
      <c r="F21" s="7" t="s">
        <v>426</v>
      </c>
      <c r="G21" s="7" t="s">
        <v>2253</v>
      </c>
      <c r="H21" s="43"/>
      <c r="L21" s="27">
        <v>1</v>
      </c>
      <c r="M21" s="36">
        <v>1</v>
      </c>
      <c r="N21" s="39">
        <v>1</v>
      </c>
    </row>
    <row r="22" spans="1:18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2126</v>
      </c>
      <c r="F22" s="7" t="s">
        <v>427</v>
      </c>
      <c r="G22" s="7" t="s">
        <v>2254</v>
      </c>
      <c r="H22" s="43"/>
      <c r="L22" s="27">
        <v>1</v>
      </c>
      <c r="M22" s="36">
        <v>1</v>
      </c>
      <c r="N22" s="39">
        <v>1</v>
      </c>
    </row>
    <row r="23" spans="1:18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2127</v>
      </c>
      <c r="F23" s="7" t="s">
        <v>428</v>
      </c>
      <c r="G23" s="7" t="s">
        <v>2255</v>
      </c>
      <c r="H23" s="43"/>
      <c r="L23" s="27">
        <v>1</v>
      </c>
      <c r="M23" s="36">
        <v>1</v>
      </c>
      <c r="N23" s="39">
        <v>1</v>
      </c>
    </row>
    <row r="24" spans="1:18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2128</v>
      </c>
      <c r="F24" s="7" t="s">
        <v>429</v>
      </c>
      <c r="G24" s="7" t="s">
        <v>2256</v>
      </c>
      <c r="H24" s="43"/>
      <c r="L24" s="27">
        <v>1</v>
      </c>
      <c r="M24" s="36">
        <v>1</v>
      </c>
      <c r="N24" s="39">
        <v>1</v>
      </c>
    </row>
    <row r="25" spans="1:18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</row>
    <row r="26" spans="1:18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2129</v>
      </c>
      <c r="F26" s="7" t="s">
        <v>430</v>
      </c>
      <c r="G26" s="7" t="s">
        <v>2257</v>
      </c>
      <c r="H26" s="43"/>
      <c r="L26" s="27">
        <v>5</v>
      </c>
      <c r="M26" s="36">
        <v>5</v>
      </c>
      <c r="N26" s="39">
        <v>5</v>
      </c>
      <c r="O26" s="42" t="s">
        <v>2004</v>
      </c>
      <c r="P26" s="42">
        <v>2</v>
      </c>
      <c r="Q26" s="42">
        <v>2</v>
      </c>
      <c r="R26" s="42">
        <v>2</v>
      </c>
    </row>
    <row r="27" spans="1:18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2130</v>
      </c>
      <c r="F27" s="7" t="s">
        <v>431</v>
      </c>
      <c r="G27" s="7" t="s">
        <v>2258</v>
      </c>
      <c r="H27" s="43"/>
      <c r="L27" s="27">
        <v>5</v>
      </c>
      <c r="M27" s="36">
        <v>5</v>
      </c>
      <c r="N27" s="39">
        <v>5</v>
      </c>
      <c r="O27" s="42" t="s">
        <v>2005</v>
      </c>
      <c r="P27" s="42">
        <v>2</v>
      </c>
      <c r="Q27" s="42">
        <v>2</v>
      </c>
      <c r="R27" s="42">
        <v>2</v>
      </c>
    </row>
    <row r="28" spans="1:18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2131</v>
      </c>
      <c r="F28" s="7" t="s">
        <v>432</v>
      </c>
      <c r="G28" s="7" t="s">
        <v>2259</v>
      </c>
      <c r="H28" s="43"/>
      <c r="L28" s="27">
        <v>1</v>
      </c>
      <c r="M28" s="36">
        <v>1</v>
      </c>
      <c r="N28" s="39">
        <v>1</v>
      </c>
    </row>
    <row r="29" spans="1:18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2132</v>
      </c>
      <c r="F29" s="7" t="s">
        <v>433</v>
      </c>
      <c r="G29" s="7" t="s">
        <v>2260</v>
      </c>
      <c r="H29" s="43"/>
      <c r="L29" s="27">
        <v>1</v>
      </c>
      <c r="M29" s="36">
        <v>1</v>
      </c>
      <c r="N29" s="39">
        <v>1</v>
      </c>
    </row>
    <row r="30" spans="1:18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2133</v>
      </c>
      <c r="F30" s="7" t="s">
        <v>434</v>
      </c>
      <c r="G30" s="7" t="s">
        <v>2261</v>
      </c>
      <c r="H30" s="43"/>
      <c r="L30" s="27">
        <v>5</v>
      </c>
      <c r="M30" s="36">
        <v>5</v>
      </c>
      <c r="N30" s="39">
        <v>5</v>
      </c>
      <c r="O30" s="42" t="s">
        <v>2006</v>
      </c>
      <c r="P30" s="42">
        <v>2</v>
      </c>
      <c r="Q30" s="42">
        <v>2</v>
      </c>
      <c r="R30" s="42">
        <v>2</v>
      </c>
    </row>
    <row r="31" spans="1:18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2134</v>
      </c>
      <c r="F31" s="7" t="s">
        <v>435</v>
      </c>
      <c r="G31" s="7" t="s">
        <v>2262</v>
      </c>
      <c r="H31" s="43"/>
      <c r="L31" s="27">
        <v>1</v>
      </c>
      <c r="M31" s="36">
        <v>1</v>
      </c>
      <c r="N31" s="39">
        <v>1</v>
      </c>
    </row>
    <row r="32" spans="1:18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2135</v>
      </c>
      <c r="F32" s="7" t="s">
        <v>436</v>
      </c>
      <c r="G32" s="7" t="s">
        <v>2263</v>
      </c>
      <c r="H32" s="43"/>
      <c r="L32" s="27">
        <v>5</v>
      </c>
      <c r="M32" s="36">
        <v>5</v>
      </c>
      <c r="N32" s="39">
        <v>5</v>
      </c>
      <c r="O32" s="42" t="s">
        <v>2008</v>
      </c>
      <c r="P32" s="42">
        <v>2</v>
      </c>
      <c r="Q32" s="42">
        <v>2</v>
      </c>
      <c r="R32" s="42">
        <v>2</v>
      </c>
    </row>
    <row r="33" spans="1:18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2136</v>
      </c>
      <c r="F33" s="7" t="s">
        <v>437</v>
      </c>
      <c r="G33" s="7" t="s">
        <v>2264</v>
      </c>
      <c r="H33" s="43"/>
      <c r="L33" s="27">
        <v>1</v>
      </c>
      <c r="M33" s="36">
        <v>1</v>
      </c>
      <c r="N33" s="39">
        <v>1</v>
      </c>
    </row>
    <row r="34" spans="1:18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2137</v>
      </c>
      <c r="F34" s="7" t="s">
        <v>438</v>
      </c>
      <c r="G34" s="7" t="s">
        <v>2265</v>
      </c>
      <c r="H34" s="43"/>
      <c r="L34" s="27">
        <v>1</v>
      </c>
      <c r="M34" s="36">
        <v>1</v>
      </c>
      <c r="N34" s="39">
        <v>1</v>
      </c>
    </row>
    <row r="35" spans="1:18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P35" s="42">
        <v>1</v>
      </c>
      <c r="Q35" s="42">
        <v>1</v>
      </c>
      <c r="R35" s="42">
        <v>1</v>
      </c>
    </row>
    <row r="36" spans="1:18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P36" s="42">
        <v>1</v>
      </c>
      <c r="Q36" s="42">
        <v>1</v>
      </c>
      <c r="R36" s="42">
        <v>1</v>
      </c>
    </row>
    <row r="37" spans="1:18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2138</v>
      </c>
      <c r="F37" s="7" t="s">
        <v>439</v>
      </c>
      <c r="G37" s="7" t="s">
        <v>2266</v>
      </c>
      <c r="H37" s="43"/>
      <c r="L37" s="27"/>
      <c r="M37" s="36"/>
      <c r="N37" s="39"/>
      <c r="P37" s="42">
        <v>1</v>
      </c>
      <c r="Q37" s="42">
        <v>1</v>
      </c>
      <c r="R37" s="42">
        <v>1</v>
      </c>
    </row>
    <row r="38" spans="1:18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2139</v>
      </c>
      <c r="F38" s="7" t="s">
        <v>440</v>
      </c>
      <c r="G38" s="7" t="s">
        <v>2267</v>
      </c>
      <c r="H38" s="43"/>
      <c r="L38" s="27"/>
      <c r="M38" s="36"/>
      <c r="N38" s="39"/>
      <c r="P38" s="42">
        <v>1</v>
      </c>
      <c r="Q38" s="42">
        <v>1</v>
      </c>
      <c r="R38" s="42">
        <v>1</v>
      </c>
    </row>
    <row r="39" spans="1:18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2140</v>
      </c>
      <c r="F39" s="7" t="s">
        <v>441</v>
      </c>
      <c r="G39" s="7" t="s">
        <v>2268</v>
      </c>
      <c r="H39" s="43"/>
      <c r="L39" s="27"/>
      <c r="M39" s="36"/>
      <c r="N39" s="39"/>
      <c r="P39" s="42">
        <v>1</v>
      </c>
      <c r="Q39" s="42">
        <v>1</v>
      </c>
      <c r="R39" s="42">
        <v>1</v>
      </c>
    </row>
    <row r="40" spans="1:18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2141</v>
      </c>
      <c r="F40" s="7" t="s">
        <v>442</v>
      </c>
      <c r="G40" s="7" t="s">
        <v>2269</v>
      </c>
      <c r="H40" s="43"/>
      <c r="L40" s="27"/>
      <c r="M40" s="36"/>
      <c r="N40" s="39"/>
      <c r="P40" s="42">
        <v>1</v>
      </c>
      <c r="Q40" s="42">
        <v>1</v>
      </c>
      <c r="R40" s="42">
        <v>1</v>
      </c>
    </row>
    <row r="41" spans="1:18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2142</v>
      </c>
      <c r="F41" s="7" t="s">
        <v>443</v>
      </c>
      <c r="G41" s="7" t="s">
        <v>2270</v>
      </c>
      <c r="H41" s="43"/>
      <c r="L41" s="27"/>
      <c r="M41" s="36"/>
      <c r="N41" s="39"/>
      <c r="P41" s="42">
        <v>1</v>
      </c>
      <c r="Q41" s="42">
        <v>1</v>
      </c>
      <c r="R41" s="42">
        <v>1</v>
      </c>
    </row>
    <row r="42" spans="1:18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2143</v>
      </c>
      <c r="F42" s="7" t="s">
        <v>444</v>
      </c>
      <c r="G42" s="7" t="s">
        <v>2271</v>
      </c>
      <c r="H42" s="43"/>
      <c r="L42" s="27"/>
      <c r="M42" s="36"/>
      <c r="N42" s="39"/>
      <c r="P42" s="42">
        <v>1</v>
      </c>
      <c r="Q42" s="42">
        <v>1</v>
      </c>
      <c r="R42" s="42">
        <v>1</v>
      </c>
    </row>
    <row r="43" spans="1:18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2144</v>
      </c>
      <c r="F43" s="7" t="s">
        <v>445</v>
      </c>
      <c r="G43" s="7" t="s">
        <v>2272</v>
      </c>
      <c r="H43" s="43"/>
      <c r="L43" s="27"/>
      <c r="M43" s="36"/>
      <c r="N43" s="39"/>
      <c r="P43" s="42">
        <v>1</v>
      </c>
      <c r="Q43" s="42">
        <v>1</v>
      </c>
      <c r="R43" s="42">
        <v>1</v>
      </c>
    </row>
    <row r="44" spans="1:18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P44" s="42">
        <v>1</v>
      </c>
      <c r="Q44" s="42">
        <v>1</v>
      </c>
      <c r="R44" s="42">
        <v>1</v>
      </c>
    </row>
    <row r="45" spans="1:18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2145</v>
      </c>
      <c r="F45" s="7" t="s">
        <v>446</v>
      </c>
      <c r="G45" s="7" t="s">
        <v>2273</v>
      </c>
      <c r="H45" s="43"/>
      <c r="L45" s="27"/>
      <c r="M45" s="36"/>
      <c r="N45" s="39"/>
      <c r="P45" s="42">
        <v>1</v>
      </c>
      <c r="Q45" s="42">
        <v>1</v>
      </c>
      <c r="R45" s="42">
        <v>1</v>
      </c>
    </row>
    <row r="46" spans="1:18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P46" s="42">
        <v>1</v>
      </c>
      <c r="Q46" s="42">
        <v>1</v>
      </c>
      <c r="R46" s="42">
        <v>1</v>
      </c>
    </row>
    <row r="47" spans="1:18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2146</v>
      </c>
      <c r="F47" s="7" t="s">
        <v>447</v>
      </c>
      <c r="G47" s="7" t="s">
        <v>2274</v>
      </c>
      <c r="H47" s="43"/>
      <c r="L47" s="27"/>
      <c r="M47" s="36"/>
      <c r="N47" s="39"/>
      <c r="P47" s="42">
        <v>1</v>
      </c>
      <c r="Q47" s="42">
        <v>1</v>
      </c>
      <c r="R47" s="42">
        <v>1</v>
      </c>
    </row>
    <row r="48" spans="1:18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2147</v>
      </c>
      <c r="F48" s="7" t="s">
        <v>448</v>
      </c>
      <c r="G48" s="7" t="s">
        <v>2275</v>
      </c>
      <c r="H48" s="43"/>
      <c r="L48" s="27"/>
      <c r="M48" s="36"/>
      <c r="N48" s="39"/>
      <c r="P48" s="42">
        <v>1</v>
      </c>
      <c r="Q48" s="42">
        <v>1</v>
      </c>
      <c r="R48" s="42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2017-04-26T14:11:04Z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