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jevon\Dropbox\code\sandbox\aumi\xl\"/>
    </mc:Choice>
  </mc:AlternateContent>
  <bookViews>
    <workbookView xWindow="0" yWindow="0" windowWidth="30765" windowHeight="11850" tabRatio="688" activeTab="1"/>
  </bookViews>
  <sheets>
    <sheet name="Financials_V" sheetId="3" r:id="rId1"/>
    <sheet name="Financials_V (2)" sheetId="6" r:id="rId2"/>
    <sheet name="SchD_1A_1_V" sheetId="1" r:id="rId3"/>
    <sheet name="SchBA_V" sheetId="2" r:id="rId4"/>
    <sheet name="Single_Data_V" sheetId="4" r:id="rId5"/>
    <sheet name="TearSheet" sheetId="5" r:id="rId6"/>
  </sheets>
  <externalReferences>
    <externalReference r:id="rId7"/>
  </externalReferences>
  <definedNames>
    <definedName name="COMPANY_NAME">[1]Variables!$B$5</definedName>
  </definedNames>
  <calcPr calcId="171027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0" i="5" l="1"/>
  <c r="N130" i="5"/>
  <c r="M130" i="5"/>
  <c r="L130" i="5"/>
  <c r="K130" i="5"/>
  <c r="J130" i="5"/>
  <c r="I130" i="5"/>
  <c r="H130" i="5"/>
  <c r="G130" i="5"/>
  <c r="F130" i="5"/>
  <c r="E130" i="5"/>
  <c r="B130" i="5"/>
  <c r="O129" i="5"/>
  <c r="N129" i="5"/>
  <c r="M129" i="5"/>
  <c r="L129" i="5"/>
  <c r="K129" i="5"/>
  <c r="J129" i="5"/>
  <c r="I129" i="5"/>
  <c r="H129" i="5"/>
  <c r="G129" i="5"/>
  <c r="F129" i="5"/>
  <c r="E129" i="5"/>
  <c r="B129" i="5"/>
  <c r="O128" i="5"/>
  <c r="N128" i="5"/>
  <c r="M128" i="5"/>
  <c r="L128" i="5"/>
  <c r="K128" i="5"/>
  <c r="J128" i="5"/>
  <c r="I128" i="5"/>
  <c r="H128" i="5"/>
  <c r="G128" i="5"/>
  <c r="F128" i="5"/>
  <c r="E128" i="5"/>
  <c r="B128" i="5"/>
  <c r="O127" i="5"/>
  <c r="N127" i="5"/>
  <c r="M127" i="5"/>
  <c r="L127" i="5"/>
  <c r="K127" i="5"/>
  <c r="J127" i="5"/>
  <c r="I127" i="5"/>
  <c r="H127" i="5"/>
  <c r="G127" i="5"/>
  <c r="F127" i="5"/>
  <c r="E127" i="5"/>
  <c r="B127" i="5"/>
  <c r="O126" i="5"/>
  <c r="N126" i="5"/>
  <c r="M126" i="5"/>
  <c r="L126" i="5"/>
  <c r="K126" i="5"/>
  <c r="J126" i="5"/>
  <c r="I126" i="5"/>
  <c r="H126" i="5"/>
  <c r="G126" i="5"/>
  <c r="F126" i="5"/>
  <c r="E126" i="5"/>
  <c r="B126" i="5"/>
  <c r="O125" i="5"/>
  <c r="N125" i="5"/>
  <c r="M125" i="5"/>
  <c r="L125" i="5"/>
  <c r="K125" i="5"/>
  <c r="J125" i="5"/>
  <c r="I125" i="5"/>
  <c r="H125" i="5"/>
  <c r="G125" i="5"/>
  <c r="F125" i="5"/>
  <c r="E125" i="5"/>
  <c r="B125" i="5"/>
  <c r="O124" i="5"/>
  <c r="N124" i="5"/>
  <c r="M124" i="5"/>
  <c r="L124" i="5"/>
  <c r="K124" i="5"/>
  <c r="J124" i="5"/>
  <c r="I124" i="5"/>
  <c r="H124" i="5"/>
  <c r="G124" i="5"/>
  <c r="F124" i="5"/>
  <c r="E124" i="5"/>
  <c r="B124" i="5"/>
  <c r="O123" i="5"/>
  <c r="N123" i="5"/>
  <c r="M123" i="5"/>
  <c r="L123" i="5"/>
  <c r="K123" i="5"/>
  <c r="J123" i="5"/>
  <c r="I123" i="5"/>
  <c r="H123" i="5"/>
  <c r="G123" i="5"/>
  <c r="F123" i="5"/>
  <c r="E123" i="5"/>
  <c r="B123" i="5"/>
  <c r="O122" i="5"/>
  <c r="N122" i="5"/>
  <c r="M122" i="5"/>
  <c r="L122" i="5"/>
  <c r="K122" i="5"/>
  <c r="J122" i="5"/>
  <c r="I122" i="5"/>
  <c r="H122" i="5"/>
  <c r="G122" i="5"/>
  <c r="F122" i="5"/>
  <c r="E122" i="5"/>
  <c r="B122" i="5"/>
  <c r="O121" i="5"/>
  <c r="N121" i="5"/>
  <c r="M121" i="5"/>
  <c r="L121" i="5"/>
  <c r="K121" i="5"/>
  <c r="J121" i="5"/>
  <c r="I121" i="5"/>
  <c r="H121" i="5"/>
  <c r="G121" i="5"/>
  <c r="F121" i="5"/>
  <c r="E121" i="5"/>
  <c r="B121" i="5"/>
  <c r="O120" i="5"/>
  <c r="N120" i="5"/>
  <c r="M120" i="5"/>
  <c r="L120" i="5"/>
  <c r="K120" i="5"/>
  <c r="J120" i="5"/>
  <c r="I120" i="5"/>
  <c r="H120" i="5"/>
  <c r="G120" i="5"/>
  <c r="F120" i="5"/>
  <c r="E120" i="5"/>
  <c r="B120" i="5"/>
  <c r="O119" i="5"/>
  <c r="N119" i="5"/>
  <c r="M119" i="5"/>
  <c r="L119" i="5"/>
  <c r="K119" i="5"/>
  <c r="J119" i="5"/>
  <c r="I119" i="5"/>
  <c r="H119" i="5"/>
  <c r="G119" i="5"/>
  <c r="F119" i="5"/>
  <c r="E119" i="5"/>
  <c r="B119" i="5"/>
  <c r="O118" i="5"/>
  <c r="N118" i="5"/>
  <c r="M118" i="5"/>
  <c r="L118" i="5"/>
  <c r="K118" i="5"/>
  <c r="J118" i="5"/>
  <c r="I118" i="5"/>
  <c r="H118" i="5"/>
  <c r="G118" i="5"/>
  <c r="F118" i="5"/>
  <c r="E118" i="5"/>
  <c r="B118" i="5"/>
  <c r="O117" i="5"/>
  <c r="N117" i="5"/>
  <c r="M117" i="5"/>
  <c r="L117" i="5"/>
  <c r="K117" i="5"/>
  <c r="J117" i="5"/>
  <c r="I117" i="5"/>
  <c r="H117" i="5"/>
  <c r="G117" i="5"/>
  <c r="F117" i="5"/>
  <c r="E117" i="5"/>
  <c r="B117" i="5"/>
  <c r="O116" i="5"/>
  <c r="N116" i="5"/>
  <c r="M116" i="5"/>
  <c r="L116" i="5"/>
  <c r="K116" i="5"/>
  <c r="J116" i="5"/>
  <c r="I116" i="5"/>
  <c r="H116" i="5"/>
  <c r="G116" i="5"/>
  <c r="F116" i="5"/>
  <c r="E116" i="5"/>
  <c r="B116" i="5"/>
  <c r="O115" i="5"/>
  <c r="N115" i="5"/>
  <c r="M115" i="5"/>
  <c r="L115" i="5"/>
  <c r="K115" i="5"/>
  <c r="J115" i="5"/>
  <c r="I115" i="5"/>
  <c r="H115" i="5"/>
  <c r="G115" i="5"/>
  <c r="F115" i="5"/>
  <c r="E115" i="5"/>
  <c r="B115" i="5"/>
  <c r="O114" i="5"/>
  <c r="N114" i="5"/>
  <c r="M114" i="5"/>
  <c r="L114" i="5"/>
  <c r="K114" i="5"/>
  <c r="J114" i="5"/>
  <c r="I114" i="5"/>
  <c r="H114" i="5"/>
  <c r="G114" i="5"/>
  <c r="F114" i="5"/>
  <c r="E114" i="5"/>
  <c r="B114" i="5"/>
  <c r="O113" i="5"/>
  <c r="N113" i="5"/>
  <c r="M113" i="5"/>
  <c r="L113" i="5"/>
  <c r="K113" i="5"/>
  <c r="J113" i="5"/>
  <c r="I113" i="5"/>
  <c r="H113" i="5"/>
  <c r="G113" i="5"/>
  <c r="F113" i="5"/>
  <c r="E113" i="5"/>
  <c r="B113" i="5"/>
  <c r="O112" i="5"/>
  <c r="N112" i="5"/>
  <c r="M112" i="5"/>
  <c r="L112" i="5"/>
  <c r="K112" i="5"/>
  <c r="J112" i="5"/>
  <c r="I112" i="5"/>
  <c r="H112" i="5"/>
  <c r="G112" i="5"/>
  <c r="F112" i="5"/>
  <c r="E112" i="5"/>
  <c r="B112" i="5"/>
  <c r="O111" i="5"/>
  <c r="N111" i="5"/>
  <c r="M111" i="5"/>
  <c r="L111" i="5"/>
  <c r="K111" i="5"/>
  <c r="J111" i="5"/>
  <c r="I111" i="5"/>
  <c r="H111" i="5"/>
  <c r="G111" i="5"/>
  <c r="F111" i="5"/>
  <c r="E111" i="5"/>
  <c r="B111" i="5"/>
  <c r="O110" i="5"/>
  <c r="N110" i="5"/>
  <c r="M110" i="5"/>
  <c r="L110" i="5"/>
  <c r="K110" i="5"/>
  <c r="J110" i="5"/>
  <c r="I110" i="5"/>
  <c r="H110" i="5"/>
  <c r="G110" i="5"/>
  <c r="F110" i="5"/>
  <c r="E110" i="5"/>
  <c r="B110" i="5"/>
  <c r="O109" i="5"/>
  <c r="N109" i="5"/>
  <c r="M109" i="5"/>
  <c r="L109" i="5"/>
  <c r="K109" i="5"/>
  <c r="J109" i="5"/>
  <c r="I109" i="5"/>
  <c r="H109" i="5"/>
  <c r="G109" i="5"/>
  <c r="F109" i="5"/>
  <c r="E109" i="5"/>
  <c r="B109" i="5"/>
  <c r="O108" i="5"/>
  <c r="N108" i="5"/>
  <c r="M108" i="5"/>
  <c r="L108" i="5"/>
  <c r="K108" i="5"/>
  <c r="J108" i="5"/>
  <c r="I108" i="5"/>
  <c r="H108" i="5"/>
  <c r="G108" i="5"/>
  <c r="F108" i="5"/>
  <c r="E108" i="5"/>
  <c r="B108" i="5"/>
  <c r="O107" i="5"/>
  <c r="N107" i="5"/>
  <c r="M107" i="5"/>
  <c r="L107" i="5"/>
  <c r="K107" i="5"/>
  <c r="J107" i="5"/>
  <c r="I107" i="5"/>
  <c r="H107" i="5"/>
  <c r="G107" i="5"/>
  <c r="F107" i="5"/>
  <c r="E107" i="5"/>
  <c r="B107" i="5"/>
  <c r="O106" i="5"/>
  <c r="N106" i="5"/>
  <c r="M106" i="5"/>
  <c r="L106" i="5"/>
  <c r="K106" i="5"/>
  <c r="J106" i="5"/>
  <c r="I106" i="5"/>
  <c r="H106" i="5"/>
  <c r="G106" i="5"/>
  <c r="F106" i="5"/>
  <c r="E106" i="5"/>
  <c r="B106" i="5"/>
  <c r="O105" i="5"/>
  <c r="N105" i="5"/>
  <c r="M105" i="5"/>
  <c r="L105" i="5"/>
  <c r="K105" i="5"/>
  <c r="J105" i="5"/>
  <c r="I105" i="5"/>
  <c r="H105" i="5"/>
  <c r="G105" i="5"/>
  <c r="F105" i="5"/>
  <c r="E105" i="5"/>
  <c r="O103" i="5"/>
  <c r="N103" i="5"/>
  <c r="M103" i="5"/>
  <c r="L103" i="5"/>
  <c r="K103" i="5"/>
  <c r="J103" i="5"/>
  <c r="I103" i="5"/>
  <c r="H103" i="5"/>
  <c r="G103" i="5"/>
  <c r="F103" i="5"/>
  <c r="E103" i="5"/>
  <c r="B103" i="5"/>
  <c r="O102" i="5"/>
  <c r="N102" i="5"/>
  <c r="M102" i="5"/>
  <c r="L102" i="5"/>
  <c r="K102" i="5"/>
  <c r="J102" i="5"/>
  <c r="I102" i="5"/>
  <c r="H102" i="5"/>
  <c r="G102" i="5"/>
  <c r="F102" i="5"/>
  <c r="E102" i="5"/>
  <c r="B102" i="5"/>
  <c r="O101" i="5"/>
  <c r="N101" i="5"/>
  <c r="M101" i="5"/>
  <c r="L101" i="5"/>
  <c r="K101" i="5"/>
  <c r="J101" i="5"/>
  <c r="I101" i="5"/>
  <c r="H101" i="5"/>
  <c r="G101" i="5"/>
  <c r="F101" i="5"/>
  <c r="E101" i="5"/>
  <c r="B101" i="5"/>
  <c r="O100" i="5"/>
  <c r="N100" i="5"/>
  <c r="M100" i="5"/>
  <c r="L100" i="5"/>
  <c r="K100" i="5"/>
  <c r="J100" i="5"/>
  <c r="I100" i="5"/>
  <c r="H100" i="5"/>
  <c r="G100" i="5"/>
  <c r="F100" i="5"/>
  <c r="E100" i="5"/>
  <c r="B100" i="5"/>
  <c r="O99" i="5"/>
  <c r="N99" i="5"/>
  <c r="M99" i="5"/>
  <c r="L99" i="5"/>
  <c r="K99" i="5"/>
  <c r="J99" i="5"/>
  <c r="I99" i="5"/>
  <c r="H99" i="5"/>
  <c r="G99" i="5"/>
  <c r="F99" i="5"/>
  <c r="E99" i="5"/>
  <c r="B99" i="5"/>
  <c r="O98" i="5"/>
  <c r="N98" i="5"/>
  <c r="M98" i="5"/>
  <c r="L98" i="5"/>
  <c r="K98" i="5"/>
  <c r="J98" i="5"/>
  <c r="I98" i="5"/>
  <c r="H98" i="5"/>
  <c r="G98" i="5"/>
  <c r="F98" i="5"/>
  <c r="E98" i="5"/>
  <c r="B98" i="5"/>
  <c r="O97" i="5"/>
  <c r="N97" i="5"/>
  <c r="M97" i="5"/>
  <c r="L97" i="5"/>
  <c r="K97" i="5"/>
  <c r="J97" i="5"/>
  <c r="I97" i="5"/>
  <c r="H97" i="5"/>
  <c r="G97" i="5"/>
  <c r="F97" i="5"/>
  <c r="E97" i="5"/>
  <c r="B97" i="5"/>
  <c r="O96" i="5"/>
  <c r="N96" i="5"/>
  <c r="M96" i="5"/>
  <c r="L96" i="5"/>
  <c r="K96" i="5"/>
  <c r="J96" i="5"/>
  <c r="I96" i="5"/>
  <c r="H96" i="5"/>
  <c r="G96" i="5"/>
  <c r="F96" i="5"/>
  <c r="E96" i="5"/>
  <c r="B96" i="5"/>
  <c r="O95" i="5"/>
  <c r="N95" i="5"/>
  <c r="M95" i="5"/>
  <c r="L95" i="5"/>
  <c r="K95" i="5"/>
  <c r="J95" i="5"/>
  <c r="I95" i="5"/>
  <c r="H95" i="5"/>
  <c r="G95" i="5"/>
  <c r="F95" i="5"/>
  <c r="E95" i="5"/>
  <c r="B95" i="5"/>
  <c r="O94" i="5"/>
  <c r="N94" i="5"/>
  <c r="M94" i="5"/>
  <c r="L94" i="5"/>
  <c r="K94" i="5"/>
  <c r="J94" i="5"/>
  <c r="I94" i="5"/>
  <c r="H94" i="5"/>
  <c r="G94" i="5"/>
  <c r="F94" i="5"/>
  <c r="E94" i="5"/>
  <c r="B94" i="5"/>
  <c r="O93" i="5"/>
  <c r="N93" i="5"/>
  <c r="M93" i="5"/>
  <c r="L93" i="5"/>
  <c r="K93" i="5"/>
  <c r="J93" i="5"/>
  <c r="I93" i="5"/>
  <c r="H93" i="5"/>
  <c r="G93" i="5"/>
  <c r="F93" i="5"/>
  <c r="E93" i="5"/>
  <c r="B93" i="5"/>
  <c r="O92" i="5"/>
  <c r="N92" i="5"/>
  <c r="M92" i="5"/>
  <c r="L92" i="5"/>
  <c r="K92" i="5"/>
  <c r="J92" i="5"/>
  <c r="I92" i="5"/>
  <c r="H92" i="5"/>
  <c r="G92" i="5"/>
  <c r="F92" i="5"/>
  <c r="E92" i="5"/>
  <c r="B92" i="5"/>
  <c r="O91" i="5"/>
  <c r="N91" i="5"/>
  <c r="M91" i="5"/>
  <c r="L91" i="5"/>
  <c r="K91" i="5"/>
  <c r="J91" i="5"/>
  <c r="I91" i="5"/>
  <c r="H91" i="5"/>
  <c r="G91" i="5"/>
  <c r="F91" i="5"/>
  <c r="E91" i="5"/>
  <c r="O81" i="5"/>
  <c r="N81" i="5"/>
  <c r="M81" i="5"/>
  <c r="L81" i="5"/>
  <c r="K81" i="5"/>
  <c r="J81" i="5"/>
  <c r="I81" i="5"/>
  <c r="H81" i="5"/>
  <c r="G81" i="5"/>
  <c r="F81" i="5"/>
  <c r="E81" i="5"/>
  <c r="O80" i="5"/>
  <c r="N80" i="5"/>
  <c r="M80" i="5"/>
  <c r="L80" i="5"/>
  <c r="K80" i="5"/>
  <c r="J80" i="5"/>
  <c r="I80" i="5"/>
  <c r="H80" i="5"/>
  <c r="G80" i="5"/>
  <c r="F80" i="5"/>
  <c r="E80" i="5"/>
  <c r="B80" i="5"/>
  <c r="O79" i="5"/>
  <c r="N79" i="5"/>
  <c r="M79" i="5"/>
  <c r="L79" i="5"/>
  <c r="K79" i="5"/>
  <c r="J79" i="5"/>
  <c r="I79" i="5"/>
  <c r="H79" i="5"/>
  <c r="G79" i="5"/>
  <c r="F79" i="5"/>
  <c r="E79" i="5"/>
  <c r="B79" i="5"/>
  <c r="O78" i="5"/>
  <c r="N78" i="5"/>
  <c r="M78" i="5"/>
  <c r="L78" i="5"/>
  <c r="K78" i="5"/>
  <c r="J78" i="5"/>
  <c r="I78" i="5"/>
  <c r="H78" i="5"/>
  <c r="G78" i="5"/>
  <c r="F78" i="5"/>
  <c r="E78" i="5"/>
  <c r="B78" i="5"/>
  <c r="O77" i="5"/>
  <c r="N77" i="5"/>
  <c r="M77" i="5"/>
  <c r="L77" i="5"/>
  <c r="K77" i="5"/>
  <c r="J77" i="5"/>
  <c r="I77" i="5"/>
  <c r="H77" i="5"/>
  <c r="G77" i="5"/>
  <c r="F77" i="5"/>
  <c r="E77" i="5"/>
  <c r="B77" i="5"/>
  <c r="O76" i="5"/>
  <c r="N76" i="5"/>
  <c r="M76" i="5"/>
  <c r="L76" i="5"/>
  <c r="K76" i="5"/>
  <c r="J76" i="5"/>
  <c r="I76" i="5"/>
  <c r="H76" i="5"/>
  <c r="G76" i="5"/>
  <c r="F76" i="5"/>
  <c r="E76" i="5"/>
  <c r="B76" i="5"/>
  <c r="O75" i="5"/>
  <c r="N75" i="5"/>
  <c r="M75" i="5"/>
  <c r="L75" i="5"/>
  <c r="K75" i="5"/>
  <c r="J75" i="5"/>
  <c r="I75" i="5"/>
  <c r="H75" i="5"/>
  <c r="G75" i="5"/>
  <c r="F75" i="5"/>
  <c r="E75" i="5"/>
  <c r="B75" i="5"/>
  <c r="O74" i="5"/>
  <c r="N74" i="5"/>
  <c r="M74" i="5"/>
  <c r="L74" i="5"/>
  <c r="K74" i="5"/>
  <c r="J74" i="5"/>
  <c r="I74" i="5"/>
  <c r="H74" i="5"/>
  <c r="G74" i="5"/>
  <c r="F74" i="5"/>
  <c r="E74" i="5"/>
  <c r="B74" i="5"/>
  <c r="O73" i="5"/>
  <c r="N73" i="5"/>
  <c r="M73" i="5"/>
  <c r="L73" i="5"/>
  <c r="K73" i="5"/>
  <c r="J73" i="5"/>
  <c r="I73" i="5"/>
  <c r="H73" i="5"/>
  <c r="G73" i="5"/>
  <c r="F73" i="5"/>
  <c r="E73" i="5"/>
  <c r="B73" i="5"/>
  <c r="O72" i="5"/>
  <c r="N72" i="5"/>
  <c r="M72" i="5"/>
  <c r="L72" i="5"/>
  <c r="K72" i="5"/>
  <c r="J72" i="5"/>
  <c r="I72" i="5"/>
  <c r="H72" i="5"/>
  <c r="G72" i="5"/>
  <c r="F72" i="5"/>
  <c r="E72" i="5"/>
  <c r="B72" i="5"/>
  <c r="O71" i="5"/>
  <c r="N71" i="5"/>
  <c r="M71" i="5"/>
  <c r="L71" i="5"/>
  <c r="K71" i="5"/>
  <c r="J71" i="5"/>
  <c r="I71" i="5"/>
  <c r="H71" i="5"/>
  <c r="G71" i="5"/>
  <c r="F71" i="5"/>
  <c r="E71" i="5"/>
  <c r="B71" i="5"/>
  <c r="O70" i="5"/>
  <c r="N70" i="5"/>
  <c r="M70" i="5"/>
  <c r="L70" i="5"/>
  <c r="K70" i="5"/>
  <c r="J70" i="5"/>
  <c r="I70" i="5"/>
  <c r="H70" i="5"/>
  <c r="G70" i="5"/>
  <c r="F70" i="5"/>
  <c r="E70" i="5"/>
  <c r="B70" i="5"/>
  <c r="O69" i="5"/>
  <c r="N69" i="5"/>
  <c r="M69" i="5"/>
  <c r="L69" i="5"/>
  <c r="K69" i="5"/>
  <c r="J69" i="5"/>
  <c r="I69" i="5"/>
  <c r="H69" i="5"/>
  <c r="G69" i="5"/>
  <c r="F69" i="5"/>
  <c r="E69" i="5"/>
  <c r="B69" i="5"/>
  <c r="O68" i="5"/>
  <c r="N68" i="5"/>
  <c r="M68" i="5"/>
  <c r="L68" i="5"/>
  <c r="K68" i="5"/>
  <c r="J68" i="5"/>
  <c r="I68" i="5"/>
  <c r="H68" i="5"/>
  <c r="G68" i="5"/>
  <c r="F68" i="5"/>
  <c r="E68" i="5"/>
  <c r="B68" i="5"/>
  <c r="O67" i="5"/>
  <c r="N67" i="5"/>
  <c r="M67" i="5"/>
  <c r="L67" i="5"/>
  <c r="K67" i="5"/>
  <c r="J67" i="5"/>
  <c r="I67" i="5"/>
  <c r="H67" i="5"/>
  <c r="G67" i="5"/>
  <c r="F67" i="5"/>
  <c r="E67" i="5"/>
  <c r="B67" i="5"/>
  <c r="O66" i="5"/>
  <c r="N66" i="5"/>
  <c r="M66" i="5"/>
  <c r="L66" i="5"/>
  <c r="K66" i="5"/>
  <c r="J66" i="5"/>
  <c r="I66" i="5"/>
  <c r="H66" i="5"/>
  <c r="G66" i="5"/>
  <c r="F66" i="5"/>
  <c r="E66" i="5"/>
  <c r="B66" i="5"/>
  <c r="O65" i="5"/>
  <c r="N65" i="5"/>
  <c r="M65" i="5"/>
  <c r="L65" i="5"/>
  <c r="K65" i="5"/>
  <c r="J65" i="5"/>
  <c r="I65" i="5"/>
  <c r="H65" i="5"/>
  <c r="G65" i="5"/>
  <c r="F65" i="5"/>
  <c r="E65" i="5"/>
  <c r="B65" i="5"/>
  <c r="O64" i="5"/>
  <c r="N64" i="5"/>
  <c r="M64" i="5"/>
  <c r="L64" i="5"/>
  <c r="K64" i="5"/>
  <c r="J64" i="5"/>
  <c r="I64" i="5"/>
  <c r="H64" i="5"/>
  <c r="G64" i="5"/>
  <c r="F64" i="5"/>
  <c r="E64" i="5"/>
  <c r="B64" i="5"/>
  <c r="O63" i="5"/>
  <c r="N63" i="5"/>
  <c r="M63" i="5"/>
  <c r="L63" i="5"/>
  <c r="K63" i="5"/>
  <c r="J63" i="5"/>
  <c r="I63" i="5"/>
  <c r="H63" i="5"/>
  <c r="G63" i="5"/>
  <c r="F63" i="5"/>
  <c r="E63" i="5"/>
  <c r="B63" i="5"/>
  <c r="O62" i="5"/>
  <c r="N62" i="5"/>
  <c r="M62" i="5"/>
  <c r="L62" i="5"/>
  <c r="K62" i="5"/>
  <c r="J62" i="5"/>
  <c r="I62" i="5"/>
  <c r="H62" i="5"/>
  <c r="G62" i="5"/>
  <c r="F62" i="5"/>
  <c r="E62" i="5"/>
  <c r="B62" i="5"/>
  <c r="O61" i="5"/>
  <c r="N61" i="5"/>
  <c r="M61" i="5"/>
  <c r="L61" i="5"/>
  <c r="K61" i="5"/>
  <c r="J61" i="5"/>
  <c r="I61" i="5"/>
  <c r="H61" i="5"/>
  <c r="G61" i="5"/>
  <c r="F61" i="5"/>
  <c r="E61" i="5"/>
  <c r="B61" i="5"/>
  <c r="O60" i="5"/>
  <c r="N60" i="5"/>
  <c r="M60" i="5"/>
  <c r="L60" i="5"/>
  <c r="K60" i="5"/>
  <c r="J60" i="5"/>
  <c r="I60" i="5"/>
  <c r="H60" i="5"/>
  <c r="G60" i="5"/>
  <c r="F60" i="5"/>
  <c r="E60" i="5"/>
  <c r="B60" i="5"/>
  <c r="O59" i="5"/>
  <c r="N59" i="5"/>
  <c r="M59" i="5"/>
  <c r="L59" i="5"/>
  <c r="K59" i="5"/>
  <c r="J59" i="5"/>
  <c r="I59" i="5"/>
  <c r="H59" i="5"/>
  <c r="G59" i="5"/>
  <c r="F59" i="5"/>
  <c r="E59" i="5"/>
  <c r="B59" i="5"/>
  <c r="O58" i="5"/>
  <c r="N58" i="5"/>
  <c r="M58" i="5"/>
  <c r="L58" i="5"/>
  <c r="K58" i="5"/>
  <c r="J58" i="5"/>
  <c r="I58" i="5"/>
  <c r="H58" i="5"/>
  <c r="G58" i="5"/>
  <c r="F58" i="5"/>
  <c r="E58" i="5"/>
  <c r="B58" i="5"/>
  <c r="O57" i="5"/>
  <c r="N57" i="5"/>
  <c r="M57" i="5"/>
  <c r="L57" i="5"/>
  <c r="K57" i="5"/>
  <c r="J57" i="5"/>
  <c r="I57" i="5"/>
  <c r="H57" i="5"/>
  <c r="G57" i="5"/>
  <c r="F57" i="5"/>
  <c r="E57" i="5"/>
  <c r="B57" i="5"/>
  <c r="O56" i="5"/>
  <c r="N56" i="5"/>
  <c r="M56" i="5"/>
  <c r="L56" i="5"/>
  <c r="K56" i="5"/>
  <c r="J56" i="5"/>
  <c r="I56" i="5"/>
  <c r="H56" i="5"/>
  <c r="G56" i="5"/>
  <c r="F56" i="5"/>
  <c r="E56" i="5"/>
  <c r="B56" i="5"/>
  <c r="O55" i="5"/>
  <c r="N55" i="5"/>
  <c r="M55" i="5"/>
  <c r="L55" i="5"/>
  <c r="K55" i="5"/>
  <c r="J55" i="5"/>
  <c r="I55" i="5"/>
  <c r="H55" i="5"/>
  <c r="G55" i="5"/>
  <c r="F55" i="5"/>
  <c r="E55" i="5"/>
  <c r="B55" i="5"/>
  <c r="O54" i="5"/>
  <c r="N54" i="5"/>
  <c r="M54" i="5"/>
  <c r="L54" i="5"/>
  <c r="K54" i="5"/>
  <c r="J54" i="5"/>
  <c r="I54" i="5"/>
  <c r="H54" i="5"/>
  <c r="G54" i="5"/>
  <c r="F54" i="5"/>
  <c r="E54" i="5"/>
  <c r="O38" i="5"/>
  <c r="N38" i="5"/>
  <c r="M38" i="5"/>
  <c r="L38" i="5"/>
  <c r="K38" i="5"/>
  <c r="J38" i="5"/>
  <c r="I38" i="5"/>
  <c r="H38" i="5"/>
  <c r="G38" i="5"/>
  <c r="F38" i="5"/>
  <c r="E38" i="5"/>
  <c r="B38" i="5"/>
  <c r="O37" i="5"/>
  <c r="N37" i="5"/>
  <c r="M37" i="5"/>
  <c r="L37" i="5"/>
  <c r="K37" i="5"/>
  <c r="J37" i="5"/>
  <c r="I37" i="5"/>
  <c r="H37" i="5"/>
  <c r="G37" i="5"/>
  <c r="F37" i="5"/>
  <c r="E37" i="5"/>
  <c r="B37" i="5"/>
  <c r="O36" i="5"/>
  <c r="N36" i="5"/>
  <c r="M36" i="5"/>
  <c r="L36" i="5"/>
  <c r="K36" i="5"/>
  <c r="J36" i="5"/>
  <c r="I36" i="5"/>
  <c r="H36" i="5"/>
  <c r="G36" i="5"/>
  <c r="F36" i="5"/>
  <c r="E36" i="5"/>
  <c r="O35" i="5"/>
  <c r="N35" i="5"/>
  <c r="M35" i="5"/>
  <c r="L35" i="5"/>
  <c r="K35" i="5"/>
  <c r="J35" i="5"/>
  <c r="I35" i="5"/>
  <c r="H35" i="5"/>
  <c r="G35" i="5"/>
  <c r="F35" i="5"/>
  <c r="E35" i="5"/>
  <c r="B35" i="5"/>
  <c r="O34" i="5"/>
  <c r="N34" i="5"/>
  <c r="M34" i="5"/>
  <c r="L34" i="5"/>
  <c r="K34" i="5"/>
  <c r="J34" i="5"/>
  <c r="I34" i="5"/>
  <c r="H34" i="5"/>
  <c r="G34" i="5"/>
  <c r="F34" i="5"/>
  <c r="E34" i="5"/>
  <c r="B34" i="5"/>
  <c r="O33" i="5"/>
  <c r="N33" i="5"/>
  <c r="M33" i="5"/>
  <c r="L33" i="5"/>
  <c r="K33" i="5"/>
  <c r="J33" i="5"/>
  <c r="I33" i="5"/>
  <c r="H33" i="5"/>
  <c r="G33" i="5"/>
  <c r="F33" i="5"/>
  <c r="E33" i="5"/>
  <c r="B33" i="5"/>
  <c r="O32" i="5"/>
  <c r="N32" i="5"/>
  <c r="M32" i="5"/>
  <c r="L32" i="5"/>
  <c r="K32" i="5"/>
  <c r="J32" i="5"/>
  <c r="I32" i="5"/>
  <c r="H32" i="5"/>
  <c r="G32" i="5"/>
  <c r="F32" i="5"/>
  <c r="E32" i="5"/>
  <c r="B32" i="5"/>
  <c r="O31" i="5"/>
  <c r="N31" i="5"/>
  <c r="M31" i="5"/>
  <c r="L31" i="5"/>
  <c r="K31" i="5"/>
  <c r="J31" i="5"/>
  <c r="I31" i="5"/>
  <c r="H31" i="5"/>
  <c r="G31" i="5"/>
  <c r="F31" i="5"/>
  <c r="E31" i="5"/>
  <c r="B31" i="5"/>
  <c r="O30" i="5"/>
  <c r="N30" i="5"/>
  <c r="M30" i="5"/>
  <c r="L30" i="5"/>
  <c r="K30" i="5"/>
  <c r="J30" i="5"/>
  <c r="I30" i="5"/>
  <c r="H30" i="5"/>
  <c r="G30" i="5"/>
  <c r="F30" i="5"/>
  <c r="E30" i="5"/>
  <c r="B30" i="5"/>
  <c r="O29" i="5"/>
  <c r="N29" i="5"/>
  <c r="M29" i="5"/>
  <c r="L29" i="5"/>
  <c r="K29" i="5"/>
  <c r="J29" i="5"/>
  <c r="I29" i="5"/>
  <c r="H29" i="5"/>
  <c r="G29" i="5"/>
  <c r="F29" i="5"/>
  <c r="E29" i="5"/>
  <c r="B29" i="5"/>
  <c r="O28" i="5"/>
  <c r="N28" i="5"/>
  <c r="M28" i="5"/>
  <c r="L28" i="5"/>
  <c r="K28" i="5"/>
  <c r="J28" i="5"/>
  <c r="I28" i="5"/>
  <c r="H28" i="5"/>
  <c r="G28" i="5"/>
  <c r="F28" i="5"/>
  <c r="E28" i="5"/>
  <c r="B28" i="5"/>
  <c r="O27" i="5"/>
  <c r="N27" i="5"/>
  <c r="M27" i="5"/>
  <c r="L27" i="5"/>
  <c r="K27" i="5"/>
  <c r="J27" i="5"/>
  <c r="I27" i="5"/>
  <c r="H27" i="5"/>
  <c r="G27" i="5"/>
  <c r="F27" i="5"/>
  <c r="E27" i="5"/>
  <c r="B27" i="5"/>
  <c r="O26" i="5"/>
  <c r="N26" i="5"/>
  <c r="M26" i="5"/>
  <c r="L26" i="5"/>
  <c r="K26" i="5"/>
  <c r="J26" i="5"/>
  <c r="I26" i="5"/>
  <c r="H26" i="5"/>
  <c r="G26" i="5"/>
  <c r="F26" i="5"/>
  <c r="E26" i="5"/>
  <c r="O25" i="5"/>
  <c r="N25" i="5"/>
  <c r="M25" i="5"/>
  <c r="L25" i="5"/>
  <c r="K25" i="5"/>
  <c r="J25" i="5"/>
  <c r="I25" i="5"/>
  <c r="H25" i="5"/>
  <c r="G25" i="5"/>
  <c r="F25" i="5"/>
  <c r="E25" i="5"/>
  <c r="O24" i="5"/>
  <c r="N24" i="5"/>
  <c r="M24" i="5"/>
  <c r="L24" i="5"/>
  <c r="K24" i="5"/>
  <c r="J24" i="5"/>
  <c r="I24" i="5"/>
  <c r="H24" i="5"/>
  <c r="G24" i="5"/>
  <c r="F24" i="5"/>
  <c r="E24" i="5"/>
  <c r="O23" i="5"/>
  <c r="N23" i="5"/>
  <c r="M23" i="5"/>
  <c r="L23" i="5"/>
  <c r="K23" i="5"/>
  <c r="J23" i="5"/>
  <c r="I23" i="5"/>
  <c r="H23" i="5"/>
  <c r="G23" i="5"/>
  <c r="F23" i="5"/>
  <c r="E23" i="5"/>
  <c r="O22" i="5"/>
  <c r="N22" i="5"/>
  <c r="M22" i="5"/>
  <c r="L22" i="5"/>
  <c r="K22" i="5"/>
  <c r="J22" i="5"/>
  <c r="I22" i="5"/>
  <c r="H22" i="5"/>
  <c r="G22" i="5"/>
  <c r="F22" i="5"/>
  <c r="E22" i="5"/>
  <c r="O21" i="5"/>
  <c r="N21" i="5"/>
  <c r="M21" i="5"/>
  <c r="L21" i="5"/>
  <c r="K21" i="5"/>
  <c r="J21" i="5"/>
  <c r="I21" i="5"/>
  <c r="H21" i="5"/>
  <c r="G21" i="5"/>
  <c r="F21" i="5"/>
  <c r="E21" i="5"/>
  <c r="O20" i="5"/>
  <c r="N20" i="5"/>
  <c r="M20" i="5"/>
  <c r="L20" i="5"/>
  <c r="K20" i="5"/>
  <c r="J20" i="5"/>
  <c r="I20" i="5"/>
  <c r="H20" i="5"/>
  <c r="G20" i="5"/>
  <c r="F20" i="5"/>
  <c r="E20" i="5"/>
  <c r="O19" i="5"/>
  <c r="N19" i="5"/>
  <c r="M19" i="5"/>
  <c r="L19" i="5"/>
  <c r="K19" i="5"/>
  <c r="J19" i="5"/>
  <c r="I19" i="5"/>
  <c r="H19" i="5"/>
  <c r="G19" i="5"/>
  <c r="F19" i="5"/>
  <c r="E19" i="5"/>
  <c r="O18" i="5"/>
  <c r="N18" i="5"/>
  <c r="M18" i="5"/>
  <c r="L18" i="5"/>
  <c r="K18" i="5"/>
  <c r="J18" i="5"/>
  <c r="I18" i="5"/>
  <c r="H18" i="5"/>
  <c r="G18" i="5"/>
  <c r="F18" i="5"/>
  <c r="E18" i="5"/>
  <c r="O17" i="5"/>
  <c r="N17" i="5"/>
  <c r="M17" i="5"/>
  <c r="L17" i="5"/>
  <c r="K17" i="5"/>
  <c r="J17" i="5"/>
  <c r="I17" i="5"/>
  <c r="H17" i="5"/>
  <c r="G17" i="5"/>
  <c r="F17" i="5"/>
  <c r="E17" i="5"/>
  <c r="O16" i="5"/>
  <c r="N16" i="5"/>
  <c r="M16" i="5"/>
  <c r="L16" i="5"/>
  <c r="K16" i="5"/>
  <c r="J16" i="5"/>
  <c r="I16" i="5"/>
  <c r="H16" i="5"/>
  <c r="G16" i="5"/>
  <c r="F16" i="5"/>
  <c r="E16" i="5"/>
  <c r="O15" i="5"/>
  <c r="N15" i="5"/>
  <c r="M15" i="5"/>
  <c r="L15" i="5"/>
  <c r="K15" i="5"/>
  <c r="J15" i="5"/>
  <c r="I15" i="5"/>
  <c r="H15" i="5"/>
  <c r="G15" i="5"/>
  <c r="F15" i="5"/>
  <c r="E15" i="5"/>
  <c r="O14" i="5"/>
  <c r="N14" i="5"/>
  <c r="M14" i="5"/>
  <c r="L14" i="5"/>
  <c r="K14" i="5"/>
  <c r="J14" i="5"/>
  <c r="I14" i="5"/>
  <c r="H14" i="5"/>
  <c r="G14" i="5"/>
  <c r="F14" i="5"/>
  <c r="E14" i="5"/>
  <c r="O13" i="5"/>
  <c r="N13" i="5"/>
  <c r="M13" i="5"/>
  <c r="L13" i="5"/>
  <c r="K13" i="5"/>
  <c r="J13" i="5"/>
  <c r="I13" i="5"/>
  <c r="H13" i="5"/>
  <c r="G13" i="5"/>
  <c r="F13" i="5"/>
  <c r="E13" i="5"/>
  <c r="O12" i="5"/>
  <c r="N12" i="5"/>
  <c r="M12" i="5"/>
  <c r="L12" i="5"/>
  <c r="K12" i="5"/>
  <c r="J12" i="5"/>
  <c r="I12" i="5"/>
  <c r="H12" i="5"/>
  <c r="G12" i="5"/>
  <c r="F12" i="5"/>
  <c r="E12" i="5"/>
  <c r="B12" i="5"/>
  <c r="O11" i="5"/>
  <c r="N11" i="5"/>
  <c r="M11" i="5"/>
  <c r="L11" i="5"/>
  <c r="K11" i="5"/>
  <c r="J11" i="5"/>
  <c r="I11" i="5"/>
  <c r="H11" i="5"/>
  <c r="G11" i="5"/>
  <c r="F11" i="5"/>
  <c r="E11" i="5"/>
  <c r="B11" i="5"/>
  <c r="O10" i="5"/>
  <c r="N10" i="5"/>
  <c r="M10" i="5"/>
  <c r="L10" i="5"/>
  <c r="K10" i="5"/>
  <c r="J10" i="5"/>
  <c r="I10" i="5"/>
  <c r="H10" i="5"/>
  <c r="G10" i="5"/>
  <c r="F10" i="5"/>
  <c r="E10" i="5"/>
  <c r="I8" i="5"/>
  <c r="F8" i="5"/>
  <c r="C8" i="5"/>
  <c r="N7" i="5"/>
  <c r="L7" i="5"/>
  <c r="I7" i="5"/>
  <c r="F7" i="5"/>
  <c r="C7" i="5"/>
  <c r="N6" i="5"/>
  <c r="L6" i="5"/>
  <c r="I6" i="5"/>
  <c r="F6" i="5"/>
  <c r="C6" i="5"/>
  <c r="N5" i="5"/>
  <c r="L5" i="5"/>
  <c r="I5" i="5"/>
  <c r="F5" i="5"/>
  <c r="C5" i="5"/>
  <c r="B1" i="5"/>
</calcChain>
</file>

<file path=xl/sharedStrings.xml><?xml version="1.0" encoding="utf-8"?>
<sst xmlns="http://schemas.openxmlformats.org/spreadsheetml/2006/main" count="1145" uniqueCount="315">
  <si>
    <t>ENTITY ID</t>
  </si>
  <si>
    <t>GP4042156</t>
  </si>
  <si>
    <t>2010Y</t>
  </si>
  <si>
    <t>2011Y</t>
  </si>
  <si>
    <t>2011Y
% Chg</t>
  </si>
  <si>
    <t>2012Y</t>
  </si>
  <si>
    <t>2012Y
% Chg</t>
  </si>
  <si>
    <t>2013Y</t>
  </si>
  <si>
    <t>2013Y
% Chg</t>
  </si>
  <si>
    <t>2014Y</t>
  </si>
  <si>
    <t>2014Y
% Chg</t>
  </si>
  <si>
    <t>2015Y</t>
  </si>
  <si>
    <t>2015Y
% Chg</t>
  </si>
  <si>
    <t>5 Yr % Chg</t>
  </si>
  <si>
    <t>Annualized
% Chg</t>
  </si>
  <si>
    <t>US Federal Government</t>
  </si>
  <si>
    <t/>
  </si>
  <si>
    <t>IG</t>
  </si>
  <si>
    <t>HY</t>
  </si>
  <si>
    <t>Total</t>
  </si>
  <si>
    <t>Foreign Government</t>
  </si>
  <si>
    <t xml:space="preserve">Total </t>
  </si>
  <si>
    <t>US St, Poss</t>
  </si>
  <si>
    <t>Subdiv US St</t>
  </si>
  <si>
    <t>Government Agency</t>
  </si>
  <si>
    <t>Corporate</t>
  </si>
  <si>
    <t>Credit Tenant</t>
  </si>
  <si>
    <t>Hybrid Securities</t>
  </si>
  <si>
    <t>221524</t>
  </si>
  <si>
    <t>Parents, Sub, Aff</t>
  </si>
  <si>
    <t>Municipal</t>
  </si>
  <si>
    <t>Unaffiliated</t>
  </si>
  <si>
    <t>Affiliated</t>
  </si>
  <si>
    <t>Field Name</t>
  </si>
  <si>
    <t>Field ID</t>
  </si>
  <si>
    <t>Subcategory</t>
  </si>
  <si>
    <t>Oil &amp; Gas Production</t>
  </si>
  <si>
    <t>Unaff: Oil &amp; Gas Production</t>
  </si>
  <si>
    <t>Aff: Oil &amp; Gas Production</t>
  </si>
  <si>
    <t>Total: Oil &amp; Gas Production</t>
  </si>
  <si>
    <t>Transport Equip</t>
  </si>
  <si>
    <t>Unaff: Transport Equip</t>
  </si>
  <si>
    <t>Aff: Transport Equip</t>
  </si>
  <si>
    <t>Total: Transport Equip</t>
  </si>
  <si>
    <t>Mineral Rights</t>
  </si>
  <si>
    <t>Unaff: Mineral Rights</t>
  </si>
  <si>
    <t>Aff: Mineral Rights</t>
  </si>
  <si>
    <t>Total: Mineral Rights</t>
  </si>
  <si>
    <t>Fix/Var: Bonds</t>
  </si>
  <si>
    <t>Unaff: Fix/Var: Bonds</t>
  </si>
  <si>
    <t>Aff: Fix/Var: Bonds</t>
  </si>
  <si>
    <t>Total: Fix/Var: Bonds</t>
  </si>
  <si>
    <t>Fix/Var: Mrtg Fund</t>
  </si>
  <si>
    <t>Unaff: Fix/Var: Mrtg Fund</t>
  </si>
  <si>
    <t>Aff: Fix/Var: Mrtg Fund</t>
  </si>
  <si>
    <t>Total: Fix/Var: Mrtg Fund</t>
  </si>
  <si>
    <t>Fix/Var: Oth Fix Inc</t>
  </si>
  <si>
    <t>Unaff: Fix/Var: Oth Fix Inc</t>
  </si>
  <si>
    <t>Aff: Fix/Var: Oth Fix Inc</t>
  </si>
  <si>
    <t>Total: Fix/Var: Oth Fix Inc</t>
  </si>
  <si>
    <t>JV, LLCs: Fix Income</t>
  </si>
  <si>
    <t>Unaff: JV, LLCs: Fix Income</t>
  </si>
  <si>
    <t>Aff: JV, LLCs: Fix Income</t>
  </si>
  <si>
    <t>Total: JV, LLCs: Fix Income</t>
  </si>
  <si>
    <t>JV, LLCs: Common Stock</t>
  </si>
  <si>
    <t>Unaff: JV, LLCs: Common Stock</t>
  </si>
  <si>
    <t>Aff: JV, LLCs: Common Stock</t>
  </si>
  <si>
    <t>Total: JV, LLCs: Common Stock</t>
  </si>
  <si>
    <t>JV, LLCs: Real Estate</t>
  </si>
  <si>
    <t>Unaff: JV, LLCs: Real Estate</t>
  </si>
  <si>
    <t>Aff: JV, LLCs: Real Estate</t>
  </si>
  <si>
    <t>Total: JV, LLCs: Real Estate</t>
  </si>
  <si>
    <t>JV LLCs: Mrtg Loans</t>
  </si>
  <si>
    <t>Unaff: JV LLCs: Mrtg Loans</t>
  </si>
  <si>
    <t>Aff: JV LLCs: Mrtg Loans</t>
  </si>
  <si>
    <t>Total: JV LLCs: Mrtg Loans</t>
  </si>
  <si>
    <t>JV, LLCs: Other</t>
  </si>
  <si>
    <t>Unaff: JV, LLCs: Other</t>
  </si>
  <si>
    <t>Aff: JV, LLCs: Other</t>
  </si>
  <si>
    <t>Total: JV, LLCs: Other</t>
  </si>
  <si>
    <t>Surplus Debentures</t>
  </si>
  <si>
    <t>Unaff: Surplus Debentures</t>
  </si>
  <si>
    <t>Aff: Surplus Debentures</t>
  </si>
  <si>
    <t>Total: Surplus Debentures</t>
  </si>
  <si>
    <t>Collateral Loans</t>
  </si>
  <si>
    <t>Unaff: Collateral Loans</t>
  </si>
  <si>
    <t>Aff: Collateral Loans</t>
  </si>
  <si>
    <t>Total: Collateral Loans</t>
  </si>
  <si>
    <t>Noncollateral Loans</t>
  </si>
  <si>
    <t>Unaff: Noncollateral Loans</t>
  </si>
  <si>
    <t>Aff: Noncollateral Loans</t>
  </si>
  <si>
    <t>Total: Noncollateral Loans</t>
  </si>
  <si>
    <t>Capital Notes</t>
  </si>
  <si>
    <t>Unaff: Capital Notes</t>
  </si>
  <si>
    <t>Aff: Capital Notes</t>
  </si>
  <si>
    <t>Total: Capital Notes</t>
  </si>
  <si>
    <t>Guaranteed Federal LIHTC</t>
  </si>
  <si>
    <t>Unaff: Guaranteed Federal LIHTC</t>
  </si>
  <si>
    <t>Aff: Guaranteed Federal LIHTC</t>
  </si>
  <si>
    <t>Total: Guaranteed Federal LIHTC</t>
  </si>
  <si>
    <t>Non-Guaranteed Fed LIHTC</t>
  </si>
  <si>
    <t>Unaff: Non-Guaranteed Fed LIHTC</t>
  </si>
  <si>
    <t>Aff: Non-Guaranteed Fed LIHTC</t>
  </si>
  <si>
    <t>Total: Non-Guaranteed Fed LIHTC</t>
  </si>
  <si>
    <t>Guaranteed State LIHTC</t>
  </si>
  <si>
    <t>Unaff: Guaranteed State LIHTC</t>
  </si>
  <si>
    <t>Aff: Guaranteed State LIHTC</t>
  </si>
  <si>
    <t>Total: Guaranteed State LIHTC</t>
  </si>
  <si>
    <t>Non-guaranteed State LIHTC</t>
  </si>
  <si>
    <t>Unaff: Non-guaranteed State LIHTC</t>
  </si>
  <si>
    <t>Aff: Non-guaranteed State LIHTC</t>
  </si>
  <si>
    <t>Total: Non-guaranteed State LIHTC</t>
  </si>
  <si>
    <t>State LIHTC</t>
  </si>
  <si>
    <t>Unaff: State LIHTC</t>
  </si>
  <si>
    <t>Aff: State LIHTC</t>
  </si>
  <si>
    <t>Total: State LIHTC</t>
  </si>
  <si>
    <t>Other LIHTC</t>
  </si>
  <si>
    <t>Unaff: Other LIHTC</t>
  </si>
  <si>
    <t>Aff: Other LIHTC</t>
  </si>
  <si>
    <t>Total: Other LIHTC</t>
  </si>
  <si>
    <t>Working Capital Finance Investment</t>
  </si>
  <si>
    <t>Unaff: Working Capital Finance Investment</t>
  </si>
  <si>
    <t>Aff: Working Capital Finance Investment</t>
  </si>
  <si>
    <t>Total: Working Capital Finance Investment</t>
  </si>
  <si>
    <t>Other Assets</t>
  </si>
  <si>
    <t>Unaff: Other Assets</t>
  </si>
  <si>
    <t>Aff: Other Assets</t>
  </si>
  <si>
    <t>Total: Other Assets</t>
  </si>
  <si>
    <t>Non-Conforming LT Assets</t>
  </si>
  <si>
    <t>Unaff: Non-Conforming LT Assets</t>
  </si>
  <si>
    <t>Aff: Non-Conforming LT Assets</t>
  </si>
  <si>
    <t>Total: Non-Conforming LT Assets</t>
  </si>
  <si>
    <t>Total Unaffiliated</t>
  </si>
  <si>
    <t>Total Affiliated</t>
  </si>
  <si>
    <t>Example</t>
  </si>
  <si>
    <t>Category</t>
  </si>
  <si>
    <t>Field Id</t>
  </si>
  <si>
    <t>Data Set</t>
  </si>
  <si>
    <t>IRIS Ratios</t>
  </si>
  <si>
    <t>GPW to PHS (%)</t>
  </si>
  <si>
    <t>NPW to PHS (%)</t>
  </si>
  <si>
    <t>Chg in NPW (%)</t>
  </si>
  <si>
    <t>Surplus Aid to PHS (%)</t>
  </si>
  <si>
    <t>2-Yr Overall Operating Ratio (%)</t>
  </si>
  <si>
    <t>Invest Yield (%)</t>
  </si>
  <si>
    <t>Gross Chg in PHS (%)</t>
  </si>
  <si>
    <t>Net Chg in Adj PHS (%)</t>
  </si>
  <si>
    <t>Liab to Liq Assets (%)</t>
  </si>
  <si>
    <t>Gross Agents' Bal to PHS (%)</t>
  </si>
  <si>
    <t>1-Yr Res Dev to PHS (%)</t>
  </si>
  <si>
    <t>NM</t>
  </si>
  <si>
    <t>2-Yr Res Dev to PHS (%)</t>
  </si>
  <si>
    <t>Est Curr Res Defic to PHS (%)</t>
  </si>
  <si>
    <t>Net Chg in C&amp;S (%)</t>
  </si>
  <si>
    <t>Gross Chg C&amp;S (%)</t>
  </si>
  <si>
    <t>Net Inc to Tot Inc (Incl Rlzd Cap Gains) (%)</t>
  </si>
  <si>
    <t>Adeq of Inv Inc (%)</t>
  </si>
  <si>
    <t>Non-Adm to Adm Assets (%)</t>
  </si>
  <si>
    <t>Tot RE &amp; Tot Mrtg Loans to Cash &amp; Inv Assets (%)</t>
  </si>
  <si>
    <t>Tot Aff Inv to C&amp;S (%)</t>
  </si>
  <si>
    <t>Surplus Relief (%)</t>
  </si>
  <si>
    <t>Chg in Premium (%)</t>
  </si>
  <si>
    <t>Chg in Prod Mix (%)</t>
  </si>
  <si>
    <t>Chg in Asset Mix (%)</t>
  </si>
  <si>
    <t>Chg in Reserving (%)</t>
  </si>
  <si>
    <t>Liquidity Analysis</t>
  </si>
  <si>
    <t>Cash &amp; Short-Term Investments/ Liabilities (%)</t>
  </si>
  <si>
    <t>Liquid Investments/ Liabilities (%)</t>
  </si>
  <si>
    <t>Cash &amp; Short-Term Investments/ C&amp;S (%)</t>
  </si>
  <si>
    <t>Liabilities/ Invested Assets (%)</t>
  </si>
  <si>
    <t>Affiliated Investments/ C&amp;S (%)</t>
  </si>
  <si>
    <t>Net Adm Cash &amp; Invested Assets ($000)</t>
  </si>
  <si>
    <t>Reinsurance Recoverable ($000)</t>
  </si>
  <si>
    <t>Loss &amp; Loss Adj Exp Reserves ($000)</t>
  </si>
  <si>
    <t>Unearned Premiums ($000)</t>
  </si>
  <si>
    <t>Cash Flow: Premiums Collected Net of Reinsurance ($000)</t>
  </si>
  <si>
    <t>Cash Flow: Benefit &amp; Loss Related Pymts ($000)</t>
  </si>
  <si>
    <t>Cash Flow: Exp &amp; WI For Deductions ($000)</t>
  </si>
  <si>
    <t>Cash From Operations ($000)</t>
  </si>
  <si>
    <t>Cash Flow: Income Taxes Excl Capital Gains Taxes ($000)</t>
  </si>
  <si>
    <t>Cash Flow: Dividends Paid to Policyholders ($000)</t>
  </si>
  <si>
    <t>Balance Sheet (Assets)</t>
  </si>
  <si>
    <t>Net Admitted Derivatives ($000)</t>
  </si>
  <si>
    <t>Net Adm Bonds ($000)</t>
  </si>
  <si>
    <t>Net Stock</t>
  </si>
  <si>
    <t>Net Adm Preferred Stock ($000)</t>
  </si>
  <si>
    <t>Net Adm Common Stock ($000)</t>
  </si>
  <si>
    <t>Net Real Estate</t>
  </si>
  <si>
    <t>Net Adm First Lien Real Estate Loans ($000)</t>
  </si>
  <si>
    <t>Net Adm Real Estate Loans Less First Liens ($000)</t>
  </si>
  <si>
    <t>Net Adm Occupied Properties ($000)</t>
  </si>
  <si>
    <t>Net Adm Income Generating Properties ($000)</t>
  </si>
  <si>
    <t>Net Adm Properties for Sale ($000)</t>
  </si>
  <si>
    <t>Net Cash Cash Equivalents and Short Term Assets ($000)</t>
  </si>
  <si>
    <t>Net Adm Other Investments ($000)</t>
  </si>
  <si>
    <t>Net Adm Premiums &amp; Considerations Due ($000)</t>
  </si>
  <si>
    <t>Net Adm Reinsurance Recoverable ($000)</t>
  </si>
  <si>
    <t>Other Admitted Assets ($000)</t>
  </si>
  <si>
    <t>Net Adm Assets Separate &amp; Seg Accts ($000)</t>
  </si>
  <si>
    <t>Net Total Assets ($000)</t>
  </si>
  <si>
    <t>Field Modifier</t>
  </si>
  <si>
    <t>Field Value</t>
  </si>
  <si>
    <t>Meta Info</t>
  </si>
  <si>
    <t xml:space="preserve">Entity Name  </t>
  </si>
  <si>
    <t>Zurich Insurance Group (SNL P&amp;C Group)</t>
  </si>
  <si>
    <t xml:space="preserve">SNL Statutory Entity Key  </t>
  </si>
  <si>
    <t xml:space="preserve">NAIC Company Code  </t>
  </si>
  <si>
    <t>NA</t>
  </si>
  <si>
    <t xml:space="preserve">Business Focus </t>
  </si>
  <si>
    <t>Commercial Property Focus</t>
  </si>
  <si>
    <t>Geographic Focus</t>
  </si>
  <si>
    <t>National</t>
  </si>
  <si>
    <t>NAIC Ownership Structure</t>
  </si>
  <si>
    <t>Stock Company</t>
  </si>
  <si>
    <t xml:space="preserve">Address 1  </t>
  </si>
  <si>
    <t>1299 Zurich Way</t>
  </si>
  <si>
    <t xml:space="preserve">Address 2  </t>
  </si>
  <si>
    <t xml:space="preserve">City  </t>
  </si>
  <si>
    <t>Schaumburg</t>
  </si>
  <si>
    <t xml:space="preserve">State  </t>
  </si>
  <si>
    <t>IL</t>
  </si>
  <si>
    <t xml:space="preserve">Zip Code Extended  </t>
  </si>
  <si>
    <t>60196-1056</t>
  </si>
  <si>
    <t xml:space="preserve">Region  </t>
  </si>
  <si>
    <t>Midwest</t>
  </si>
  <si>
    <t xml:space="preserve">Country Name  </t>
  </si>
  <si>
    <t>United States of America</t>
  </si>
  <si>
    <t xml:space="preserve">Phone Number  </t>
  </si>
  <si>
    <t>(847) 605-6000</t>
  </si>
  <si>
    <t>Chief Executive Officer</t>
  </si>
  <si>
    <t>Michael Thomas Foley</t>
  </si>
  <si>
    <t>Chief Financial Officer</t>
  </si>
  <si>
    <t>Dalynn Jean Hoch</t>
  </si>
  <si>
    <t>President</t>
  </si>
  <si>
    <t>Nancy Diane Mueller</t>
  </si>
  <si>
    <t>Chairman of the Board</t>
  </si>
  <si>
    <t xml:space="preserve">Web Address </t>
  </si>
  <si>
    <t>http://www.zurichna.com</t>
  </si>
  <si>
    <t xml:space="preserve">Fax Number </t>
  </si>
  <si>
    <t>Company Info</t>
  </si>
  <si>
    <t>Address:</t>
  </si>
  <si>
    <t>Phone:</t>
  </si>
  <si>
    <t>Website:</t>
  </si>
  <si>
    <t xml:space="preserve">Fax: </t>
  </si>
  <si>
    <t>Investment Analysis</t>
  </si>
  <si>
    <t xml:space="preserve">    US Federal Government Bonds</t>
  </si>
  <si>
    <t xml:space="preserve">    Foreign Government Bonds</t>
  </si>
  <si>
    <t xml:space="preserve">    Government Agency Bonds</t>
  </si>
  <si>
    <t xml:space="preserve">    Corporate Bonds</t>
  </si>
  <si>
    <t xml:space="preserve">        Corporate IG Bonds</t>
  </si>
  <si>
    <t xml:space="preserve">        Corporate HY Bonds</t>
  </si>
  <si>
    <t xml:space="preserve">    Municipal Bonds</t>
  </si>
  <si>
    <t xml:space="preserve">        Municipal IG Bonds</t>
  </si>
  <si>
    <t xml:space="preserve">        Municipal HY Bonds</t>
  </si>
  <si>
    <t xml:space="preserve">    Credit Tenant Bonds</t>
  </si>
  <si>
    <t xml:space="preserve">    Hybrid Securities</t>
  </si>
  <si>
    <t xml:space="preserve">    Affiliated Bonds</t>
  </si>
  <si>
    <t xml:space="preserve">    Total IG Bonds</t>
  </si>
  <si>
    <t xml:space="preserve">    Total HY Bonds</t>
  </si>
  <si>
    <t>Net Cash, Cash Equiv &amp; ST</t>
  </si>
  <si>
    <t>Schedule BA</t>
  </si>
  <si>
    <t>Schedule BA Total</t>
  </si>
  <si>
    <t>PC</t>
  </si>
  <si>
    <t>LIFE</t>
  </si>
  <si>
    <t>HEALTH</t>
  </si>
  <si>
    <t>SF00139</t>
  </si>
  <si>
    <t>SF07654</t>
  </si>
  <si>
    <t>SF07656</t>
  </si>
  <si>
    <t>SF00147</t>
  </si>
  <si>
    <t>SF00146</t>
  </si>
  <si>
    <t>SF00148</t>
  </si>
  <si>
    <t>ST00194</t>
  </si>
  <si>
    <t>ST12180</t>
  </si>
  <si>
    <t>ST12181</t>
  </si>
  <si>
    <t>ST00213</t>
  </si>
  <si>
    <t>ST00209</t>
  </si>
  <si>
    <t>ST00208</t>
  </si>
  <si>
    <t>HS00263</t>
  </si>
  <si>
    <t>HS06177</t>
  </si>
  <si>
    <t>HS06179</t>
  </si>
  <si>
    <t>HS00271</t>
  </si>
  <si>
    <t>HS00270</t>
  </si>
  <si>
    <t>HS06180</t>
  </si>
  <si>
    <t>SF00053</t>
  </si>
  <si>
    <t>SF00031</t>
  </si>
  <si>
    <t>Cash &amp; Short-Term Investments</t>
  </si>
  <si>
    <t>Liquid Investments</t>
  </si>
  <si>
    <t>Liabilities</t>
  </si>
  <si>
    <t>Affiliated Investments</t>
  </si>
  <si>
    <t>Capital and Surplus (C&amp;S)</t>
  </si>
  <si>
    <t>Invested Assets</t>
  </si>
  <si>
    <t>Assets, Nonadm, adm?</t>
  </si>
  <si>
    <t>SF04764</t>
  </si>
  <si>
    <t>SF00025</t>
  </si>
  <si>
    <t>SF00043</t>
  </si>
  <si>
    <t>?</t>
  </si>
  <si>
    <t>SF00075</t>
  </si>
  <si>
    <t>Surplus</t>
  </si>
  <si>
    <t>SF00135</t>
  </si>
  <si>
    <t>Assets, Nonadm, adm? OR Cash Flow SF00181?</t>
  </si>
  <si>
    <t>SF00039</t>
  </si>
  <si>
    <t>From SchBA?</t>
  </si>
  <si>
    <t>HS00097</t>
  </si>
  <si>
    <t>HS00100</t>
  </si>
  <si>
    <t>HS00187</t>
  </si>
  <si>
    <t>HS00178</t>
  </si>
  <si>
    <t>HS00093</t>
  </si>
  <si>
    <t>HS00111</t>
  </si>
  <si>
    <t>ST00030</t>
  </si>
  <si>
    <t>ST00031</t>
  </si>
  <si>
    <t>ST00068</t>
  </si>
  <si>
    <t>ST07422</t>
  </si>
  <si>
    <t>ST00114</t>
  </si>
  <si>
    <t>ST00191</t>
  </si>
  <si>
    <t>ST00047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</si>
</sst>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b/>
      <sz val="9"/>
      <color rgb="FF000000"/>
      <name val="Calibri"/>
      <family val="2"/>
    </font>
    <font>
      <sz val="6"/>
      <color rgb="FF000000"/>
      <name val="Calibri"/>
      <family val="2"/>
    </font>
    <font>
      <b/>
      <sz val="7"/>
      <color rgb="FF000000"/>
      <name val="Calibri"/>
      <family val="2"/>
    </font>
    <font>
      <sz val="7"/>
      <color rgb="FF000000"/>
      <name val="Calibri"/>
      <family val="2"/>
    </font>
    <font>
      <b/>
      <sz val="6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DEDED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DEBF7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3" fillId="0" borderId="0" xfId="0" applyFont="1" applyFill="1" applyBorder="1"/>
    <xf numFmtId="0" fontId="4" fillId="0" borderId="0" xfId="0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6" fillId="0" borderId="0" xfId="0" applyFont="1" applyFill="1" applyBorder="1"/>
    <xf numFmtId="0" fontId="7" fillId="3" borderId="4" xfId="0" applyFont="1" applyFill="1" applyBorder="1"/>
    <xf numFmtId="0" fontId="7" fillId="3" borderId="0" xfId="0" applyFont="1" applyFill="1" applyBorder="1"/>
    <xf numFmtId="0" fontId="7" fillId="4" borderId="4" xfId="0" applyFont="1" applyFill="1" applyBorder="1"/>
    <xf numFmtId="0" fontId="7" fillId="4" borderId="0" xfId="0" applyFont="1" applyFill="1" applyBorder="1"/>
    <xf numFmtId="0" fontId="9" fillId="4" borderId="0" xfId="0" applyFont="1" applyFill="1" applyBorder="1"/>
    <xf numFmtId="0" fontId="9" fillId="3" borderId="0" xfId="0" applyFont="1" applyFill="1" applyBorder="1"/>
    <xf numFmtId="0" fontId="7" fillId="4" borderId="8" xfId="0" applyFont="1" applyFill="1" applyBorder="1"/>
    <xf numFmtId="0" fontId="8" fillId="4" borderId="9" xfId="0" applyFont="1" applyFill="1" applyBorder="1"/>
    <xf numFmtId="0" fontId="6" fillId="4" borderId="9" xfId="0" applyFont="1" applyFill="1" applyBorder="1"/>
    <xf numFmtId="0" fontId="6" fillId="4" borderId="10" xfId="0" applyFont="1" applyFill="1" applyBorder="1"/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3" fontId="8" fillId="3" borderId="11" xfId="0" applyNumberFormat="1" applyFont="1" applyFill="1" applyBorder="1"/>
    <xf numFmtId="10" fontId="8" fillId="3" borderId="6" xfId="0" applyNumberFormat="1" applyFont="1" applyFill="1" applyBorder="1"/>
    <xf numFmtId="10" fontId="8" fillId="3" borderId="5" xfId="0" applyNumberFormat="1" applyFont="1" applyFill="1" applyBorder="1"/>
    <xf numFmtId="3" fontId="8" fillId="4" borderId="4" xfId="0" applyNumberFormat="1" applyFont="1" applyFill="1" applyBorder="1"/>
    <xf numFmtId="10" fontId="8" fillId="4" borderId="7" xfId="0" applyNumberFormat="1" applyFont="1" applyFill="1" applyBorder="1"/>
    <xf numFmtId="10" fontId="8" fillId="4" borderId="0" xfId="0" applyNumberFormat="1" applyFont="1" applyFill="1" applyBorder="1"/>
    <xf numFmtId="3" fontId="8" fillId="3" borderId="4" xfId="0" applyNumberFormat="1" applyFont="1" applyFill="1" applyBorder="1"/>
    <xf numFmtId="10" fontId="8" fillId="3" borderId="7" xfId="0" applyNumberFormat="1" applyFont="1" applyFill="1" applyBorder="1"/>
    <xf numFmtId="10" fontId="8" fillId="3" borderId="0" xfId="0" applyNumberFormat="1" applyFont="1" applyFill="1" applyBorder="1"/>
    <xf numFmtId="3" fontId="8" fillId="3" borderId="1" xfId="0" applyNumberFormat="1" applyFont="1" applyFill="1" applyBorder="1"/>
    <xf numFmtId="10" fontId="8" fillId="3" borderId="3" xfId="0" applyNumberFormat="1" applyFont="1" applyFill="1" applyBorder="1"/>
    <xf numFmtId="10" fontId="8" fillId="3" borderId="2" xfId="0" applyNumberFormat="1" applyFont="1" applyFill="1" applyBorder="1"/>
    <xf numFmtId="10" fontId="8" fillId="0" borderId="0" xfId="2" applyNumberFormat="1" applyFont="1" applyFill="1" applyBorder="1"/>
    <xf numFmtId="164" fontId="8" fillId="3" borderId="11" xfId="1" applyNumberFormat="1" applyFont="1" applyFill="1" applyBorder="1"/>
    <xf numFmtId="10" fontId="8" fillId="3" borderId="6" xfId="2" applyNumberFormat="1" applyFont="1" applyFill="1" applyBorder="1"/>
    <xf numFmtId="164" fontId="8" fillId="3" borderId="5" xfId="1" applyNumberFormat="1" applyFont="1" applyFill="1" applyBorder="1"/>
    <xf numFmtId="10" fontId="8" fillId="3" borderId="5" xfId="2" applyNumberFormat="1" applyFont="1" applyFill="1" applyBorder="1"/>
    <xf numFmtId="10" fontId="8" fillId="4" borderId="7" xfId="2" applyNumberFormat="1" applyFont="1" applyFill="1" applyBorder="1"/>
    <xf numFmtId="3" fontId="8" fillId="4" borderId="0" xfId="0" applyNumberFormat="1" applyFont="1" applyFill="1" applyBorder="1"/>
    <xf numFmtId="10" fontId="8" fillId="4" borderId="0" xfId="2" applyNumberFormat="1" applyFont="1" applyFill="1" applyBorder="1"/>
    <xf numFmtId="10" fontId="8" fillId="3" borderId="7" xfId="2" applyNumberFormat="1" applyFont="1" applyFill="1" applyBorder="1"/>
    <xf numFmtId="3" fontId="8" fillId="3" borderId="0" xfId="0" applyNumberFormat="1" applyFont="1" applyFill="1" applyBorder="1"/>
    <xf numFmtId="10" fontId="8" fillId="3" borderId="0" xfId="2" applyNumberFormat="1" applyFont="1" applyFill="1" applyBorder="1"/>
    <xf numFmtId="10" fontId="8" fillId="3" borderId="3" xfId="2" applyNumberFormat="1" applyFont="1" applyFill="1" applyBorder="1"/>
    <xf numFmtId="3" fontId="8" fillId="3" borderId="2" xfId="0" applyNumberFormat="1" applyFont="1" applyFill="1" applyBorder="1"/>
    <xf numFmtId="10" fontId="8" fillId="3" borderId="2" xfId="2" applyNumberFormat="1" applyFont="1" applyFill="1" applyBorder="1"/>
    <xf numFmtId="0" fontId="8" fillId="0" borderId="0" xfId="0" applyFont="1" applyFill="1" applyBorder="1"/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10" fontId="8" fillId="3" borderId="11" xfId="2" applyNumberFormat="1" applyFont="1" applyFill="1" applyBorder="1"/>
    <xf numFmtId="10" fontId="8" fillId="4" borderId="4" xfId="2" applyNumberFormat="1" applyFont="1" applyFill="1" applyBorder="1"/>
    <xf numFmtId="10" fontId="8" fillId="3" borderId="4" xfId="2" applyNumberFormat="1" applyFont="1" applyFill="1" applyBorder="1"/>
    <xf numFmtId="164" fontId="8" fillId="4" borderId="4" xfId="1" applyNumberFormat="1" applyFont="1" applyFill="1" applyBorder="1"/>
    <xf numFmtId="164" fontId="8" fillId="3" borderId="4" xfId="1" applyNumberFormat="1" applyFont="1" applyFill="1" applyBorder="1"/>
    <xf numFmtId="164" fontId="8" fillId="3" borderId="8" xfId="1" applyNumberFormat="1" applyFont="1" applyFill="1" applyBorder="1"/>
    <xf numFmtId="10" fontId="8" fillId="3" borderId="10" xfId="2" applyNumberFormat="1" applyFont="1" applyFill="1" applyBorder="1"/>
    <xf numFmtId="10" fontId="8" fillId="3" borderId="9" xfId="2" applyNumberFormat="1" applyFont="1" applyFill="1" applyBorder="1"/>
    <xf numFmtId="10" fontId="8" fillId="3" borderId="11" xfId="2" applyNumberFormat="1" applyFont="1" applyFill="1" applyBorder="1" applyAlignment="1">
      <alignment horizontal="right"/>
    </xf>
    <xf numFmtId="10" fontId="8" fillId="3" borderId="6" xfId="2" applyNumberFormat="1" applyFont="1" applyFill="1" applyBorder="1" applyAlignment="1">
      <alignment horizontal="right"/>
    </xf>
    <xf numFmtId="10" fontId="8" fillId="3" borderId="5" xfId="2" applyNumberFormat="1" applyFont="1" applyFill="1" applyBorder="1" applyAlignment="1">
      <alignment horizontal="right"/>
    </xf>
    <xf numFmtId="10" fontId="8" fillId="4" borderId="4" xfId="2" applyNumberFormat="1" applyFont="1" applyFill="1" applyBorder="1" applyAlignment="1">
      <alignment horizontal="right"/>
    </xf>
    <xf numFmtId="10" fontId="8" fillId="4" borderId="7" xfId="2" applyNumberFormat="1" applyFont="1" applyFill="1" applyBorder="1" applyAlignment="1">
      <alignment horizontal="right"/>
    </xf>
    <xf numFmtId="10" fontId="8" fillId="4" borderId="0" xfId="2" applyNumberFormat="1" applyFont="1" applyFill="1" applyBorder="1" applyAlignment="1">
      <alignment horizontal="right"/>
    </xf>
    <xf numFmtId="10" fontId="8" fillId="3" borderId="4" xfId="2" applyNumberFormat="1" applyFont="1" applyFill="1" applyBorder="1" applyAlignment="1">
      <alignment horizontal="right"/>
    </xf>
    <xf numFmtId="10" fontId="8" fillId="3" borderId="7" xfId="2" applyNumberFormat="1" applyFont="1" applyFill="1" applyBorder="1" applyAlignment="1">
      <alignment horizontal="right"/>
    </xf>
    <xf numFmtId="10" fontId="8" fillId="3" borderId="0" xfId="2" applyNumberFormat="1" applyFont="1" applyFill="1" applyBorder="1" applyAlignment="1">
      <alignment horizontal="right"/>
    </xf>
    <xf numFmtId="10" fontId="8" fillId="3" borderId="8" xfId="2" applyNumberFormat="1" applyFont="1" applyFill="1" applyBorder="1" applyAlignment="1">
      <alignment horizontal="right"/>
    </xf>
    <xf numFmtId="10" fontId="8" fillId="3" borderId="10" xfId="2" applyNumberFormat="1" applyFont="1" applyFill="1" applyBorder="1" applyAlignment="1">
      <alignment horizontal="right"/>
    </xf>
    <xf numFmtId="10" fontId="8" fillId="3" borderId="9" xfId="2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2" fillId="0" borderId="0" xfId="0" applyFont="1"/>
    <xf numFmtId="0" fontId="8" fillId="4" borderId="4" xfId="0" applyFont="1" applyFill="1" applyBorder="1"/>
    <xf numFmtId="0" fontId="8" fillId="4" borderId="0" xfId="0" applyFont="1" applyFill="1" applyBorder="1"/>
    <xf numFmtId="0" fontId="8" fillId="4" borderId="7" xfId="0" applyFont="1" applyFill="1" applyBorder="1"/>
    <xf numFmtId="0" fontId="8" fillId="3" borderId="4" xfId="0" applyFont="1" applyFill="1" applyBorder="1"/>
    <xf numFmtId="0" fontId="8" fillId="3" borderId="0" xfId="0" applyFont="1" applyFill="1" applyBorder="1"/>
    <xf numFmtId="0" fontId="8" fillId="3" borderId="7" xfId="0" applyFont="1" applyFill="1" applyBorder="1"/>
    <xf numFmtId="0" fontId="8" fillId="3" borderId="8" xfId="0" applyFont="1" applyFill="1" applyBorder="1"/>
    <xf numFmtId="0" fontId="8" fillId="3" borderId="9" xfId="0" applyFont="1" applyFill="1" applyBorder="1"/>
    <xf numFmtId="0" fontId="8" fillId="3" borderId="10" xfId="0" applyFont="1" applyFill="1" applyBorder="1"/>
    <xf numFmtId="0" fontId="5" fillId="2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8" fillId="3" borderId="11" xfId="0" applyFont="1" applyFill="1" applyBorder="1"/>
    <xf numFmtId="0" fontId="8" fillId="3" borderId="5" xfId="0" applyFont="1" applyFill="1" applyBorder="1"/>
    <xf numFmtId="0" fontId="8" fillId="3" borderId="6" xfId="0" applyFont="1" applyFill="1" applyBorder="1"/>
    <xf numFmtId="0" fontId="8" fillId="3" borderId="1" xfId="0" applyFont="1" applyFill="1" applyBorder="1"/>
    <xf numFmtId="0" fontId="8" fillId="3" borderId="2" xfId="0" applyFont="1" applyFill="1" applyBorder="1"/>
    <xf numFmtId="0" fontId="8" fillId="3" borderId="3" xfId="0" applyFont="1" applyFill="1" applyBorder="1"/>
    <xf numFmtId="0" fontId="7" fillId="3" borderId="0" xfId="0" applyFont="1" applyFill="1" applyBorder="1"/>
    <xf numFmtId="0" fontId="8" fillId="4" borderId="9" xfId="0" applyFont="1" applyFill="1" applyBorder="1"/>
    <xf numFmtId="0" fontId="7" fillId="4" borderId="9" xfId="0" applyFont="1" applyFill="1" applyBorder="1"/>
    <xf numFmtId="0" fontId="5" fillId="2" borderId="1" xfId="0" applyFont="1" applyFill="1" applyBorder="1"/>
    <xf numFmtId="0" fontId="5" fillId="2" borderId="2" xfId="0" applyFont="1" applyFill="1" applyBorder="1"/>
    <xf numFmtId="0" fontId="7" fillId="3" borderId="5" xfId="0" applyFont="1" applyFill="1" applyBorder="1"/>
    <xf numFmtId="0" fontId="7" fillId="4" borderId="0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Allocation Breakdown (Log Scale)</a:t>
            </a:r>
          </a:p>
        </c:rich>
      </c:tx>
      <c:layout>
        <c:manualLayout>
          <c:xMode val="edge"/>
          <c:yMode val="edge"/>
          <c:x val="0.33387095961391694"/>
          <c:y val="5.177336814748976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247282995058872E-2"/>
          <c:y val="7.7469998200005927E-2"/>
          <c:w val="0.92421815113225947"/>
          <c:h val="0.69122734532772423"/>
        </c:manualLayout>
      </c:layout>
      <c:areaChart>
        <c:grouping val="percentStacked"/>
        <c:varyColors val="0"/>
        <c:ser>
          <c:idx val="2"/>
          <c:order val="0"/>
          <c:tx>
            <c:strRef>
              <c:f>[1]Tear_Sheet!$B$27</c:f>
              <c:strCache>
                <c:ptCount val="1"/>
                <c:pt idx="0">
                  <c:v>Net Stock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([1]Tear_Sheet!$E$10,[1]Tear_Sheet!$G$10,[1]Tear_Sheet!$I$10,[1]Tear_Sheet!$K$10,[1]Tear_Sheet!$M$10)</c:f>
              <c:strCache>
                <c:ptCount val="5"/>
                <c:pt idx="0">
                  <c:v>2011Y</c:v>
                </c:pt>
                <c:pt idx="1">
                  <c:v>2012Y</c:v>
                </c:pt>
                <c:pt idx="2">
                  <c:v>2013Y</c:v>
                </c:pt>
                <c:pt idx="3">
                  <c:v>2014Y</c:v>
                </c:pt>
                <c:pt idx="4">
                  <c:v>2015Y</c:v>
                </c:pt>
              </c:strCache>
            </c:strRef>
          </c:cat>
          <c:val>
            <c:numRef>
              <c:f>([1]Tear_Sheet!$E$27,[1]Tear_Sheet!$G$27,[1]Tear_Sheet!$I$27,[1]Tear_Sheet!$K$27,[1]Tear_Sheet!$M$27)</c:f>
              <c:numCache>
                <c:formatCode>General</c:formatCode>
                <c:ptCount val="5"/>
                <c:pt idx="0">
                  <c:v>692258.06599999999</c:v>
                </c:pt>
                <c:pt idx="1">
                  <c:v>730028.99800000002</c:v>
                </c:pt>
                <c:pt idx="2">
                  <c:v>1075693.3530000001</c:v>
                </c:pt>
                <c:pt idx="3">
                  <c:v>1868828.611</c:v>
                </c:pt>
                <c:pt idx="4">
                  <c:v>2046233.037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3-451C-8327-4A1978412CA7}"/>
            </c:ext>
          </c:extLst>
        </c:ser>
        <c:ser>
          <c:idx val="4"/>
          <c:order val="1"/>
          <c:tx>
            <c:strRef>
              <c:f>[1]Tear_Sheet!$B$36</c:f>
              <c:strCache>
                <c:ptCount val="1"/>
                <c:pt idx="0">
                  <c:v>Net Cash, Cash Equiv &amp; ST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strRef>
              <c:f>([1]Tear_Sheet!$E$10,[1]Tear_Sheet!$G$10,[1]Tear_Sheet!$I$10,[1]Tear_Sheet!$K$10,[1]Tear_Sheet!$M$10)</c:f>
              <c:strCache>
                <c:ptCount val="5"/>
                <c:pt idx="0">
                  <c:v>2011Y</c:v>
                </c:pt>
                <c:pt idx="1">
                  <c:v>2012Y</c:v>
                </c:pt>
                <c:pt idx="2">
                  <c:v>2013Y</c:v>
                </c:pt>
                <c:pt idx="3">
                  <c:v>2014Y</c:v>
                </c:pt>
                <c:pt idx="4">
                  <c:v>2015Y</c:v>
                </c:pt>
              </c:strCache>
            </c:strRef>
          </c:cat>
          <c:val>
            <c:numRef>
              <c:f>([1]Tear_Sheet!$E$36,[1]Tear_Sheet!$G$36,[1]Tear_Sheet!$I$36,[1]Tear_Sheet!$K$36,[1]Tear_Sheet!$M$36)</c:f>
              <c:numCache>
                <c:formatCode>General</c:formatCode>
                <c:ptCount val="5"/>
                <c:pt idx="0">
                  <c:v>230170.772</c:v>
                </c:pt>
                <c:pt idx="1">
                  <c:v>1123572.7920000001</c:v>
                </c:pt>
                <c:pt idx="2">
                  <c:v>548977.11100000003</c:v>
                </c:pt>
                <c:pt idx="3">
                  <c:v>1024731.39</c:v>
                </c:pt>
                <c:pt idx="4">
                  <c:v>690491.45200000005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B3-451C-8327-4A1978412CA7}"/>
            </c:ext>
          </c:extLst>
        </c:ser>
        <c:ser>
          <c:idx val="0"/>
          <c:order val="2"/>
          <c:tx>
            <c:strRef>
              <c:f>[1]Tear_Sheet!$B$11</c:f>
              <c:strCache>
                <c:ptCount val="1"/>
                <c:pt idx="0">
                  <c:v>Net Derivatives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([1]Tear_Sheet!$E$10,[1]Tear_Sheet!$G$10,[1]Tear_Sheet!$I$10,[1]Tear_Sheet!$K$10,[1]Tear_Sheet!$M$10)</c:f>
              <c:strCache>
                <c:ptCount val="5"/>
                <c:pt idx="0">
                  <c:v>2011Y</c:v>
                </c:pt>
                <c:pt idx="1">
                  <c:v>2012Y</c:v>
                </c:pt>
                <c:pt idx="2">
                  <c:v>2013Y</c:v>
                </c:pt>
                <c:pt idx="3">
                  <c:v>2014Y</c:v>
                </c:pt>
                <c:pt idx="4">
                  <c:v>2015Y</c:v>
                </c:pt>
              </c:strCache>
            </c:strRef>
          </c:cat>
          <c:val>
            <c:numRef>
              <c:f>([1]Tear_Sheet!$E$11,[1]Tear_Sheet!$G$11,[1]Tear_Sheet!$I$11,[1]Tear_Sheet!$K$11,[1]Tear_Sheet!$M$11)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B3-451C-8327-4A1978412CA7}"/>
            </c:ext>
          </c:extLst>
        </c:ser>
        <c:ser>
          <c:idx val="5"/>
          <c:order val="3"/>
          <c:tx>
            <c:strRef>
              <c:f>[1]Tear_Sheet!$B$37</c:f>
              <c:strCache>
                <c:ptCount val="1"/>
                <c:pt idx="0">
                  <c:v>Net Other Investments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([1]Tear_Sheet!$E$10,[1]Tear_Sheet!$G$10,[1]Tear_Sheet!$I$10,[1]Tear_Sheet!$K$10,[1]Tear_Sheet!$M$10)</c:f>
              <c:strCache>
                <c:ptCount val="5"/>
                <c:pt idx="0">
                  <c:v>2011Y</c:v>
                </c:pt>
                <c:pt idx="1">
                  <c:v>2012Y</c:v>
                </c:pt>
                <c:pt idx="2">
                  <c:v>2013Y</c:v>
                </c:pt>
                <c:pt idx="3">
                  <c:v>2014Y</c:v>
                </c:pt>
                <c:pt idx="4">
                  <c:v>2015Y</c:v>
                </c:pt>
              </c:strCache>
            </c:strRef>
          </c:cat>
          <c:val>
            <c:numRef>
              <c:f>([1]Tear_Sheet!$E$37,[1]Tear_Sheet!$G$37,[1]Tear_Sheet!$I$37,[1]Tear_Sheet!$K$37,[1]Tear_Sheet!$M$37)</c:f>
              <c:numCache>
                <c:formatCode>General</c:formatCode>
                <c:ptCount val="5"/>
                <c:pt idx="0">
                  <c:v>2690389.057</c:v>
                </c:pt>
                <c:pt idx="1">
                  <c:v>2904222.7409999999</c:v>
                </c:pt>
                <c:pt idx="2">
                  <c:v>3227670.7549999999</c:v>
                </c:pt>
                <c:pt idx="3">
                  <c:v>3112709.227</c:v>
                </c:pt>
                <c:pt idx="4">
                  <c:v>2792641.8790000002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B3-451C-8327-4A1978412CA7}"/>
            </c:ext>
          </c:extLst>
        </c:ser>
        <c:ser>
          <c:idx val="3"/>
          <c:order val="4"/>
          <c:tx>
            <c:strRef>
              <c:f>[1]Tear_Sheet!$B$30</c:f>
              <c:strCache>
                <c:ptCount val="1"/>
                <c:pt idx="0">
                  <c:v>Net Real Estate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([1]Tear_Sheet!$E$10,[1]Tear_Sheet!$G$10,[1]Tear_Sheet!$I$10,[1]Tear_Sheet!$K$10,[1]Tear_Sheet!$M$10)</c:f>
              <c:strCache>
                <c:ptCount val="5"/>
                <c:pt idx="0">
                  <c:v>2011Y</c:v>
                </c:pt>
                <c:pt idx="1">
                  <c:v>2012Y</c:v>
                </c:pt>
                <c:pt idx="2">
                  <c:v>2013Y</c:v>
                </c:pt>
                <c:pt idx="3">
                  <c:v>2014Y</c:v>
                </c:pt>
                <c:pt idx="4">
                  <c:v>2015Y</c:v>
                </c:pt>
              </c:strCache>
            </c:strRef>
          </c:cat>
          <c:val>
            <c:numRef>
              <c:f>([1]Tear_Sheet!$E$30,[1]Tear_Sheet!$G$30,[1]Tear_Sheet!$I$30,[1]Tear_Sheet!$K$30,[1]Tear_Sheet!$M$30)</c:f>
              <c:numCache>
                <c:formatCode>General</c:formatCode>
                <c:ptCount val="5"/>
                <c:pt idx="0">
                  <c:v>1816.9110000000001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743791.69099999999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B3-451C-8327-4A1978412CA7}"/>
            </c:ext>
          </c:extLst>
        </c:ser>
        <c:ser>
          <c:idx val="1"/>
          <c:order val="5"/>
          <c:tx>
            <c:strRef>
              <c:f>[1]Tear_Sheet!$B$12</c:f>
              <c:strCache>
                <c:ptCount val="1"/>
                <c:pt idx="0">
                  <c:v>Net Bonds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([1]Tear_Sheet!$E$10,[1]Tear_Sheet!$G$10,[1]Tear_Sheet!$I$10,[1]Tear_Sheet!$K$10,[1]Tear_Sheet!$M$10)</c:f>
              <c:strCache>
                <c:ptCount val="5"/>
                <c:pt idx="0">
                  <c:v>2011Y</c:v>
                </c:pt>
                <c:pt idx="1">
                  <c:v>2012Y</c:v>
                </c:pt>
                <c:pt idx="2">
                  <c:v>2013Y</c:v>
                </c:pt>
                <c:pt idx="3">
                  <c:v>2014Y</c:v>
                </c:pt>
                <c:pt idx="4">
                  <c:v>2015Y</c:v>
                </c:pt>
              </c:strCache>
            </c:strRef>
          </c:cat>
          <c:val>
            <c:numRef>
              <c:f>([1]Tear_Sheet!$E$12,[1]Tear_Sheet!$G$12,[1]Tear_Sheet!$I$12,[1]Tear_Sheet!$K$12,[1]Tear_Sheet!$M$12)</c:f>
              <c:numCache>
                <c:formatCode>General</c:formatCode>
                <c:ptCount val="5"/>
                <c:pt idx="0">
                  <c:v>21866739.732999999</c:v>
                </c:pt>
                <c:pt idx="1">
                  <c:v>21776039.675000001</c:v>
                </c:pt>
                <c:pt idx="2">
                  <c:v>21800114.096999999</c:v>
                </c:pt>
                <c:pt idx="3">
                  <c:v>20724556.522</c:v>
                </c:pt>
                <c:pt idx="4">
                  <c:v>19408047.517999999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B3-451C-8327-4A1978412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521072"/>
        <c:axId val="1015517792"/>
      </c:areaChart>
      <c:catAx>
        <c:axId val="101552107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517792"/>
        <c:crosses val="max"/>
        <c:auto val="1"/>
        <c:lblAlgn val="ctr"/>
        <c:lblOffset val="0"/>
        <c:noMultiLvlLbl val="0"/>
      </c:catAx>
      <c:valAx>
        <c:axId val="1015517792"/>
        <c:scaling>
          <c:logBase val="4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521072"/>
        <c:crossesAt val="1"/>
        <c:crossBetween val="midCat"/>
      </c:valAx>
      <c:spPr>
        <a:solidFill>
          <a:schemeClr val="bg2">
            <a:lumMod val="7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485667123502741"/>
          <c:y val="0.84958453959323421"/>
          <c:w val="0.80693677997240343"/>
          <c:h val="0.1257836495232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High Yield &amp; Investment Grade YoY % Chg</a:t>
            </a:r>
          </a:p>
        </c:rich>
      </c:tx>
      <c:layout>
        <c:manualLayout>
          <c:xMode val="edge"/>
          <c:yMode val="edge"/>
          <c:x val="0.23020720871217509"/>
          <c:y val="1.30796878509595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91523470629176"/>
          <c:y val="8.5558603196513802E-2"/>
          <c:w val="0.66017915484687062"/>
          <c:h val="0.67803558784864126"/>
        </c:manualLayout>
      </c:layout>
      <c:lineChart>
        <c:grouping val="standard"/>
        <c:varyColors val="0"/>
        <c:ser>
          <c:idx val="2"/>
          <c:order val="1"/>
          <c:tx>
            <c:v>HY Bonds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([1]Tear_Sheet!$E$10,[1]Tear_Sheet!$G$10,[1]Tear_Sheet!$I$10,[1]Tear_Sheet!$K$10,[1]Tear_Sheet!$M$10)</c:f>
              <c:strCache>
                <c:ptCount val="5"/>
                <c:pt idx="0">
                  <c:v>2011Y</c:v>
                </c:pt>
                <c:pt idx="1">
                  <c:v>2012Y</c:v>
                </c:pt>
                <c:pt idx="2">
                  <c:v>2013Y</c:v>
                </c:pt>
                <c:pt idx="3">
                  <c:v>2014Y</c:v>
                </c:pt>
                <c:pt idx="4">
                  <c:v>2015Y</c:v>
                </c:pt>
              </c:strCache>
            </c:strRef>
          </c:cat>
          <c:val>
            <c:numRef>
              <c:f>([1]Tear_Sheet!$F$26,[1]Tear_Sheet!$H$26,[1]Tear_Sheet!$J$26,[1]Tear_Sheet!$L$26,[1]Tear_Sheet!$N$26)</c:f>
              <c:numCache>
                <c:formatCode>General</c:formatCode>
                <c:ptCount val="5"/>
                <c:pt idx="0">
                  <c:v>-0.86698808538550121</c:v>
                </c:pt>
                <c:pt idx="1">
                  <c:v>2.6542547330274493</c:v>
                </c:pt>
                <c:pt idx="2">
                  <c:v>-0.58633403326204214</c:v>
                </c:pt>
                <c:pt idx="3">
                  <c:v>0.97828707823384198</c:v>
                </c:pt>
                <c:pt idx="4">
                  <c:v>6.5927971929237401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F-4F3F-B8EA-56BCC4491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585808"/>
        <c:axId val="544586136"/>
      </c:lineChart>
      <c:lineChart>
        <c:grouping val="standard"/>
        <c:varyColors val="0"/>
        <c:ser>
          <c:idx val="1"/>
          <c:order val="0"/>
          <c:tx>
            <c:v>IG Bonds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([1]Tear_Sheet!$E$10,[1]Tear_Sheet!$G$10,[1]Tear_Sheet!$I$10,[1]Tear_Sheet!$K$10,[1]Tear_Sheet!$M$10)</c:f>
              <c:strCache>
                <c:ptCount val="5"/>
                <c:pt idx="0">
                  <c:v>2011Y</c:v>
                </c:pt>
                <c:pt idx="1">
                  <c:v>2012Y</c:v>
                </c:pt>
                <c:pt idx="2">
                  <c:v>2013Y</c:v>
                </c:pt>
                <c:pt idx="3">
                  <c:v>2014Y</c:v>
                </c:pt>
                <c:pt idx="4">
                  <c:v>2015Y</c:v>
                </c:pt>
              </c:strCache>
            </c:strRef>
          </c:cat>
          <c:val>
            <c:numRef>
              <c:f>([1]Tear_Sheet!$F$25,[1]Tear_Sheet!$H$25,[1]Tear_Sheet!$J$25,[1]Tear_Sheet!$L$25,[1]Tear_Sheet!$N$25)</c:f>
              <c:numCache>
                <c:formatCode>General</c:formatCode>
                <c:ptCount val="5"/>
                <c:pt idx="0">
                  <c:v>1.6041364046350814E-3</c:v>
                </c:pt>
                <c:pt idx="1">
                  <c:v>-9.7202848767703465E-3</c:v>
                </c:pt>
                <c:pt idx="2">
                  <c:v>1.7503769242231071E-2</c:v>
                </c:pt>
                <c:pt idx="3">
                  <c:v>-3.2684820014123317E-2</c:v>
                </c:pt>
                <c:pt idx="4">
                  <c:v>-0.10500268448484129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F-4F3F-B8EA-56BCC4491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427752"/>
        <c:axId val="671429064"/>
      </c:lineChart>
      <c:catAx>
        <c:axId val="54458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86136"/>
        <c:crosses val="autoZero"/>
        <c:auto val="1"/>
        <c:lblAlgn val="ctr"/>
        <c:lblOffset val="0"/>
        <c:noMultiLvlLbl val="0"/>
      </c:catAx>
      <c:valAx>
        <c:axId val="54458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</a:t>
                </a:r>
                <a:r>
                  <a:rPr lang="en-US" baseline="0"/>
                  <a:t> Yield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85808"/>
        <c:crosses val="autoZero"/>
        <c:crossBetween val="between"/>
      </c:valAx>
      <c:valAx>
        <c:axId val="6714290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Investment</a:t>
                </a:r>
                <a:r>
                  <a:rPr lang="en-US" baseline="0"/>
                  <a:t> Grade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427752"/>
        <c:crosses val="max"/>
        <c:crossBetween val="between"/>
      </c:valAx>
      <c:catAx>
        <c:axId val="671427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1429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870495188101484"/>
          <c:y val="0.8738512756225868"/>
          <c:w val="0.65133755922672221"/>
          <c:h val="6.46576386221252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700"/>
              <a:t>Schedule</a:t>
            </a:r>
            <a:r>
              <a:rPr lang="en-US" sz="700" baseline="0"/>
              <a:t> BA Assets &amp; YoY % Chg</a:t>
            </a:r>
          </a:p>
        </c:rich>
      </c:tx>
      <c:layout>
        <c:manualLayout>
          <c:xMode val="edge"/>
          <c:yMode val="edge"/>
          <c:x val="0.41184847227396848"/>
          <c:y val="3.51945816971547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537658062730444E-2"/>
          <c:y val="0.14957697221290783"/>
          <c:w val="0.85851888868967463"/>
          <c:h val="0.64375739571180346"/>
        </c:manualLayout>
      </c:layout>
      <c:lineChart>
        <c:grouping val="standard"/>
        <c:varyColors val="0"/>
        <c:ser>
          <c:idx val="0"/>
          <c:order val="0"/>
          <c:tx>
            <c:strRef>
              <c:f>[1]Tear_Sheet!$B$81</c:f>
              <c:strCache>
                <c:ptCount val="1"/>
                <c:pt idx="0">
                  <c:v>Schedule BA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([1]Tear_Sheet!$E$54,[1]Tear_Sheet!$G$54,[1]Tear_Sheet!$I$54,[1]Tear_Sheet!$K$54,[1]Tear_Sheet!$M$54)</c:f>
              <c:strCache>
                <c:ptCount val="5"/>
                <c:pt idx="0">
                  <c:v>2011Y</c:v>
                </c:pt>
                <c:pt idx="1">
                  <c:v>2012Y</c:v>
                </c:pt>
                <c:pt idx="2">
                  <c:v>2013Y</c:v>
                </c:pt>
                <c:pt idx="3">
                  <c:v>2014Y</c:v>
                </c:pt>
                <c:pt idx="4">
                  <c:v>2015Y</c:v>
                </c:pt>
              </c:strCache>
            </c:strRef>
          </c:cat>
          <c:val>
            <c:numRef>
              <c:f>([1]Tear_Sheet!$E$81,[1]Tear_Sheet!$G$81,[1]Tear_Sheet!$I$81,[1]Tear_Sheet!$K$81,[1]Tear_Sheet!$M$81)</c:f>
              <c:numCache>
                <c:formatCode>General</c:formatCode>
                <c:ptCount val="5"/>
                <c:pt idx="0">
                  <c:v>4889846.8120000008</c:v>
                </c:pt>
                <c:pt idx="1">
                  <c:v>4976091.1579999998</c:v>
                </c:pt>
                <c:pt idx="2">
                  <c:v>5483905.3020000001</c:v>
                </c:pt>
                <c:pt idx="3">
                  <c:v>5561486.9539999999</c:v>
                </c:pt>
                <c:pt idx="4">
                  <c:v>5099386.1380000003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36-4007-B895-1F2FA4A75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801232"/>
        <c:axId val="444796312"/>
      </c:lineChart>
      <c:lineChart>
        <c:grouping val="standard"/>
        <c:varyColors val="0"/>
        <c:ser>
          <c:idx val="1"/>
          <c:order val="1"/>
          <c:tx>
            <c:v>YoY % Chg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([1]Tear_Sheet!$E$54,[1]Tear_Sheet!$G$54,[1]Tear_Sheet!$I$54,[1]Tear_Sheet!$K$54,[1]Tear_Sheet!$M$54)</c:f>
              <c:strCache>
                <c:ptCount val="5"/>
                <c:pt idx="0">
                  <c:v>2011Y</c:v>
                </c:pt>
                <c:pt idx="1">
                  <c:v>2012Y</c:v>
                </c:pt>
                <c:pt idx="2">
                  <c:v>2013Y</c:v>
                </c:pt>
                <c:pt idx="3">
                  <c:v>2014Y</c:v>
                </c:pt>
                <c:pt idx="4">
                  <c:v>2015Y</c:v>
                </c:pt>
              </c:strCache>
            </c:strRef>
          </c:cat>
          <c:val>
            <c:numRef>
              <c:f>([1]Tear_Sheet!$F$81,[1]Tear_Sheet!$H$81,[1]Tear_Sheet!$J$81,[1]Tear_Sheet!$L$81,[1]Tear_Sheet!$N$81)</c:f>
              <c:numCache>
                <c:formatCode>General</c:formatCode>
                <c:ptCount val="5"/>
                <c:pt idx="0">
                  <c:v>-4.934133576804034E-2</c:v>
                </c:pt>
                <c:pt idx="1">
                  <c:v>1.7637433096748589E-2</c:v>
                </c:pt>
                <c:pt idx="2">
                  <c:v>0.10205081214872713</c:v>
                </c:pt>
                <c:pt idx="3">
                  <c:v>1.4147153848864891E-2</c:v>
                </c:pt>
                <c:pt idx="4">
                  <c:v>-8.3089436300419983E-2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36-4007-B895-1F2FA4A75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608688"/>
        <c:axId val="796614592"/>
      </c:lineChart>
      <c:catAx>
        <c:axId val="44480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96312"/>
        <c:crosses val="autoZero"/>
        <c:auto val="1"/>
        <c:lblAlgn val="ctr"/>
        <c:lblOffset val="0"/>
        <c:noMultiLvlLbl val="0"/>
      </c:catAx>
      <c:valAx>
        <c:axId val="44479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01232"/>
        <c:crosses val="autoZero"/>
        <c:crossBetween val="between"/>
      </c:valAx>
      <c:valAx>
        <c:axId val="796614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608688"/>
        <c:crosses val="max"/>
        <c:crossBetween val="between"/>
      </c:valAx>
      <c:catAx>
        <c:axId val="796608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6614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153189822779852"/>
          <c:y val="0.87277643681186967"/>
          <c:w val="0.2835402299914711"/>
          <c:h val="0.100573972955358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38</xdr:row>
      <xdr:rowOff>13606</xdr:rowOff>
    </xdr:from>
    <xdr:to>
      <xdr:col>15</xdr:col>
      <xdr:colOff>734</xdr:colOff>
      <xdr:row>51</xdr:row>
      <xdr:rowOff>170448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21B674-782B-49DF-AEEC-97E92F7AF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58208</xdr:colOff>
      <xdr:row>38</xdr:row>
      <xdr:rowOff>21167</xdr:rowOff>
    </xdr:from>
    <xdr:to>
      <xdr:col>8</xdr:col>
      <xdr:colOff>6803</xdr:colOff>
      <xdr:row>51</xdr:row>
      <xdr:rowOff>175846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A915C0-4C1E-4A60-B7A2-3CEB4EC02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81</xdr:row>
      <xdr:rowOff>21980</xdr:rowOff>
    </xdr:from>
    <xdr:to>
      <xdr:col>15</xdr:col>
      <xdr:colOff>0</xdr:colOff>
      <xdr:row>89</xdr:row>
      <xdr:rowOff>185487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C81C58-DB87-4EB4-9C00-52A572275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359833</xdr:colOff>
      <xdr:row>0</xdr:row>
      <xdr:rowOff>0</xdr:rowOff>
    </xdr:from>
    <xdr:to>
      <xdr:col>14</xdr:col>
      <xdr:colOff>440647</xdr:colOff>
      <xdr:row>2</xdr:row>
      <xdr:rowOff>11538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02F89C5-1633-4A20-8266-CF55D9342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9983" y="0"/>
          <a:ext cx="1557189" cy="38301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arShee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snloffice"/>
      <sheetName val="Variables"/>
      <sheetName val="Progress"/>
      <sheetName val="SchD_1A_1"/>
      <sheetName val="Tear_Sheet"/>
      <sheetName val="OLD_MPL"/>
      <sheetName val="TEST_MPL2"/>
      <sheetName val="Flattened_Value_Staging"/>
      <sheetName val="Financials"/>
      <sheetName val="Prospect_List"/>
      <sheetName val="SchBA"/>
      <sheetName val="Single_Data"/>
      <sheetName val="___snlofficequeries"/>
      <sheetName val="__queryref"/>
      <sheetName val="Companies"/>
      <sheetName val="RunTimes"/>
    </sheetNames>
    <sheetDataSet>
      <sheetData sheetId="0"/>
      <sheetData sheetId="1">
        <row r="5">
          <cell r="B5" t="str">
            <v>Zurich Insurance Group (PC)</v>
          </cell>
        </row>
      </sheetData>
      <sheetData sheetId="2"/>
      <sheetData sheetId="3">
        <row r="14">
          <cell r="E14">
            <v>4524672.66</v>
          </cell>
          <cell r="F14">
            <v>0.24105220216042134</v>
          </cell>
          <cell r="G14">
            <v>5592718.0691999998</v>
          </cell>
          <cell r="H14">
            <v>0.23604921050797056</v>
          </cell>
          <cell r="I14">
            <v>5850148.8448999999</v>
          </cell>
          <cell r="J14">
            <v>4.6029635771864363E-2</v>
          </cell>
          <cell r="K14">
            <v>4823345.0090000005</v>
          </cell>
          <cell r="L14">
            <v>-0.17551755743704522</v>
          </cell>
          <cell r="M14">
            <v>4039807.2336500003</v>
          </cell>
          <cell r="N14">
            <v>-0.16244696862612507</v>
          </cell>
          <cell r="O14">
            <v>-0.10716033242280998</v>
          </cell>
        </row>
        <row r="24">
          <cell r="E24">
            <v>643527.05500000005</v>
          </cell>
          <cell r="F24">
            <v>0.24862266799542754</v>
          </cell>
          <cell r="G24">
            <v>689454.05299999996</v>
          </cell>
          <cell r="H24">
            <v>7.1367625716994842E-2</v>
          </cell>
          <cell r="I24">
            <v>720210.48100000003</v>
          </cell>
          <cell r="J24">
            <v>4.4609829859104666E-2</v>
          </cell>
          <cell r="K24">
            <v>526187.05200000003</v>
          </cell>
          <cell r="L24">
            <v>-0.26939823026541043</v>
          </cell>
          <cell r="M24">
            <v>470680.67</v>
          </cell>
          <cell r="N24">
            <v>-0.10548792827384135</v>
          </cell>
          <cell r="O24">
            <v>-0.26859225833170297</v>
          </cell>
        </row>
        <row r="54">
          <cell r="E54">
            <v>4404022.6280000005</v>
          </cell>
          <cell r="F54">
            <v>9.7181712391455344E-2</v>
          </cell>
          <cell r="G54">
            <v>5099129.2934100004</v>
          </cell>
          <cell r="H54">
            <v>0.1578344899934514</v>
          </cell>
          <cell r="I54">
            <v>4764609.6421499997</v>
          </cell>
          <cell r="J54">
            <v>-6.5603288720748165E-2</v>
          </cell>
          <cell r="K54">
            <v>3757671.0652000001</v>
          </cell>
          <cell r="L54">
            <v>-0.21133705645938816</v>
          </cell>
          <cell r="M54">
            <v>4187007.48997</v>
          </cell>
          <cell r="N54">
            <v>0.11425598923389235</v>
          </cell>
          <cell r="O54">
            <v>-4.9276571979956829E-2</v>
          </cell>
        </row>
        <row r="62">
          <cell r="E62">
            <v>12354708.455</v>
          </cell>
          <cell r="F62">
            <v>-0.10299515411779903</v>
          </cell>
          <cell r="G62">
            <v>10398365.569760002</v>
          </cell>
          <cell r="H62">
            <v>-0.15834796040437993</v>
          </cell>
          <cell r="I62">
            <v>10781578.32621</v>
          </cell>
          <cell r="J62">
            <v>3.6853172152788716E-2</v>
          </cell>
          <cell r="K62">
            <v>12029528.027549999</v>
          </cell>
          <cell r="L62">
            <v>0.11574833142066376</v>
          </cell>
          <cell r="M62">
            <v>9801888.3882299997</v>
          </cell>
          <cell r="N62">
            <v>-0.18518096755070224</v>
          </cell>
          <cell r="O62">
            <v>-0.2066273013295481</v>
          </cell>
        </row>
        <row r="63">
          <cell r="E63">
            <v>22061.724999999999</v>
          </cell>
          <cell r="F63">
            <v>-0.86698808538550121</v>
          </cell>
          <cell r="G63">
            <v>80619.163</v>
          </cell>
          <cell r="H63">
            <v>2.6542547330274493</v>
          </cell>
          <cell r="I63">
            <v>33349.404000000002</v>
          </cell>
          <cell r="J63">
            <v>-0.58633403326204214</v>
          </cell>
          <cell r="K63">
            <v>46859.175000000003</v>
          </cell>
          <cell r="L63">
            <v>0.40509782423697893</v>
          </cell>
          <cell r="M63">
            <v>500025.97399999999</v>
          </cell>
          <cell r="N63">
            <v>9.6708232485953918</v>
          </cell>
          <cell r="O63">
            <v>21.66486296969072</v>
          </cell>
        </row>
        <row r="64">
          <cell r="E64">
            <v>12376770.18</v>
          </cell>
          <cell r="F64">
            <v>-0.11208594904754265</v>
          </cell>
          <cell r="G64">
            <v>10478984.732760001</v>
          </cell>
          <cell r="H64">
            <v>-0.15333446607150292</v>
          </cell>
          <cell r="I64">
            <v>10814927.730209999</v>
          </cell>
          <cell r="J64">
            <v>3.2058735270388716E-2</v>
          </cell>
          <cell r="K64">
            <v>12076387.20255</v>
          </cell>
          <cell r="L64">
            <v>0.11664058270276634</v>
          </cell>
          <cell r="M64">
            <v>10301914.362229999</v>
          </cell>
          <cell r="N64">
            <v>-0.14693739199959654</v>
          </cell>
          <cell r="O64">
            <v>-0.16764113638652056</v>
          </cell>
        </row>
        <row r="74">
          <cell r="E74">
            <v>0</v>
          </cell>
          <cell r="F74"/>
          <cell r="G74">
            <v>0</v>
          </cell>
          <cell r="H74"/>
          <cell r="I74">
            <v>0</v>
          </cell>
          <cell r="J74"/>
          <cell r="K74">
            <v>0</v>
          </cell>
          <cell r="L74"/>
          <cell r="M74">
            <v>0</v>
          </cell>
          <cell r="N74"/>
          <cell r="O74"/>
        </row>
        <row r="84">
          <cell r="E84">
            <v>57258.434000000001</v>
          </cell>
          <cell r="F84">
            <v>-2.0352683224356127E-4</v>
          </cell>
          <cell r="G84">
            <v>27301.242000000002</v>
          </cell>
          <cell r="H84">
            <v>-0.52319265315569052</v>
          </cell>
          <cell r="I84">
            <v>27293.507000000001</v>
          </cell>
          <cell r="J84">
            <v>-2.8332044380985355E-4</v>
          </cell>
          <cell r="K84">
            <v>27285.294000000002</v>
          </cell>
          <cell r="L84">
            <v>-3.0091405988974529E-4</v>
          </cell>
          <cell r="M84">
            <v>99680.631999999998</v>
          </cell>
          <cell r="N84">
            <v>2.6532731514639347</v>
          </cell>
          <cell r="O84">
            <v>0.74088994470229474</v>
          </cell>
        </row>
        <row r="94">
          <cell r="E94">
            <v>0</v>
          </cell>
          <cell r="F94"/>
          <cell r="G94">
            <v>0</v>
          </cell>
          <cell r="H94"/>
          <cell r="I94">
            <v>0</v>
          </cell>
          <cell r="J94"/>
          <cell r="K94">
            <v>0</v>
          </cell>
          <cell r="L94"/>
          <cell r="M94">
            <v>0</v>
          </cell>
          <cell r="N94"/>
          <cell r="O94"/>
        </row>
        <row r="102">
          <cell r="E102">
            <v>222719.348</v>
          </cell>
          <cell r="F102">
            <v>0.34479700458632556</v>
          </cell>
          <cell r="G102">
            <v>184082.875</v>
          </cell>
          <cell r="H102">
            <v>-0.17347605112421571</v>
          </cell>
          <cell r="I102">
            <v>232136.58499999999</v>
          </cell>
          <cell r="J102">
            <v>0.26104389123648786</v>
          </cell>
          <cell r="K102">
            <v>499721.66500000004</v>
          </cell>
          <cell r="L102">
            <v>1.1527053350939922</v>
          </cell>
          <cell r="M102">
            <v>773407.12199999997</v>
          </cell>
          <cell r="N102">
            <v>0.54767578868128508</v>
          </cell>
          <cell r="O102">
            <v>2.4725636948254714</v>
          </cell>
        </row>
        <row r="103">
          <cell r="E103">
            <v>0</v>
          </cell>
          <cell r="F103"/>
          <cell r="G103">
            <v>0</v>
          </cell>
          <cell r="H103"/>
          <cell r="I103">
            <v>0</v>
          </cell>
          <cell r="J103"/>
          <cell r="K103">
            <v>0</v>
          </cell>
          <cell r="L103"/>
          <cell r="M103">
            <v>314.08499999999998</v>
          </cell>
          <cell r="N103"/>
          <cell r="O103"/>
        </row>
        <row r="104">
          <cell r="E104">
            <v>222719.348</v>
          </cell>
          <cell r="F104">
            <v>0.34479700458632556</v>
          </cell>
          <cell r="G104">
            <v>184082.875</v>
          </cell>
          <cell r="H104">
            <v>-0.17347605112421571</v>
          </cell>
          <cell r="I104">
            <v>232136.58500000002</v>
          </cell>
          <cell r="J104">
            <v>0.26104389123648808</v>
          </cell>
          <cell r="K104">
            <v>499721.66499999998</v>
          </cell>
          <cell r="L104">
            <v>1.1527053350939918</v>
          </cell>
          <cell r="M104">
            <v>773721.20699999994</v>
          </cell>
          <cell r="N104">
            <v>0.54830430855944567</v>
          </cell>
          <cell r="O104">
            <v>2.47397392255297</v>
          </cell>
        </row>
        <row r="106">
          <cell r="E106">
            <v>22206908.579999998</v>
          </cell>
          <cell r="F106">
            <v>1.6041364046350814E-3</v>
          </cell>
          <cell r="G106">
            <v>21991051.102370001</v>
          </cell>
          <cell r="H106">
            <v>-9.7202848767703465E-3</v>
          </cell>
          <cell r="I106">
            <v>22375977.386259999</v>
          </cell>
          <cell r="J106">
            <v>1.7503769242231071E-2</v>
          </cell>
          <cell r="K106">
            <v>21644622.592749998</v>
          </cell>
          <cell r="L106">
            <v>-3.2684820014123317E-2</v>
          </cell>
          <cell r="M106">
            <v>19371879.115850002</v>
          </cell>
          <cell r="N106">
            <v>-0.10500268448484129</v>
          </cell>
          <cell r="O106">
            <v>-0.1276643011311932</v>
          </cell>
        </row>
        <row r="107">
          <cell r="E107">
            <v>22061.724999999999</v>
          </cell>
          <cell r="F107">
            <v>-0.86698808538550121</v>
          </cell>
          <cell r="G107">
            <v>80619.163</v>
          </cell>
          <cell r="H107">
            <v>2.6542547330274493</v>
          </cell>
          <cell r="I107">
            <v>33349.404000000002</v>
          </cell>
          <cell r="J107">
            <v>-0.58633403326204214</v>
          </cell>
          <cell r="K107">
            <v>65974.695000000007</v>
          </cell>
          <cell r="L107">
            <v>0.97828707823384198</v>
          </cell>
          <cell r="M107">
            <v>500932.47899999999</v>
          </cell>
          <cell r="N107">
            <v>6.5927971929237401</v>
          </cell>
          <cell r="O107">
            <v>21.705952458386641</v>
          </cell>
        </row>
      </sheetData>
      <sheetData sheetId="4">
        <row r="10">
          <cell r="E10" t="str">
            <v>2011Y</v>
          </cell>
          <cell r="G10" t="str">
            <v>2012Y</v>
          </cell>
          <cell r="I10" t="str">
            <v>2013Y</v>
          </cell>
          <cell r="K10" t="str">
            <v>2014Y</v>
          </cell>
          <cell r="M10" t="str">
            <v>2015Y</v>
          </cell>
        </row>
        <row r="11">
          <cell r="B11" t="str">
            <v>Net Derivatives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  <cell r="M11">
            <v>0</v>
          </cell>
        </row>
        <row r="12">
          <cell r="B12" t="str">
            <v>Net Bonds</v>
          </cell>
          <cell r="E12">
            <v>21866739.732999999</v>
          </cell>
          <cell r="G12">
            <v>21776039.675000001</v>
          </cell>
          <cell r="I12">
            <v>21800114.096999999</v>
          </cell>
          <cell r="K12">
            <v>20724556.522</v>
          </cell>
          <cell r="M12">
            <v>19408047.517999999</v>
          </cell>
        </row>
        <row r="25">
          <cell r="F25">
            <v>1.6041364046350814E-3</v>
          </cell>
          <cell r="H25">
            <v>-9.7202848767703465E-3</v>
          </cell>
          <cell r="J25">
            <v>1.7503769242231071E-2</v>
          </cell>
          <cell r="L25">
            <v>-3.2684820014123317E-2</v>
          </cell>
          <cell r="N25">
            <v>-0.10500268448484129</v>
          </cell>
        </row>
        <row r="26">
          <cell r="F26">
            <v>-0.86698808538550121</v>
          </cell>
          <cell r="H26">
            <v>2.6542547330274493</v>
          </cell>
          <cell r="J26">
            <v>-0.58633403326204214</v>
          </cell>
          <cell r="L26">
            <v>0.97828707823384198</v>
          </cell>
          <cell r="N26">
            <v>6.5927971929237401</v>
          </cell>
        </row>
        <row r="27">
          <cell r="B27" t="str">
            <v>Net Stock</v>
          </cell>
          <cell r="E27">
            <v>692258.06599999999</v>
          </cell>
          <cell r="G27">
            <v>730028.99800000002</v>
          </cell>
          <cell r="I27">
            <v>1075693.3530000001</v>
          </cell>
          <cell r="K27">
            <v>1868828.611</v>
          </cell>
          <cell r="M27">
            <v>2046233.037</v>
          </cell>
        </row>
        <row r="30">
          <cell r="B30" t="str">
            <v>Net Real Estate</v>
          </cell>
          <cell r="E30">
            <v>1816.9110000000001</v>
          </cell>
          <cell r="G30">
            <v>0</v>
          </cell>
          <cell r="I30">
            <v>0</v>
          </cell>
          <cell r="K30">
            <v>0</v>
          </cell>
          <cell r="M30">
            <v>743791.69099999999</v>
          </cell>
        </row>
        <row r="36">
          <cell r="B36" t="str">
            <v>Net Cash, Cash Equiv &amp; ST</v>
          </cell>
          <cell r="E36">
            <v>230170.772</v>
          </cell>
          <cell r="G36">
            <v>1123572.7920000001</v>
          </cell>
          <cell r="I36">
            <v>548977.11100000003</v>
          </cell>
          <cell r="K36">
            <v>1024731.39</v>
          </cell>
          <cell r="M36">
            <v>690491.45200000005</v>
          </cell>
        </row>
        <row r="37">
          <cell r="B37" t="str">
            <v>Net Other Investments</v>
          </cell>
          <cell r="E37">
            <v>2690389.057</v>
          </cell>
          <cell r="G37">
            <v>2904222.7409999999</v>
          </cell>
          <cell r="I37">
            <v>3227670.7549999999</v>
          </cell>
          <cell r="K37">
            <v>3112709.227</v>
          </cell>
          <cell r="M37">
            <v>2792641.8790000002</v>
          </cell>
        </row>
        <row r="54">
          <cell r="E54" t="str">
            <v>2011Y</v>
          </cell>
          <cell r="G54" t="str">
            <v>2012Y</v>
          </cell>
          <cell r="I54" t="str">
            <v>2013Y</v>
          </cell>
          <cell r="K54" t="str">
            <v>2014Y</v>
          </cell>
          <cell r="M54" t="str">
            <v>2015Y</v>
          </cell>
        </row>
        <row r="81">
          <cell r="B81" t="str">
            <v>Schedule BA Total</v>
          </cell>
          <cell r="E81">
            <v>4889846.8120000008</v>
          </cell>
          <cell r="F81">
            <v>-4.934133576804034E-2</v>
          </cell>
          <cell r="G81">
            <v>4976091.1579999998</v>
          </cell>
          <cell r="H81">
            <v>1.7637433096748589E-2</v>
          </cell>
          <cell r="I81">
            <v>5483905.3020000001</v>
          </cell>
          <cell r="J81">
            <v>0.10205081214872713</v>
          </cell>
          <cell r="K81">
            <v>5561486.9539999999</v>
          </cell>
          <cell r="L81">
            <v>1.4147153848864891E-2</v>
          </cell>
          <cell r="M81">
            <v>5099386.1380000003</v>
          </cell>
          <cell r="N81">
            <v>-8.3089436300419983E-2</v>
          </cell>
        </row>
      </sheetData>
      <sheetData sheetId="5"/>
      <sheetData sheetId="6"/>
      <sheetData sheetId="7"/>
      <sheetData sheetId="8">
        <row r="4">
          <cell r="F4" t="str">
            <v>2011Y</v>
          </cell>
          <cell r="G4" t="str">
            <v>2011Y
% Chg</v>
          </cell>
          <cell r="H4" t="str">
            <v>2012Y</v>
          </cell>
          <cell r="I4" t="str">
            <v>2012Y
% Chg</v>
          </cell>
          <cell r="J4" t="str">
            <v>2013Y</v>
          </cell>
          <cell r="K4" t="str">
            <v>2013Y
% Chg</v>
          </cell>
          <cell r="L4" t="str">
            <v>2014Y</v>
          </cell>
          <cell r="M4" t="str">
            <v>2014Y
% Chg</v>
          </cell>
          <cell r="N4" t="str">
            <v>2015Y</v>
          </cell>
          <cell r="O4" t="str">
            <v>2015Y
% Chg</v>
          </cell>
          <cell r="P4" t="str">
            <v>5 Yr % Chg</v>
          </cell>
        </row>
        <row r="7">
          <cell r="B7" t="str">
            <v>GPW to PHS (%)</v>
          </cell>
          <cell r="F7">
            <v>1.6302879219999999</v>
          </cell>
          <cell r="G7">
            <v>0.14237666840984753</v>
          </cell>
          <cell r="H7">
            <v>1.5465181050000001</v>
          </cell>
          <cell r="I7">
            <v>-5.1383449432191641E-2</v>
          </cell>
          <cell r="J7">
            <v>1.5609354450000001</v>
          </cell>
          <cell r="K7">
            <v>9.3224514820666737E-3</v>
          </cell>
          <cell r="L7">
            <v>1.4643751570000001</v>
          </cell>
          <cell r="M7">
            <v>-6.1860526205169242E-2</v>
          </cell>
          <cell r="N7">
            <v>1.601263943</v>
          </cell>
          <cell r="O7">
            <v>9.3479314604351771E-2</v>
          </cell>
          <cell r="P7">
            <v>-1.7802977381071505E-2</v>
          </cell>
        </row>
        <row r="8">
          <cell r="B8" t="str">
            <v>NPW to PHS (%)</v>
          </cell>
          <cell r="F8">
            <v>0.61688971999999997</v>
          </cell>
          <cell r="G8">
            <v>8.7576388316841225E-3</v>
          </cell>
          <cell r="H8">
            <v>0.60967175500000004</v>
          </cell>
          <cell r="I8">
            <v>-1.1700575914930011E-2</v>
          </cell>
          <cell r="J8">
            <v>0.61176591199999997</v>
          </cell>
          <cell r="K8">
            <v>3.4348926005272062E-3</v>
          </cell>
          <cell r="L8">
            <v>0.57226289399999997</v>
          </cell>
          <cell r="M8">
            <v>-6.4572113655132823E-2</v>
          </cell>
          <cell r="N8">
            <v>0.56296397900000006</v>
          </cell>
          <cell r="O8">
            <v>-1.6249376112790426E-2</v>
          </cell>
          <cell r="P8">
            <v>-8.7415528662075803E-2</v>
          </cell>
        </row>
        <row r="9">
          <cell r="B9" t="str">
            <v>Chg in NPW (%)</v>
          </cell>
          <cell r="F9">
            <v>-3.9320982999999997E-2</v>
          </cell>
          <cell r="G9">
            <v>-0.52831795670719661</v>
          </cell>
          <cell r="H9">
            <v>6.4512885999999992E-2</v>
          </cell>
          <cell r="I9">
            <v>-2.6406732761487675</v>
          </cell>
          <cell r="J9">
            <v>1.6839643000000001E-2</v>
          </cell>
          <cell r="K9">
            <v>-0.73897241242625533</v>
          </cell>
          <cell r="L9">
            <v>-4.3455647E-2</v>
          </cell>
          <cell r="M9">
            <v>-3.5805563098932676</v>
          </cell>
          <cell r="N9">
            <v>-7.8508778000000001E-2</v>
          </cell>
          <cell r="O9">
            <v>0.80664156260289954</v>
          </cell>
          <cell r="P9">
            <v>0.9966128008549533</v>
          </cell>
        </row>
        <row r="10">
          <cell r="B10" t="str">
            <v>Surplus Aid to PHS (%)</v>
          </cell>
          <cell r="F10">
            <v>5.9604701000000003E-2</v>
          </cell>
          <cell r="G10">
            <v>-4.204269953962525E-2</v>
          </cell>
          <cell r="H10">
            <v>5.9289487000000002E-2</v>
          </cell>
          <cell r="I10">
            <v>-5.2884083757085421E-3</v>
          </cell>
          <cell r="J10">
            <v>5.7368541000000002E-2</v>
          </cell>
          <cell r="K10">
            <v>-3.2399437019922317E-2</v>
          </cell>
          <cell r="L10">
            <v>5.5261942000000001E-2</v>
          </cell>
          <cell r="M10">
            <v>-3.6720456251449707E-2</v>
          </cell>
          <cell r="N10">
            <v>6.963917E-2</v>
          </cell>
          <cell r="O10">
            <v>0.26016508793701099</v>
          </cell>
          <cell r="P10">
            <v>0.1683502950547473</v>
          </cell>
        </row>
        <row r="11">
          <cell r="B11" t="str">
            <v>2-Yr Overall Operating Ratio (%)</v>
          </cell>
          <cell r="F11">
            <v>0.80599999999999994</v>
          </cell>
          <cell r="G11">
            <v>-7.3891625615765122E-3</v>
          </cell>
          <cell r="H11">
            <v>0.85599999999999998</v>
          </cell>
          <cell r="I11">
            <v>6.2034739454094323E-2</v>
          </cell>
          <cell r="J11">
            <v>0.84299999999999997</v>
          </cell>
          <cell r="K11">
            <v>-1.5186915887850483E-2</v>
          </cell>
          <cell r="L11">
            <v>0.82599999999999996</v>
          </cell>
          <cell r="M11">
            <v>-2.0166073546856511E-2</v>
          </cell>
          <cell r="N11">
            <v>0.86</v>
          </cell>
          <cell r="O11">
            <v>4.1162227602905554E-2</v>
          </cell>
          <cell r="P11">
            <v>6.6997518610421913E-2</v>
          </cell>
        </row>
        <row r="12">
          <cell r="B12" t="str">
            <v>Invest Yield (%)</v>
          </cell>
          <cell r="F12">
            <v>3.7000000000000005E-2</v>
          </cell>
          <cell r="G12">
            <v>-2.631578947368407E-2</v>
          </cell>
          <cell r="H12">
            <v>3.2000000000000001E-2</v>
          </cell>
          <cell r="I12">
            <v>-0.1351351351351352</v>
          </cell>
          <cell r="J12">
            <v>2.7000000000000003E-2</v>
          </cell>
          <cell r="K12">
            <v>-0.15624999999999989</v>
          </cell>
          <cell r="L12">
            <v>2.6000000000000002E-2</v>
          </cell>
          <cell r="M12">
            <v>-3.703703703703709E-2</v>
          </cell>
          <cell r="N12">
            <v>2.6000000000000002E-2</v>
          </cell>
          <cell r="O12">
            <v>0</v>
          </cell>
          <cell r="P12">
            <v>-0.29729729729729737</v>
          </cell>
        </row>
        <row r="13">
          <cell r="B13" t="str">
            <v>Gross Chg in PHS (%)</v>
          </cell>
          <cell r="F13">
            <v>-4.7661221999999996E-2</v>
          </cell>
          <cell r="G13">
            <v>-4.4205406741450135</v>
          </cell>
          <cell r="H13">
            <v>7.7115761000000005E-2</v>
          </cell>
          <cell r="I13">
            <v>-2.6179979816715573</v>
          </cell>
          <cell r="J13">
            <v>1.3358864E-2</v>
          </cell>
          <cell r="K13">
            <v>-0.82676869388606566</v>
          </cell>
          <cell r="L13">
            <v>2.2574127000000003E-2</v>
          </cell>
          <cell r="M13">
            <v>0.6898238502914622</v>
          </cell>
          <cell r="N13">
            <v>-6.3287788999999997E-2</v>
          </cell>
          <cell r="O13">
            <v>-3.803554219394619</v>
          </cell>
          <cell r="P13">
            <v>0.32786752719013368</v>
          </cell>
        </row>
        <row r="14">
          <cell r="B14" t="str">
            <v>Net Chg in Adj PHS (%)</v>
          </cell>
          <cell r="F14">
            <v>0.03</v>
          </cell>
          <cell r="G14">
            <v>-0.4</v>
          </cell>
          <cell r="H14">
            <v>0.13</v>
          </cell>
          <cell r="I14">
            <v>3.3333333333333339</v>
          </cell>
          <cell r="J14">
            <v>0.06</v>
          </cell>
          <cell r="K14">
            <v>-0.53846153846153855</v>
          </cell>
          <cell r="L14">
            <v>0.02</v>
          </cell>
          <cell r="M14">
            <v>-0.66666666666666663</v>
          </cell>
          <cell r="N14">
            <v>-0.04</v>
          </cell>
          <cell r="O14">
            <v>-3</v>
          </cell>
          <cell r="P14">
            <v>-2.3333333333333335</v>
          </cell>
        </row>
        <row r="15">
          <cell r="B15" t="str">
            <v>Liab to Liq Assets (%)</v>
          </cell>
          <cell r="F15">
            <v>1.1707729469999999</v>
          </cell>
          <cell r="G15">
            <v>0.10414651585721368</v>
          </cell>
          <cell r="H15">
            <v>1.135909171</v>
          </cell>
          <cell r="I15">
            <v>-2.9778426371513955E-2</v>
          </cell>
          <cell r="J15">
            <v>1.1253185999999999</v>
          </cell>
          <cell r="K15">
            <v>-9.3234311953627191E-3</v>
          </cell>
          <cell r="L15">
            <v>1.047676528</v>
          </cell>
          <cell r="M15">
            <v>-6.8995635547124179E-2</v>
          </cell>
          <cell r="N15">
            <v>1.099387117</v>
          </cell>
          <cell r="O15">
            <v>4.9357399557967474E-2</v>
          </cell>
          <cell r="P15">
            <v>-6.097324864135234E-2</v>
          </cell>
        </row>
        <row r="16">
          <cell r="B16" t="str">
            <v>Gross Agents' Bal to PHS (%)</v>
          </cell>
          <cell r="F16">
            <v>0.57485780799999997</v>
          </cell>
          <cell r="G16">
            <v>0.45405600193876894</v>
          </cell>
          <cell r="H16">
            <v>0.555626854</v>
          </cell>
          <cell r="I16">
            <v>-3.3453410099632763E-2</v>
          </cell>
          <cell r="J16">
            <v>0.48981668300000003</v>
          </cell>
          <cell r="K16">
            <v>-0.11844310714326989</v>
          </cell>
          <cell r="L16">
            <v>0.40702636599999997</v>
          </cell>
          <cell r="M16">
            <v>-0.16902306490038443</v>
          </cell>
          <cell r="N16">
            <v>0.40016287499999997</v>
          </cell>
          <cell r="O16">
            <v>-1.6862521874074332E-2</v>
          </cell>
          <cell r="P16">
            <v>-0.30389242447238363</v>
          </cell>
        </row>
        <row r="17">
          <cell r="B17" t="str">
            <v>1-Yr Res Dev to PHS (%)</v>
          </cell>
          <cell r="F17" t="str">
            <v>NM</v>
          </cell>
          <cell r="G17"/>
          <cell r="H17" t="str">
            <v>NM</v>
          </cell>
          <cell r="I17"/>
          <cell r="J17" t="str">
            <v>NM</v>
          </cell>
          <cell r="K17"/>
          <cell r="L17" t="str">
            <v>NM</v>
          </cell>
          <cell r="M17"/>
          <cell r="N17" t="str">
            <v>NM</v>
          </cell>
          <cell r="O17"/>
          <cell r="P17"/>
        </row>
        <row r="18">
          <cell r="B18" t="str">
            <v>2-Yr Res Dev to PHS (%)</v>
          </cell>
          <cell r="F18" t="str">
            <v>NM</v>
          </cell>
          <cell r="G18"/>
          <cell r="H18" t="str">
            <v>NM</v>
          </cell>
          <cell r="I18"/>
          <cell r="J18" t="str">
            <v>NM</v>
          </cell>
          <cell r="K18"/>
          <cell r="L18" t="str">
            <v>NM</v>
          </cell>
          <cell r="M18"/>
          <cell r="N18" t="str">
            <v>NM</v>
          </cell>
          <cell r="O18"/>
          <cell r="P18"/>
        </row>
        <row r="19">
          <cell r="B19" t="str">
            <v>Est Curr Res Defic to PHS (%)</v>
          </cell>
          <cell r="F19">
            <v>-0.188848461</v>
          </cell>
          <cell r="G19">
            <v>0.78592051632843973</v>
          </cell>
          <cell r="H19">
            <v>3.7457014000000004E-2</v>
          </cell>
          <cell r="I19">
            <v>-1.198344290452015</v>
          </cell>
          <cell r="J19">
            <v>7.4122921000000008E-2</v>
          </cell>
          <cell r="K19">
            <v>0.97887960316324207</v>
          </cell>
          <cell r="L19">
            <v>-4.1628656999999999E-2</v>
          </cell>
          <cell r="M19">
            <v>-1.5616165207520627</v>
          </cell>
          <cell r="N19">
            <v>-5.8493112E-2</v>
          </cell>
          <cell r="O19">
            <v>0.40511648021698132</v>
          </cell>
          <cell r="P19">
            <v>-0.69026429079557072</v>
          </cell>
        </row>
        <row r="20">
          <cell r="B20" t="str">
            <v>Net Chg in C&amp;S (%)</v>
          </cell>
          <cell r="F20">
            <v>2.8192227E-2</v>
          </cell>
          <cell r="G20">
            <v>-0.47038052942734598</v>
          </cell>
          <cell r="H20">
            <v>0.12978917800000001</v>
          </cell>
          <cell r="I20">
            <v>3.6037220826861249</v>
          </cell>
          <cell r="J20">
            <v>5.9778247E-2</v>
          </cell>
          <cell r="K20">
            <v>-0.53942040529758195</v>
          </cell>
          <cell r="L20">
            <v>2.2574127000000003E-2</v>
          </cell>
          <cell r="M20">
            <v>-0.62236886939826119</v>
          </cell>
          <cell r="N20">
            <v>-3.5264112E-2</v>
          </cell>
          <cell r="O20">
            <v>-2.5621473202485303</v>
          </cell>
          <cell r="P20">
            <v>-2.250845206375502</v>
          </cell>
        </row>
        <row r="21">
          <cell r="B21" t="str">
            <v>Gross Chg C&amp;S (%)</v>
          </cell>
          <cell r="F21">
            <v>-4.7661221999999996E-2</v>
          </cell>
          <cell r="G21">
            <v>-4.4205406741450135</v>
          </cell>
          <cell r="H21">
            <v>7.7115761000000005E-2</v>
          </cell>
          <cell r="I21">
            <v>-2.6179979816715573</v>
          </cell>
          <cell r="J21">
            <v>1.3358864E-2</v>
          </cell>
          <cell r="K21">
            <v>-0.82676869388606566</v>
          </cell>
          <cell r="L21">
            <v>2.2574127000000003E-2</v>
          </cell>
          <cell r="M21">
            <v>0.6898238502914622</v>
          </cell>
          <cell r="N21">
            <v>-6.3287788999999997E-2</v>
          </cell>
          <cell r="O21">
            <v>-3.803554219394619</v>
          </cell>
          <cell r="P21">
            <v>0.32786752719013368</v>
          </cell>
        </row>
        <row r="22">
          <cell r="B22" t="str">
            <v>Net Inc to Tot Inc (Incl Rlzd Cap Gains) (%)</v>
          </cell>
          <cell r="F22">
            <v>9.0486511519999997</v>
          </cell>
          <cell r="G22"/>
          <cell r="H22">
            <v>2.494310204</v>
          </cell>
          <cell r="I22">
            <v>-0.72434452802960703</v>
          </cell>
          <cell r="J22">
            <v>10.434972836</v>
          </cell>
          <cell r="K22">
            <v>3.1835104628389681</v>
          </cell>
          <cell r="L22">
            <v>7.4067238719999997</v>
          </cell>
          <cell r="M22">
            <v>-0.29020190196880358</v>
          </cell>
          <cell r="N22">
            <v>7.856809256</v>
          </cell>
          <cell r="O22">
            <v>6.0767134265863554E-2</v>
          </cell>
          <cell r="P22">
            <v>-0.13171486843501201</v>
          </cell>
        </row>
        <row r="23">
          <cell r="B23" t="str">
            <v>Adeq of Inv Inc (%)</v>
          </cell>
          <cell r="F23" t="str">
            <v>NM</v>
          </cell>
          <cell r="G23"/>
          <cell r="H23" t="str">
            <v>NM</v>
          </cell>
          <cell r="I23"/>
          <cell r="J23" t="str">
            <v>NM</v>
          </cell>
          <cell r="K23"/>
          <cell r="L23" t="str">
            <v>NM</v>
          </cell>
          <cell r="M23"/>
          <cell r="N23" t="str">
            <v>NM</v>
          </cell>
          <cell r="O23"/>
          <cell r="P23"/>
        </row>
        <row r="24">
          <cell r="B24" t="str">
            <v>Non-Adm to Adm Assets (%)</v>
          </cell>
          <cell r="F24">
            <v>3.0654055999999999E-2</v>
          </cell>
          <cell r="G24">
            <v>-0.13494507628055286</v>
          </cell>
          <cell r="H24">
            <v>2.3415286E-2</v>
          </cell>
          <cell r="I24">
            <v>-0.23614395432695756</v>
          </cell>
          <cell r="J24">
            <v>2.0422582000000002E-2</v>
          </cell>
          <cell r="K24">
            <v>-0.12780984182725763</v>
          </cell>
          <cell r="L24">
            <v>1.6679335999999999E-2</v>
          </cell>
          <cell r="M24">
            <v>-0.18328955662902968</v>
          </cell>
          <cell r="N24">
            <v>2.0146489E-2</v>
          </cell>
          <cell r="O24">
            <v>0.20787116465547562</v>
          </cell>
          <cell r="P24">
            <v>-0.34277901103853925</v>
          </cell>
        </row>
        <row r="25">
          <cell r="B25" t="str">
            <v>Tot RE &amp; Tot Mrtg Loans to Cash &amp; Inv Assets (%)</v>
          </cell>
          <cell r="F25">
            <v>1.8751971999999999E-2</v>
          </cell>
          <cell r="G25">
            <v>0.10372220155944545</v>
          </cell>
          <cell r="H25">
            <v>1.7589527000000001E-2</v>
          </cell>
          <cell r="I25">
            <v>-6.1990546914212463E-2</v>
          </cell>
          <cell r="J25">
            <v>2.2155728E-2</v>
          </cell>
          <cell r="K25">
            <v>0.25959771402607923</v>
          </cell>
          <cell r="L25">
            <v>2.8065394E-2</v>
          </cell>
          <cell r="M25">
            <v>0.26673309944949675</v>
          </cell>
          <cell r="N25">
            <v>2.9002786999999999E-2</v>
          </cell>
          <cell r="O25">
            <v>3.3400314992905411E-2</v>
          </cell>
          <cell r="P25">
            <v>0.54665264005300362</v>
          </cell>
        </row>
        <row r="26">
          <cell r="B26" t="str">
            <v>Tot Aff Inv to C&amp;S (%)</v>
          </cell>
          <cell r="F26">
            <v>0.129537548</v>
          </cell>
          <cell r="G26">
            <v>-1.9498683061285993E-2</v>
          </cell>
          <cell r="H26">
            <v>0.129125192</v>
          </cell>
          <cell r="I26">
            <v>-3.1832932332485075E-3</v>
          </cell>
          <cell r="J26">
            <v>0.12762432799999998</v>
          </cell>
          <cell r="K26">
            <v>-1.1623324440052096E-2</v>
          </cell>
          <cell r="L26">
            <v>0.15525893500000001</v>
          </cell>
          <cell r="M26">
            <v>0.21653087176294505</v>
          </cell>
          <cell r="N26">
            <v>0.113940287</v>
          </cell>
          <cell r="O26">
            <v>-0.26612734397540472</v>
          </cell>
          <cell r="P26">
            <v>-0.12040725828776688</v>
          </cell>
        </row>
        <row r="27">
          <cell r="B27" t="str">
            <v>Surplus Relief (%)</v>
          </cell>
          <cell r="F27" t="str">
            <v>NM</v>
          </cell>
          <cell r="G27"/>
          <cell r="H27" t="str">
            <v>NM</v>
          </cell>
          <cell r="I27"/>
          <cell r="J27" t="str">
            <v>NM</v>
          </cell>
          <cell r="K27"/>
          <cell r="L27" t="str">
            <v>NM</v>
          </cell>
          <cell r="M27"/>
          <cell r="N27" t="str">
            <v>NM</v>
          </cell>
          <cell r="O27"/>
          <cell r="P27"/>
        </row>
        <row r="28">
          <cell r="B28" t="str">
            <v>Chg in Premium (%)</v>
          </cell>
          <cell r="F28" t="str">
            <v>NM</v>
          </cell>
          <cell r="G28"/>
          <cell r="H28" t="str">
            <v>NM</v>
          </cell>
          <cell r="I28"/>
          <cell r="J28" t="str">
            <v>NM</v>
          </cell>
          <cell r="K28"/>
          <cell r="L28" t="str">
            <v>NM</v>
          </cell>
          <cell r="M28"/>
          <cell r="N28" t="str">
            <v>NM</v>
          </cell>
          <cell r="O28"/>
          <cell r="P28"/>
        </row>
        <row r="29">
          <cell r="B29" t="str">
            <v>Chg in Prod Mix (%)</v>
          </cell>
          <cell r="F29" t="str">
            <v>NM</v>
          </cell>
          <cell r="G29"/>
          <cell r="H29" t="str">
            <v>NM</v>
          </cell>
          <cell r="I29"/>
          <cell r="J29" t="str">
            <v>NM</v>
          </cell>
          <cell r="K29"/>
          <cell r="L29" t="str">
            <v>NM</v>
          </cell>
          <cell r="M29"/>
          <cell r="N29" t="str">
            <v>NM</v>
          </cell>
          <cell r="O29"/>
          <cell r="P29"/>
        </row>
        <row r="30">
          <cell r="B30" t="str">
            <v>Chg in Asset Mix (%)</v>
          </cell>
          <cell r="F30">
            <v>4.0000000000000001E-3</v>
          </cell>
          <cell r="G30">
            <v>1</v>
          </cell>
          <cell r="H30">
            <v>5.0000000000000001E-3</v>
          </cell>
          <cell r="I30">
            <v>0.25</v>
          </cell>
          <cell r="J30">
            <v>4.0000000000000001E-3</v>
          </cell>
          <cell r="K30">
            <v>-0.19999999999999996</v>
          </cell>
          <cell r="L30">
            <v>6.0000000000000001E-3</v>
          </cell>
          <cell r="M30">
            <v>0.5</v>
          </cell>
          <cell r="N30">
            <v>5.0000000000000001E-3</v>
          </cell>
          <cell r="O30">
            <v>-0.16666666666666663</v>
          </cell>
          <cell r="P30">
            <v>0.25</v>
          </cell>
        </row>
        <row r="31">
          <cell r="B31" t="str">
            <v>Chg in Reserving (%)</v>
          </cell>
          <cell r="F31" t="str">
            <v>NM</v>
          </cell>
          <cell r="G31"/>
          <cell r="H31" t="str">
            <v>NM</v>
          </cell>
          <cell r="I31"/>
          <cell r="J31" t="str">
            <v>NM</v>
          </cell>
          <cell r="K31"/>
          <cell r="L31" t="str">
            <v>NM</v>
          </cell>
          <cell r="M31"/>
          <cell r="N31" t="str">
            <v>NM</v>
          </cell>
          <cell r="O31"/>
          <cell r="P31"/>
        </row>
        <row r="33">
          <cell r="B33" t="str">
            <v>Cash &amp; Short-Term Investments/ Liabilities (%)</v>
          </cell>
          <cell r="F33">
            <v>8.1222760000000012E-3</v>
          </cell>
          <cell r="G33">
            <v>-0.63222338179258775</v>
          </cell>
          <cell r="H33">
            <v>3.9561093999999998E-2</v>
          </cell>
          <cell r="I33">
            <v>3.870690678327108</v>
          </cell>
          <cell r="J33">
            <v>1.9538161999999998E-2</v>
          </cell>
          <cell r="K33">
            <v>-0.50612685281150216</v>
          </cell>
          <cell r="L33">
            <v>3.8882907000000001E-2</v>
          </cell>
          <cell r="M33">
            <v>0.99010055295887134</v>
          </cell>
          <cell r="N33">
            <v>2.6139991999999997E-2</v>
          </cell>
          <cell r="O33">
            <v>-0.32772536785894124</v>
          </cell>
          <cell r="P33">
            <v>2.2183087597614257</v>
          </cell>
        </row>
        <row r="34">
          <cell r="B34" t="str">
            <v>Liquid Investments/ Liabilities (%)</v>
          </cell>
          <cell r="F34">
            <v>0.81283203799999992</v>
          </cell>
          <cell r="G34">
            <v>-8.780523734160095E-2</v>
          </cell>
          <cell r="H34">
            <v>0.836928216</v>
          </cell>
          <cell r="I34">
            <v>2.9644719786500406E-2</v>
          </cell>
          <cell r="J34">
            <v>0.85202865799999994</v>
          </cell>
          <cell r="K34">
            <v>1.8042696746646492E-2</v>
          </cell>
          <cell r="L34">
            <v>0.92806476500000001</v>
          </cell>
          <cell r="M34">
            <v>8.9241255309982837E-2</v>
          </cell>
          <cell r="N34">
            <v>0.82501673600000003</v>
          </cell>
          <cell r="O34">
            <v>-0.11103538555307613</v>
          </cell>
          <cell r="P34">
            <v>1.4990425365098758E-2</v>
          </cell>
        </row>
        <row r="35">
          <cell r="B35" t="str">
            <v>Cash &amp; Short-Term Investments/ C&amp;S (%)</v>
          </cell>
          <cell r="F35">
            <v>2.6763534999999998E-2</v>
          </cell>
          <cell r="G35">
            <v>-0.58494598489288174</v>
          </cell>
          <cell r="H35">
            <v>0.121291992</v>
          </cell>
          <cell r="I35">
            <v>3.5319869740675145</v>
          </cell>
          <cell r="J35">
            <v>5.8481955000000002E-2</v>
          </cell>
          <cell r="K35">
            <v>-0.51784158182512163</v>
          </cell>
          <cell r="L35">
            <v>0.106753687</v>
          </cell>
          <cell r="M35">
            <v>0.82541241995073511</v>
          </cell>
          <cell r="N35">
            <v>7.6793589999999995E-2</v>
          </cell>
          <cell r="O35">
            <v>-0.2806469532054664</v>
          </cell>
          <cell r="P35">
            <v>1.8693365805376607</v>
          </cell>
        </row>
        <row r="36">
          <cell r="B36" t="str">
            <v>Liabilities/ Invested Assets (%)</v>
          </cell>
          <cell r="F36">
            <v>1.112114719</v>
          </cell>
          <cell r="G36">
            <v>0.11166664397248072</v>
          </cell>
          <cell r="H36">
            <v>1.0703662780000001</v>
          </cell>
          <cell r="I36">
            <v>-3.7539689284518785E-2</v>
          </cell>
          <cell r="J36">
            <v>1.054224998</v>
          </cell>
          <cell r="K36">
            <v>-1.5080146237566705E-2</v>
          </cell>
          <cell r="L36">
            <v>0.98591378600000001</v>
          </cell>
          <cell r="M36">
            <v>-6.4797564210292036E-2</v>
          </cell>
          <cell r="N36">
            <v>1.0285785119999999</v>
          </cell>
          <cell r="O36">
            <v>4.3274297008359275E-2</v>
          </cell>
          <cell r="P36">
            <v>-7.5114739129713892E-2</v>
          </cell>
        </row>
        <row r="37">
          <cell r="B37" t="str">
            <v>Affiliated Investments/ C&amp;S (%)</v>
          </cell>
          <cell r="F37">
            <v>0.108474944</v>
          </cell>
          <cell r="G37">
            <v>-3.7641799168930401E-3</v>
          </cell>
          <cell r="H37">
            <v>0.100998476</v>
          </cell>
          <cell r="I37">
            <v>-6.8923455724485105E-2</v>
          </cell>
          <cell r="J37">
            <v>9.9836565000000002E-2</v>
          </cell>
          <cell r="K37">
            <v>-1.150424289570473E-2</v>
          </cell>
          <cell r="L37">
            <v>0.131485411</v>
          </cell>
          <cell r="M37">
            <v>0.31700655967079783</v>
          </cell>
          <cell r="N37">
            <v>8.227978200000001E-2</v>
          </cell>
          <cell r="O37">
            <v>-0.37422881082981885</v>
          </cell>
          <cell r="P37">
            <v>-0.24148583105053267</v>
          </cell>
        </row>
        <row r="38">
          <cell r="B38" t="str">
            <v>Net Adm Cash &amp; Invested Assets ($000)</v>
          </cell>
          <cell r="F38">
            <v>25481374.539000001</v>
          </cell>
          <cell r="G38">
            <v>-3.3198328517110465E-2</v>
          </cell>
          <cell r="H38">
            <v>26533864.206</v>
          </cell>
          <cell r="I38">
            <v>4.1304273652472467E-2</v>
          </cell>
          <cell r="J38">
            <v>26652455.316</v>
          </cell>
          <cell r="K38">
            <v>4.4694247727845582E-3</v>
          </cell>
          <cell r="L38">
            <v>26730825.75</v>
          </cell>
          <cell r="M38">
            <v>2.9404583206618096E-3</v>
          </cell>
          <cell r="N38">
            <v>25681205.577</v>
          </cell>
          <cell r="O38">
            <v>-3.9266283159995585E-2</v>
          </cell>
          <cell r="P38">
            <v>7.8422393460035877E-3</v>
          </cell>
        </row>
        <row r="42">
          <cell r="B42" t="str">
            <v>Cash Flow: Premiums Collected Net of Reinsurance ($000)</v>
          </cell>
          <cell r="F42">
            <v>5092862.3880000003</v>
          </cell>
          <cell r="G42">
            <v>-0.14829345409300965</v>
          </cell>
          <cell r="H42">
            <v>5816724.0430000005</v>
          </cell>
          <cell r="I42">
            <v>0.14213257689930736</v>
          </cell>
          <cell r="J42">
            <v>6165511.6540000001</v>
          </cell>
          <cell r="K42">
            <v>5.9962894650252396E-2</v>
          </cell>
          <cell r="L42">
            <v>5698773.3190000001</v>
          </cell>
          <cell r="M42">
            <v>-7.5701476404994583E-2</v>
          </cell>
          <cell r="N42">
            <v>5110715.8670000006</v>
          </cell>
          <cell r="O42">
            <v>-0.10319018130434954</v>
          </cell>
          <cell r="P42">
            <v>3.5055883390973097E-3</v>
          </cell>
        </row>
        <row r="43">
          <cell r="B43" t="str">
            <v>Cash Flow: Benefit &amp; Loss Related Pymts ($000)</v>
          </cell>
          <cell r="F43">
            <v>4110016.3820000002</v>
          </cell>
          <cell r="G43">
            <v>0.37975075939878256</v>
          </cell>
          <cell r="H43">
            <v>3910078.0530000003</v>
          </cell>
          <cell r="I43">
            <v>-4.8646601477220108E-2</v>
          </cell>
          <cell r="J43">
            <v>4344742.6310000001</v>
          </cell>
          <cell r="K43">
            <v>0.11116519212871068</v>
          </cell>
          <cell r="L43">
            <v>2498696.6040000003</v>
          </cell>
          <cell r="M43">
            <v>-0.42489191737810894</v>
          </cell>
          <cell r="N43">
            <v>3438866.8810000001</v>
          </cell>
          <cell r="O43">
            <v>0.37626427934265516</v>
          </cell>
          <cell r="P43">
            <v>-0.1632960646919388</v>
          </cell>
        </row>
        <row r="44">
          <cell r="B44" t="str">
            <v>Cash Flow: Exp &amp; WI For Deductions ($000)</v>
          </cell>
          <cell r="F44">
            <v>2113062.2489999998</v>
          </cell>
          <cell r="G44">
            <v>6.2988398921033362E-3</v>
          </cell>
          <cell r="H44">
            <v>2044512.1610000001</v>
          </cell>
          <cell r="I44">
            <v>-3.2441111487577223E-2</v>
          </cell>
          <cell r="J44">
            <v>1950125.696</v>
          </cell>
          <cell r="K44">
            <v>-4.6165763550085392E-2</v>
          </cell>
          <cell r="L44">
            <v>1924763.8970000001</v>
          </cell>
          <cell r="M44">
            <v>-1.3005212459904936E-2</v>
          </cell>
          <cell r="N44">
            <v>1700037.416</v>
          </cell>
          <cell r="O44">
            <v>-0.1167553492406348</v>
          </cell>
          <cell r="P44">
            <v>-0.19546269079174672</v>
          </cell>
        </row>
        <row r="45">
          <cell r="B45" t="str">
            <v>Cash From Operations ($000)</v>
          </cell>
          <cell r="F45">
            <v>-224717.20800000001</v>
          </cell>
          <cell r="G45">
            <v>-1.1301685261153833</v>
          </cell>
          <cell r="H45">
            <v>748674.58900000004</v>
          </cell>
          <cell r="I45">
            <v>-4.3316299880336713</v>
          </cell>
          <cell r="J45">
            <v>581726.59400000004</v>
          </cell>
          <cell r="K45">
            <v>-0.22299140033988785</v>
          </cell>
          <cell r="L45">
            <v>1977046.835</v>
          </cell>
          <cell r="M45">
            <v>2.3985842411048512</v>
          </cell>
          <cell r="N45">
            <v>611429.14600000007</v>
          </cell>
          <cell r="O45">
            <v>-0.69073613473602913</v>
          </cell>
          <cell r="P45">
            <v>-3.7208826215035566</v>
          </cell>
        </row>
        <row r="46">
          <cell r="B46" t="str">
            <v>Cash Flow: Income Taxes Excl Capital Gains Taxes ($000)</v>
          </cell>
          <cell r="F46">
            <v>86730.845000000001</v>
          </cell>
          <cell r="G46">
            <v>0.21814822038186343</v>
          </cell>
          <cell r="H46">
            <v>31407.648000000001</v>
          </cell>
          <cell r="I46">
            <v>-0.63787222412049593</v>
          </cell>
          <cell r="J46">
            <v>101314.72100000001</v>
          </cell>
          <cell r="K46">
            <v>2.2257977738415815</v>
          </cell>
          <cell r="L46">
            <v>59867.466</v>
          </cell>
          <cell r="M46">
            <v>-0.40909410390618361</v>
          </cell>
          <cell r="N46">
            <v>101644.997</v>
          </cell>
          <cell r="O46">
            <v>0.69783362803429827</v>
          </cell>
          <cell r="P46">
            <v>0.1719590302619558</v>
          </cell>
        </row>
        <row r="47">
          <cell r="B47" t="str">
            <v>Cash Flow: Dividends Paid to Policyholders ($000)</v>
          </cell>
          <cell r="F47">
            <v>8299.6869999999999</v>
          </cell>
          <cell r="G47">
            <v>0.14199416762960126</v>
          </cell>
          <cell r="H47">
            <v>5265.03</v>
          </cell>
          <cell r="I47">
            <v>-0.3656351137097098</v>
          </cell>
          <cell r="J47">
            <v>5882.241</v>
          </cell>
          <cell r="K47">
            <v>0.11722839186101508</v>
          </cell>
          <cell r="L47">
            <v>6717.7219999999998</v>
          </cell>
          <cell r="M47">
            <v>0.14203447291601945</v>
          </cell>
          <cell r="N47">
            <v>6238.3710000000001</v>
          </cell>
          <cell r="O47">
            <v>-7.1356182944158686E-2</v>
          </cell>
          <cell r="P47">
            <v>-0.24836069119233051</v>
          </cell>
        </row>
        <row r="49">
          <cell r="B49" t="str">
            <v>Net Admitted Derivatives ($000)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</row>
        <row r="50">
          <cell r="B50" t="str">
            <v>Net Adm Bonds ($000)</v>
          </cell>
          <cell r="F50">
            <v>21866739.732999999</v>
          </cell>
          <cell r="G50">
            <v>-4.7434513533782807E-3</v>
          </cell>
          <cell r="H50">
            <v>21776039.675000001</v>
          </cell>
          <cell r="I50">
            <v>-4.1478546462561106E-3</v>
          </cell>
          <cell r="J50">
            <v>21800114.096999999</v>
          </cell>
          <cell r="K50">
            <v>1.1055463876490368E-3</v>
          </cell>
          <cell r="L50">
            <v>20724556.522</v>
          </cell>
          <cell r="M50">
            <v>-4.9337245218730841E-2</v>
          </cell>
          <cell r="N50">
            <v>19408047.517999999</v>
          </cell>
          <cell r="O50">
            <v>-6.3524109797112871E-2</v>
          </cell>
          <cell r="P50">
            <v>-0.11243981704732531</v>
          </cell>
        </row>
        <row r="51">
          <cell r="B51" t="str">
            <v>Net Stock</v>
          </cell>
          <cell r="F51">
            <v>692258.06599999999</v>
          </cell>
          <cell r="G51">
            <v>-0.20788628675500254</v>
          </cell>
          <cell r="H51">
            <v>730028.99800000002</v>
          </cell>
          <cell r="I51">
            <v>5.456192402097626E-2</v>
          </cell>
          <cell r="J51">
            <v>1075693.3530000001</v>
          </cell>
          <cell r="K51">
            <v>0.47349400632986915</v>
          </cell>
          <cell r="L51">
            <v>1868828.611</v>
          </cell>
          <cell r="M51">
            <v>0.7373246806704028</v>
          </cell>
          <cell r="N51">
            <v>2046233.037</v>
          </cell>
          <cell r="O51">
            <v>9.492814105894487E-2</v>
          </cell>
          <cell r="P51">
            <v>1.9558818271681937</v>
          </cell>
        </row>
        <row r="52">
          <cell r="B52" t="str">
            <v>Net Adm Preferred Stock ($000)</v>
          </cell>
          <cell r="F52">
            <v>1140.2719999999999</v>
          </cell>
          <cell r="G52">
            <v>-0.35763630494631637</v>
          </cell>
          <cell r="H52">
            <v>1039.5999999999999</v>
          </cell>
          <cell r="I52">
            <v>-8.8287706792765208E-2</v>
          </cell>
          <cell r="J52">
            <v>0</v>
          </cell>
          <cell r="K52">
            <v>-1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-1</v>
          </cell>
        </row>
        <row r="53">
          <cell r="B53" t="str">
            <v>Net Adm Common Stock ($000)</v>
          </cell>
          <cell r="F53">
            <v>691117.79399999999</v>
          </cell>
          <cell r="G53">
            <v>-0.20758149944005055</v>
          </cell>
          <cell r="H53">
            <v>728989.39800000004</v>
          </cell>
          <cell r="I53">
            <v>5.4797610955448883E-2</v>
          </cell>
          <cell r="J53">
            <v>1075693.3530000001</v>
          </cell>
          <cell r="K53">
            <v>0.47559533232059437</v>
          </cell>
          <cell r="L53">
            <v>1868828.611</v>
          </cell>
          <cell r="M53">
            <v>0.7373246806704028</v>
          </cell>
          <cell r="N53">
            <v>2046233.037</v>
          </cell>
          <cell r="O53">
            <v>9.492814105894487E-2</v>
          </cell>
          <cell r="P53">
            <v>1.9607587227019074</v>
          </cell>
        </row>
        <row r="54">
          <cell r="B54" t="str">
            <v>Net Real Estate</v>
          </cell>
          <cell r="F54">
            <v>1816.9110000000001</v>
          </cell>
          <cell r="G54">
            <v>-2.8404907089676135E-2</v>
          </cell>
          <cell r="H54">
            <v>0</v>
          </cell>
          <cell r="I54">
            <v>-1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743791.69099999999</v>
          </cell>
          <cell r="O54">
            <v>0</v>
          </cell>
          <cell r="P54">
            <v>408.37156030207314</v>
          </cell>
        </row>
        <row r="55">
          <cell r="B55" t="str">
            <v>Net Adm First Lien Real Estate Loans ($000)</v>
          </cell>
          <cell r="F55">
            <v>1816.9110000000001</v>
          </cell>
          <cell r="G55">
            <v>-2.8404907089676135E-2</v>
          </cell>
          <cell r="H55">
            <v>0</v>
          </cell>
          <cell r="I55">
            <v>-1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-1</v>
          </cell>
        </row>
        <row r="56">
          <cell r="B56" t="str">
            <v>Net Adm Real Estate Loans Less First Liens ($000)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</row>
        <row r="57">
          <cell r="B57" t="str">
            <v>Net Adm Occupied Properties ($000)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</row>
        <row r="58">
          <cell r="B58" t="str">
            <v>Net Adm Income Generating Properties ($000)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743791.69099999999</v>
          </cell>
          <cell r="O58">
            <v>0</v>
          </cell>
          <cell r="P58">
            <v>0</v>
          </cell>
        </row>
        <row r="59">
          <cell r="B59" t="str">
            <v>Net Adm Properties for Sale ($000)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</row>
        <row r="60">
          <cell r="F60">
            <v>230170.772</v>
          </cell>
          <cell r="G60">
            <v>-0.60472797270082657</v>
          </cell>
          <cell r="H60">
            <v>1123572.7920000001</v>
          </cell>
          <cell r="I60">
            <v>3.8814746643852773</v>
          </cell>
          <cell r="J60">
            <v>548977.11100000003</v>
          </cell>
          <cell r="K60">
            <v>-0.51140049411235655</v>
          </cell>
          <cell r="L60">
            <v>1024731.39</v>
          </cell>
          <cell r="M60">
            <v>0.86661951740279375</v>
          </cell>
          <cell r="N60">
            <v>690491.45200000005</v>
          </cell>
          <cell r="O60">
            <v>-0.3261732208671777</v>
          </cell>
          <cell r="P60">
            <v>1.9999093542598017</v>
          </cell>
        </row>
        <row r="61">
          <cell r="B61" t="str">
            <v>Net Adm Other Investments ($000)</v>
          </cell>
          <cell r="F61">
            <v>2690389.057</v>
          </cell>
          <cell r="G61">
            <v>-8.0927233015455902E-2</v>
          </cell>
          <cell r="H61">
            <v>2904222.7409999999</v>
          </cell>
          <cell r="I61">
            <v>7.9480580492117259E-2</v>
          </cell>
          <cell r="J61">
            <v>3227670.7549999999</v>
          </cell>
          <cell r="K61">
            <v>0.1113716277452701</v>
          </cell>
          <cell r="L61">
            <v>3112709.227</v>
          </cell>
          <cell r="M61">
            <v>-3.5617489120261858E-2</v>
          </cell>
          <cell r="N61">
            <v>2792641.8790000002</v>
          </cell>
          <cell r="O61">
            <v>-0.10282597077288769</v>
          </cell>
          <cell r="P61">
            <v>3.8006704544814252E-2</v>
          </cell>
        </row>
        <row r="62">
          <cell r="B62" t="str">
            <v>Net Adm Cash &amp; Invested Assets ($000)</v>
          </cell>
          <cell r="F62">
            <v>25481374.539000001</v>
          </cell>
          <cell r="G62">
            <v>-3.3198328517110465E-2</v>
          </cell>
          <cell r="H62">
            <v>26533864.206</v>
          </cell>
          <cell r="I62">
            <v>4.1304273652472467E-2</v>
          </cell>
          <cell r="J62">
            <v>26652455.316</v>
          </cell>
          <cell r="K62">
            <v>4.4694247727845582E-3</v>
          </cell>
          <cell r="L62">
            <v>26730825.75</v>
          </cell>
          <cell r="M62">
            <v>2.9404583206618096E-3</v>
          </cell>
          <cell r="N62">
            <v>25681205.577</v>
          </cell>
          <cell r="O62">
            <v>-3.9266283159995585E-2</v>
          </cell>
          <cell r="P62">
            <v>7.8422393460035877E-3</v>
          </cell>
        </row>
      </sheetData>
      <sheetData sheetId="9"/>
      <sheetData sheetId="10">
        <row r="5">
          <cell r="C5" t="str">
            <v>Unaff: Oil &amp; Gas Production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</row>
        <row r="6">
          <cell r="C6" t="str">
            <v>Unaff: Transport Equip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</row>
        <row r="7">
          <cell r="C7" t="str">
            <v>Unaff: Mineral Rights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</row>
        <row r="8">
          <cell r="C8" t="str">
            <v>Unaff: Fix/Var: Bonds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</row>
        <row r="9">
          <cell r="C9" t="str">
            <v>Unaff: Fix/Var: Mrtg Fund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</row>
        <row r="10">
          <cell r="C10" t="str">
            <v>Unaff: Fix/Var: Oth Fix Inc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</row>
        <row r="11">
          <cell r="C11" t="str">
            <v>Unaff: JV, LLCs: Fix Income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</row>
        <row r="12">
          <cell r="C12" t="str">
            <v>Unaff: JV, LLCs: Common Stock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</row>
        <row r="13">
          <cell r="C13" t="str">
            <v>Unaff: JV, LLCs: Real Estate</v>
          </cell>
          <cell r="E13">
            <v>502902.83900000004</v>
          </cell>
          <cell r="F13">
            <v>9.3862364006150001E-2</v>
          </cell>
          <cell r="G13">
            <v>497380.19200000004</v>
          </cell>
          <cell r="H13">
            <v>-1.0981538722234174E-2</v>
          </cell>
          <cell r="I13">
            <v>321566.212</v>
          </cell>
          <cell r="J13">
            <v>-0.35348005977688801</v>
          </cell>
          <cell r="K13">
            <v>258178.234</v>
          </cell>
          <cell r="L13">
            <v>-0.19712263177699774</v>
          </cell>
          <cell r="M13">
            <v>0</v>
          </cell>
          <cell r="N13">
            <v>-1</v>
          </cell>
          <cell r="O13">
            <v>-1</v>
          </cell>
        </row>
        <row r="14">
          <cell r="C14" t="str">
            <v>Unaff: JV LLCs: Mrtg Loans</v>
          </cell>
          <cell r="E14"/>
          <cell r="F14">
            <v>0</v>
          </cell>
          <cell r="G14"/>
          <cell r="H14">
            <v>0</v>
          </cell>
          <cell r="I14">
            <v>73028.694000000003</v>
          </cell>
          <cell r="J14">
            <v>0</v>
          </cell>
          <cell r="K14">
            <v>62589.061000000002</v>
          </cell>
          <cell r="L14">
            <v>-0.14295248111653214</v>
          </cell>
          <cell r="M14">
            <v>0</v>
          </cell>
          <cell r="N14">
            <v>-1</v>
          </cell>
          <cell r="O14">
            <v>0</v>
          </cell>
        </row>
        <row r="15">
          <cell r="C15" t="str">
            <v>Unaff: JV, LLCs: Other</v>
          </cell>
          <cell r="E15">
            <v>777088.14199999999</v>
          </cell>
          <cell r="F15">
            <v>-2.5096617805572707E-2</v>
          </cell>
          <cell r="G15">
            <v>759537.20900000003</v>
          </cell>
          <cell r="H15">
            <v>-2.258551128425268E-2</v>
          </cell>
          <cell r="I15">
            <v>1083930.1969999999</v>
          </cell>
          <cell r="J15">
            <v>0.42709295101828237</v>
          </cell>
          <cell r="K15">
            <v>1207707.7560000001</v>
          </cell>
          <cell r="L15">
            <v>0.11419329338972206</v>
          </cell>
          <cell r="M15">
            <v>1391388.825</v>
          </cell>
          <cell r="N15">
            <v>0.15209065942274202</v>
          </cell>
          <cell r="O15">
            <v>0.79051609437633141</v>
          </cell>
        </row>
        <row r="16">
          <cell r="C16" t="str">
            <v>Unaff: Surplus Debentures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</row>
        <row r="17">
          <cell r="C17" t="str">
            <v>Unaff: Collateral Loans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</row>
        <row r="18">
          <cell r="C18" t="str">
            <v>Unaff: Noncollateral Loans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</row>
        <row r="19">
          <cell r="C19" t="str">
            <v>Unaff: Capital Notes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</row>
        <row r="20">
          <cell r="C20" t="str">
            <v>Unaff: Guaranteed Federal LIHTC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</row>
        <row r="21">
          <cell r="C21" t="str">
            <v>Unaff: Non-Guaranteed Fed LIHTC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</row>
        <row r="22">
          <cell r="C22" t="str">
            <v>Unaff: Guaranteed State LIHTC</v>
          </cell>
          <cell r="E22"/>
          <cell r="F22">
            <v>0</v>
          </cell>
          <cell r="G22"/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</row>
        <row r="23">
          <cell r="C23" t="str">
            <v>Unaff: Non-guaranteed State LIHTC</v>
          </cell>
          <cell r="E23"/>
          <cell r="F23">
            <v>0</v>
          </cell>
          <cell r="G23"/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</row>
        <row r="24">
          <cell r="C24" t="str">
            <v>Unaff: State LIHTC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/>
          <cell r="J24">
            <v>0</v>
          </cell>
          <cell r="K24"/>
          <cell r="L24">
            <v>0</v>
          </cell>
          <cell r="M24"/>
          <cell r="N24">
            <v>0</v>
          </cell>
          <cell r="O24">
            <v>0</v>
          </cell>
        </row>
        <row r="25">
          <cell r="C25" t="str">
            <v>Unaff: Other LIHTC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C26" t="str">
            <v>Unaff: Working Capital Finance Investment</v>
          </cell>
          <cell r="E26"/>
          <cell r="F26">
            <v>0</v>
          </cell>
          <cell r="G26"/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</row>
        <row r="27">
          <cell r="C27" t="str">
            <v>Unaff: Other Assets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</row>
        <row r="28">
          <cell r="C28" t="str">
            <v>Unaff: Non-Conforming LT Assets</v>
          </cell>
          <cell r="E28">
            <v>1279990.9809999999</v>
          </cell>
          <cell r="F28">
            <v>1.8418275204887813E-2</v>
          </cell>
          <cell r="G28">
            <v>1256917.4010000001</v>
          </cell>
          <cell r="H28">
            <v>-1.8026361390432233E-2</v>
          </cell>
          <cell r="I28">
            <v>1478525.1030000001</v>
          </cell>
          <cell r="J28">
            <v>0.17631047340397199</v>
          </cell>
          <cell r="K28">
            <v>1528475.051</v>
          </cell>
          <cell r="L28">
            <v>3.3783632011826548E-2</v>
          </cell>
          <cell r="M28">
            <v>1391388.825</v>
          </cell>
          <cell r="N28">
            <v>-8.9688232667135659E-2</v>
          </cell>
          <cell r="O28">
            <v>8.7030178847799178E-2</v>
          </cell>
        </row>
        <row r="29">
          <cell r="C29" t="str">
            <v>Total Unaffiliated</v>
          </cell>
          <cell r="E29">
            <v>2559981.9620000003</v>
          </cell>
          <cell r="F29">
            <v>1.8418275204888035E-2</v>
          </cell>
          <cell r="G29">
            <v>2513834.8020000001</v>
          </cell>
          <cell r="H29">
            <v>-1.8026361390432344E-2</v>
          </cell>
          <cell r="I29">
            <v>2957050.2060000002</v>
          </cell>
          <cell r="J29">
            <v>0.17631047340397199</v>
          </cell>
          <cell r="K29">
            <v>3056950.102</v>
          </cell>
          <cell r="L29">
            <v>3.3783632011826548E-2</v>
          </cell>
          <cell r="M29">
            <v>2782777.65</v>
          </cell>
          <cell r="N29">
            <v>-8.9688232667135659E-2</v>
          </cell>
          <cell r="O29">
            <v>8.7030178847799178E-2</v>
          </cell>
          <cell r="Q29" t="str">
            <v>Total Affiliated</v>
          </cell>
          <cell r="S29">
            <v>2329864.8500000006</v>
          </cell>
          <cell r="T29">
            <v>0</v>
          </cell>
          <cell r="U29">
            <v>2462256.3559999997</v>
          </cell>
          <cell r="V29">
            <v>0</v>
          </cell>
          <cell r="W29">
            <v>2526855.0959999999</v>
          </cell>
          <cell r="X29">
            <v>0</v>
          </cell>
          <cell r="Y29">
            <v>2504536.852</v>
          </cell>
          <cell r="Z29">
            <v>0</v>
          </cell>
          <cell r="AA29">
            <v>2316608.4880000004</v>
          </cell>
          <cell r="AB29">
            <v>0</v>
          </cell>
          <cell r="AC29">
            <v>0</v>
          </cell>
          <cell r="AG29">
            <v>4889846.8120000008</v>
          </cell>
          <cell r="AH29">
            <v>-4.934133576804034E-2</v>
          </cell>
          <cell r="AI29">
            <v>4976091.1579999998</v>
          </cell>
          <cell r="AJ29">
            <v>1.7637433096748589E-2</v>
          </cell>
          <cell r="AK29">
            <v>5483905.3020000001</v>
          </cell>
          <cell r="AL29">
            <v>0.10205081214872713</v>
          </cell>
          <cell r="AM29">
            <v>5561486.9539999999</v>
          </cell>
          <cell r="AN29">
            <v>1.4147153848864891E-2</v>
          </cell>
          <cell r="AO29">
            <v>5099386.1380000003</v>
          </cell>
          <cell r="AP29">
            <v>-8.3089436300419983E-2</v>
          </cell>
          <cell r="AQ29">
            <v>4.2851920327192428E-2</v>
          </cell>
        </row>
      </sheetData>
      <sheetData sheetId="11">
        <row r="9">
          <cell r="E9" t="str">
            <v>Commercial Property Focus</v>
          </cell>
        </row>
        <row r="10">
          <cell r="E10" t="str">
            <v>National</v>
          </cell>
        </row>
        <row r="11">
          <cell r="E11" t="str">
            <v>Stock Company</v>
          </cell>
        </row>
        <row r="12">
          <cell r="E12" t="str">
            <v>1299 Zurich Way</v>
          </cell>
        </row>
        <row r="14">
          <cell r="E14" t="str">
            <v>Schaumburg</v>
          </cell>
        </row>
        <row r="15">
          <cell r="E15" t="str">
            <v>IL</v>
          </cell>
        </row>
        <row r="19">
          <cell r="E19" t="str">
            <v>(847) 605-6000</v>
          </cell>
        </row>
        <row r="20">
          <cell r="D20" t="str">
            <v>Chief Executive Officer</v>
          </cell>
          <cell r="E20" t="str">
            <v>Michael Thomas Foley</v>
          </cell>
        </row>
        <row r="21">
          <cell r="D21" t="str">
            <v>Chief Financial Officer</v>
          </cell>
          <cell r="E21" t="str">
            <v>Dalynn Jean Hoch</v>
          </cell>
        </row>
        <row r="22">
          <cell r="D22" t="str">
            <v>President</v>
          </cell>
          <cell r="E22" t="str">
            <v>Nancy Diane Mueller</v>
          </cell>
        </row>
        <row r="23">
          <cell r="D23" t="str">
            <v>Chairman of the Board</v>
          </cell>
          <cell r="E23" t="str">
            <v>Michael Thomas Foley</v>
          </cell>
        </row>
        <row r="24">
          <cell r="E24" t="str">
            <v>http://www.zurichna.com</v>
          </cell>
        </row>
        <row r="25">
          <cell r="E25"/>
        </row>
      </sheetData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opLeftCell="A22" zoomScale="80" zoomScaleNormal="80" workbookViewId="0">
      <selection activeCell="B37" sqref="B37"/>
    </sheetView>
  </sheetViews>
  <sheetFormatPr defaultRowHeight="15" x14ac:dyDescent="0.25"/>
  <cols>
    <col min="1" max="1" width="21.42578125" bestFit="1" customWidth="1"/>
    <col min="2" max="2" width="53.28515625" bestFit="1" customWidth="1"/>
    <col min="3" max="3" width="7.5703125" bestFit="1" customWidth="1"/>
    <col min="4" max="4" width="8.28515625" bestFit="1" customWidth="1"/>
    <col min="5" max="7" width="12.7109375" bestFit="1" customWidth="1"/>
    <col min="8" max="8" width="12" bestFit="1" customWidth="1"/>
    <col min="9" max="9" width="12.7109375" bestFit="1" customWidth="1"/>
    <col min="10" max="10" width="12" bestFit="1" customWidth="1"/>
    <col min="11" max="16" width="12.7109375" bestFit="1" customWidth="1"/>
    <col min="17" max="17" width="17.7109375" bestFit="1" customWidth="1"/>
  </cols>
  <sheetData>
    <row r="1" spans="1:17" x14ac:dyDescent="0.25">
      <c r="A1" t="s">
        <v>0</v>
      </c>
      <c r="B1" t="s">
        <v>1</v>
      </c>
    </row>
    <row r="4" spans="1:17" x14ac:dyDescent="0.25">
      <c r="A4" t="s">
        <v>135</v>
      </c>
      <c r="B4" t="s">
        <v>33</v>
      </c>
      <c r="C4" t="s">
        <v>136</v>
      </c>
      <c r="D4" t="s">
        <v>137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N4" t="s">
        <v>11</v>
      </c>
      <c r="O4" t="s">
        <v>12</v>
      </c>
      <c r="P4" t="s">
        <v>13</v>
      </c>
      <c r="Q4" t="s">
        <v>14</v>
      </c>
    </row>
    <row r="5" spans="1:17" x14ac:dyDescent="0.25">
      <c r="E5">
        <v>40543</v>
      </c>
      <c r="F5">
        <v>40908</v>
      </c>
      <c r="H5">
        <v>41274</v>
      </c>
      <c r="J5">
        <v>41639</v>
      </c>
      <c r="L5">
        <v>42004</v>
      </c>
      <c r="N5">
        <v>42369</v>
      </c>
    </row>
    <row r="6" spans="1:17" x14ac:dyDescent="0.25">
      <c r="A6" t="s">
        <v>138</v>
      </c>
    </row>
    <row r="7" spans="1:17" x14ac:dyDescent="0.25">
      <c r="B7" t="s">
        <v>139</v>
      </c>
      <c r="C7">
        <v>241250</v>
      </c>
      <c r="D7">
        <v>287</v>
      </c>
      <c r="E7">
        <v>1.4271019069999999</v>
      </c>
      <c r="F7">
        <v>1.6302879219999999</v>
      </c>
      <c r="G7">
        <v>0.14237666840984753</v>
      </c>
      <c r="H7">
        <v>1.5465181050000001</v>
      </c>
      <c r="I7">
        <v>-5.1383449432191641E-2</v>
      </c>
      <c r="J7">
        <v>1.5609354450000001</v>
      </c>
      <c r="K7">
        <v>9.3224514820666737E-3</v>
      </c>
      <c r="L7">
        <v>1.4643751570000001</v>
      </c>
      <c r="M7">
        <v>-6.1860526205169242E-2</v>
      </c>
      <c r="N7">
        <v>1.601263943</v>
      </c>
      <c r="O7">
        <v>9.3479314604351771E-2</v>
      </c>
      <c r="P7">
        <v>-1.7802977381071505E-2</v>
      </c>
      <c r="Q7">
        <v>-3.5862254220752066E-3</v>
      </c>
    </row>
    <row r="8" spans="1:17" x14ac:dyDescent="0.25">
      <c r="B8" t="s">
        <v>140</v>
      </c>
      <c r="C8">
        <v>241251</v>
      </c>
      <c r="D8">
        <v>287</v>
      </c>
      <c r="E8">
        <v>0.61153412500000004</v>
      </c>
      <c r="F8">
        <v>0.61688971999999997</v>
      </c>
      <c r="G8">
        <v>8.7576388316841225E-3</v>
      </c>
      <c r="H8">
        <v>0.60967175500000004</v>
      </c>
      <c r="I8">
        <v>-1.1700575914930011E-2</v>
      </c>
      <c r="J8">
        <v>0.61176591199999997</v>
      </c>
      <c r="K8">
        <v>3.4348926005272062E-3</v>
      </c>
      <c r="L8">
        <v>0.57226289399999997</v>
      </c>
      <c r="M8">
        <v>-6.4572113655132823E-2</v>
      </c>
      <c r="N8">
        <v>0.56296397900000006</v>
      </c>
      <c r="O8">
        <v>-1.6249376112790426E-2</v>
      </c>
      <c r="P8">
        <v>-8.7415528662075803E-2</v>
      </c>
      <c r="Q8">
        <v>-1.8128589064587364E-2</v>
      </c>
    </row>
    <row r="9" spans="1:17" x14ac:dyDescent="0.25">
      <c r="B9" t="s">
        <v>141</v>
      </c>
      <c r="C9">
        <v>241252</v>
      </c>
      <c r="D9">
        <v>287</v>
      </c>
      <c r="E9">
        <v>-8.3363324000000003E-2</v>
      </c>
      <c r="F9">
        <v>-3.9320982999999997E-2</v>
      </c>
      <c r="G9">
        <v>-0.52831795670719661</v>
      </c>
      <c r="H9">
        <v>6.4512885999999992E-2</v>
      </c>
      <c r="I9">
        <v>-2.6406732761487675</v>
      </c>
      <c r="J9">
        <v>1.6839643000000001E-2</v>
      </c>
      <c r="K9">
        <v>-0.73897241242625533</v>
      </c>
      <c r="L9">
        <v>-4.3455647E-2</v>
      </c>
      <c r="M9">
        <v>-3.5805563098932676</v>
      </c>
      <c r="N9">
        <v>-7.8508778000000001E-2</v>
      </c>
      <c r="O9">
        <v>0.80664156260289954</v>
      </c>
      <c r="P9">
        <v>0.9966128008549533</v>
      </c>
      <c r="Q9">
        <v>0.14830900413724168</v>
      </c>
    </row>
    <row r="10" spans="1:17" x14ac:dyDescent="0.25">
      <c r="B10" t="s">
        <v>142</v>
      </c>
      <c r="C10">
        <v>241253</v>
      </c>
      <c r="D10">
        <v>287</v>
      </c>
      <c r="E10">
        <v>6.2220624000000002E-2</v>
      </c>
      <c r="F10">
        <v>5.9604701000000003E-2</v>
      </c>
      <c r="G10">
        <v>-4.204269953962525E-2</v>
      </c>
      <c r="H10">
        <v>5.9289487000000002E-2</v>
      </c>
      <c r="I10">
        <v>-5.2884083757085421E-3</v>
      </c>
      <c r="J10">
        <v>5.7368541000000002E-2</v>
      </c>
      <c r="K10">
        <v>-3.2399437019922317E-2</v>
      </c>
      <c r="L10">
        <v>5.5261942000000001E-2</v>
      </c>
      <c r="M10">
        <v>-3.6720456251449707E-2</v>
      </c>
      <c r="N10">
        <v>6.963917E-2</v>
      </c>
      <c r="O10">
        <v>0.26016508793701099</v>
      </c>
      <c r="P10">
        <v>0.1683502950547473</v>
      </c>
      <c r="Q10">
        <v>3.1607793657332239E-2</v>
      </c>
    </row>
    <row r="11" spans="1:17" x14ac:dyDescent="0.25">
      <c r="B11" t="s">
        <v>143</v>
      </c>
      <c r="C11">
        <v>241254</v>
      </c>
      <c r="D11">
        <v>287</v>
      </c>
      <c r="E11">
        <v>0.81200000000000006</v>
      </c>
      <c r="F11">
        <v>0.80599999999999994</v>
      </c>
      <c r="G11">
        <v>-7.3891625615765122E-3</v>
      </c>
      <c r="H11">
        <v>0.85599999999999998</v>
      </c>
      <c r="I11">
        <v>6.2034739454094323E-2</v>
      </c>
      <c r="J11">
        <v>0.84299999999999997</v>
      </c>
      <c r="K11">
        <v>-1.5186915887850483E-2</v>
      </c>
      <c r="L11">
        <v>0.82599999999999996</v>
      </c>
      <c r="M11">
        <v>-2.0166073546856511E-2</v>
      </c>
      <c r="N11">
        <v>0.86</v>
      </c>
      <c r="O11">
        <v>4.1162227602905554E-2</v>
      </c>
      <c r="P11">
        <v>6.6997518610421913E-2</v>
      </c>
      <c r="Q11">
        <v>1.3054201084676809E-2</v>
      </c>
    </row>
    <row r="12" spans="1:17" x14ac:dyDescent="0.25">
      <c r="B12" t="s">
        <v>144</v>
      </c>
      <c r="C12">
        <v>241255</v>
      </c>
      <c r="D12">
        <v>287</v>
      </c>
      <c r="E12">
        <v>3.7999999999999999E-2</v>
      </c>
      <c r="F12">
        <v>3.7000000000000005E-2</v>
      </c>
      <c r="G12">
        <v>-2.631578947368407E-2</v>
      </c>
      <c r="H12">
        <v>3.2000000000000001E-2</v>
      </c>
      <c r="I12">
        <v>-0.1351351351351352</v>
      </c>
      <c r="J12">
        <v>2.7000000000000003E-2</v>
      </c>
      <c r="K12">
        <v>-0.15624999999999989</v>
      </c>
      <c r="L12">
        <v>2.6000000000000002E-2</v>
      </c>
      <c r="M12">
        <v>-3.703703703703709E-2</v>
      </c>
      <c r="N12">
        <v>2.6000000000000002E-2</v>
      </c>
      <c r="O12">
        <v>0</v>
      </c>
      <c r="P12">
        <v>-0.29729729729729737</v>
      </c>
      <c r="Q12">
        <v>-6.8132158134363019E-2</v>
      </c>
    </row>
    <row r="13" spans="1:17" x14ac:dyDescent="0.25">
      <c r="B13" t="s">
        <v>145</v>
      </c>
      <c r="C13">
        <v>241256</v>
      </c>
      <c r="D13">
        <v>287</v>
      </c>
      <c r="E13">
        <v>1.3933827000000001E-2</v>
      </c>
      <c r="F13">
        <v>-4.7661221999999996E-2</v>
      </c>
      <c r="G13">
        <v>-4.4205406741450135</v>
      </c>
      <c r="H13">
        <v>7.7115761000000005E-2</v>
      </c>
      <c r="I13">
        <v>-2.6179979816715573</v>
      </c>
      <c r="J13">
        <v>1.3358864E-2</v>
      </c>
      <c r="K13">
        <v>-0.82676869388606566</v>
      </c>
      <c r="L13">
        <v>2.2574127000000003E-2</v>
      </c>
      <c r="M13">
        <v>0.6898238502914622</v>
      </c>
      <c r="N13">
        <v>-6.3287788999999997E-2</v>
      </c>
      <c r="O13">
        <v>-3.803554219394619</v>
      </c>
      <c r="P13">
        <v>0.32786752719013368</v>
      </c>
      <c r="Q13">
        <v>5.8353986713832739E-2</v>
      </c>
    </row>
    <row r="14" spans="1:17" x14ac:dyDescent="0.25">
      <c r="B14" t="s">
        <v>146</v>
      </c>
      <c r="C14">
        <v>241257</v>
      </c>
      <c r="D14">
        <v>287</v>
      </c>
      <c r="E14">
        <v>0.05</v>
      </c>
      <c r="F14">
        <v>0.03</v>
      </c>
      <c r="G14">
        <v>-0.4</v>
      </c>
      <c r="H14">
        <v>0.13</v>
      </c>
      <c r="I14">
        <v>3.3333333333333339</v>
      </c>
      <c r="J14">
        <v>0.06</v>
      </c>
      <c r="K14">
        <v>-0.53846153846153855</v>
      </c>
      <c r="L14">
        <v>0.02</v>
      </c>
      <c r="M14">
        <v>-0.66666666666666663</v>
      </c>
      <c r="N14">
        <v>-0.04</v>
      </c>
      <c r="O14">
        <v>-3</v>
      </c>
      <c r="P14">
        <v>-2.3333333333333335</v>
      </c>
      <c r="Q14">
        <v>-2.0592238410488122</v>
      </c>
    </row>
    <row r="15" spans="1:17" x14ac:dyDescent="0.25">
      <c r="B15" t="s">
        <v>147</v>
      </c>
      <c r="C15">
        <v>241258</v>
      </c>
      <c r="D15">
        <v>287</v>
      </c>
      <c r="E15">
        <v>1.06034202</v>
      </c>
      <c r="F15">
        <v>1.1707729469999999</v>
      </c>
      <c r="G15">
        <v>0.10414651585721368</v>
      </c>
      <c r="H15">
        <v>1.135909171</v>
      </c>
      <c r="I15">
        <v>-2.9778426371513955E-2</v>
      </c>
      <c r="J15">
        <v>1.1253185999999999</v>
      </c>
      <c r="K15">
        <v>-9.3234311953627191E-3</v>
      </c>
      <c r="L15">
        <v>1.047676528</v>
      </c>
      <c r="M15">
        <v>-6.8995635547124179E-2</v>
      </c>
      <c r="N15">
        <v>1.099387117</v>
      </c>
      <c r="O15">
        <v>4.9357399557967474E-2</v>
      </c>
      <c r="P15">
        <v>-6.097324864135234E-2</v>
      </c>
      <c r="Q15">
        <v>-1.2503436483265684E-2</v>
      </c>
    </row>
    <row r="16" spans="1:17" x14ac:dyDescent="0.25">
      <c r="B16" t="s">
        <v>148</v>
      </c>
      <c r="C16">
        <v>241259</v>
      </c>
      <c r="D16">
        <v>287</v>
      </c>
      <c r="E16">
        <v>0.39534777700000001</v>
      </c>
      <c r="F16">
        <v>0.57485780799999997</v>
      </c>
      <c r="G16">
        <v>0.45405600193876894</v>
      </c>
      <c r="H16">
        <v>0.555626854</v>
      </c>
      <c r="I16">
        <v>-3.3453410099632763E-2</v>
      </c>
      <c r="J16">
        <v>0.48981668300000003</v>
      </c>
      <c r="K16">
        <v>-0.11844310714326989</v>
      </c>
      <c r="L16">
        <v>0.40702636599999997</v>
      </c>
      <c r="M16">
        <v>-0.16902306490038443</v>
      </c>
      <c r="N16">
        <v>0.40016287499999997</v>
      </c>
      <c r="O16">
        <v>-1.6862521874074332E-2</v>
      </c>
      <c r="P16">
        <v>-0.30389242447238363</v>
      </c>
      <c r="Q16">
        <v>-6.9887947571340869E-2</v>
      </c>
    </row>
    <row r="17" spans="1:17" x14ac:dyDescent="0.25">
      <c r="B17" t="s">
        <v>149</v>
      </c>
      <c r="C17">
        <v>241260</v>
      </c>
      <c r="D17">
        <v>287</v>
      </c>
      <c r="E17" t="s">
        <v>150</v>
      </c>
      <c r="F17" t="s">
        <v>150</v>
      </c>
      <c r="G17" t="s">
        <v>16</v>
      </c>
      <c r="H17" t="s">
        <v>150</v>
      </c>
      <c r="I17" t="s">
        <v>16</v>
      </c>
      <c r="J17" t="s">
        <v>150</v>
      </c>
      <c r="K17" t="s">
        <v>16</v>
      </c>
      <c r="L17" t="s">
        <v>150</v>
      </c>
      <c r="M17" t="s">
        <v>16</v>
      </c>
      <c r="N17" t="s">
        <v>150</v>
      </c>
      <c r="O17" t="s">
        <v>16</v>
      </c>
      <c r="P17" t="s">
        <v>16</v>
      </c>
      <c r="Q17" t="s">
        <v>16</v>
      </c>
    </row>
    <row r="18" spans="1:17" x14ac:dyDescent="0.25">
      <c r="B18" t="s">
        <v>151</v>
      </c>
      <c r="C18">
        <v>241261</v>
      </c>
      <c r="D18">
        <v>287</v>
      </c>
      <c r="E18" t="s">
        <v>150</v>
      </c>
      <c r="F18" t="s">
        <v>150</v>
      </c>
      <c r="G18" t="s">
        <v>16</v>
      </c>
      <c r="H18" t="s">
        <v>150</v>
      </c>
      <c r="I18" t="s">
        <v>16</v>
      </c>
      <c r="J18" t="s">
        <v>150</v>
      </c>
      <c r="K18" t="s">
        <v>16</v>
      </c>
      <c r="L18" t="s">
        <v>150</v>
      </c>
      <c r="M18" t="s">
        <v>16</v>
      </c>
      <c r="N18" t="s">
        <v>150</v>
      </c>
      <c r="O18" t="s">
        <v>16</v>
      </c>
      <c r="P18" t="s">
        <v>16</v>
      </c>
      <c r="Q18" t="s">
        <v>16</v>
      </c>
    </row>
    <row r="19" spans="1:17" x14ac:dyDescent="0.25">
      <c r="B19" t="s">
        <v>152</v>
      </c>
      <c r="C19">
        <v>241266</v>
      </c>
      <c r="D19">
        <v>287</v>
      </c>
      <c r="E19">
        <v>-0.105742926</v>
      </c>
      <c r="F19">
        <v>-0.188848461</v>
      </c>
      <c r="G19">
        <v>0.78592051632843973</v>
      </c>
      <c r="H19">
        <v>3.7457014000000004E-2</v>
      </c>
      <c r="I19">
        <v>-1.198344290452015</v>
      </c>
      <c r="J19">
        <v>7.4122921000000008E-2</v>
      </c>
      <c r="K19">
        <v>0.97887960316324207</v>
      </c>
      <c r="L19">
        <v>-4.1628656999999999E-2</v>
      </c>
      <c r="M19">
        <v>-1.5616165207520627</v>
      </c>
      <c r="N19">
        <v>-5.8493112E-2</v>
      </c>
      <c r="O19">
        <v>0.40511648021698132</v>
      </c>
      <c r="P19">
        <v>-0.69026429079557072</v>
      </c>
      <c r="Q19">
        <v>-0.20896034459594182</v>
      </c>
    </row>
    <row r="20" spans="1:17" x14ac:dyDescent="0.25">
      <c r="B20" t="s">
        <v>153</v>
      </c>
      <c r="C20">
        <v>241238</v>
      </c>
      <c r="D20">
        <v>287</v>
      </c>
      <c r="E20">
        <v>5.3231099999999996E-2</v>
      </c>
      <c r="F20">
        <v>2.8192227E-2</v>
      </c>
      <c r="G20">
        <v>-0.47038052942734598</v>
      </c>
      <c r="H20">
        <v>0.12978917800000001</v>
      </c>
      <c r="I20">
        <v>3.6037220826861249</v>
      </c>
      <c r="J20">
        <v>5.9778247E-2</v>
      </c>
      <c r="K20">
        <v>-0.53942040529758195</v>
      </c>
      <c r="L20">
        <v>2.2574127000000003E-2</v>
      </c>
      <c r="M20">
        <v>-0.62236886939826119</v>
      </c>
      <c r="N20">
        <v>-3.5264112E-2</v>
      </c>
      <c r="O20">
        <v>-2.5621473202485303</v>
      </c>
      <c r="P20">
        <v>-2.250845206375502</v>
      </c>
      <c r="Q20">
        <v>-2.0457809193561456</v>
      </c>
    </row>
    <row r="21" spans="1:17" x14ac:dyDescent="0.25">
      <c r="B21" t="s">
        <v>154</v>
      </c>
      <c r="C21">
        <v>241239</v>
      </c>
      <c r="D21">
        <v>287</v>
      </c>
      <c r="E21">
        <v>1.3933827000000001E-2</v>
      </c>
      <c r="F21">
        <v>-4.7661221999999996E-2</v>
      </c>
      <c r="G21">
        <v>-4.4205406741450135</v>
      </c>
      <c r="H21">
        <v>7.7115761000000005E-2</v>
      </c>
      <c r="I21">
        <v>-2.6179979816715573</v>
      </c>
      <c r="J21">
        <v>1.3358864E-2</v>
      </c>
      <c r="K21">
        <v>-0.82676869388606566</v>
      </c>
      <c r="L21">
        <v>2.2574127000000003E-2</v>
      </c>
      <c r="M21">
        <v>0.6898238502914622</v>
      </c>
      <c r="N21">
        <v>-6.3287788999999997E-2</v>
      </c>
      <c r="O21">
        <v>-3.803554219394619</v>
      </c>
      <c r="P21">
        <v>0.32786752719013368</v>
      </c>
      <c r="Q21">
        <v>5.8353986713832739E-2</v>
      </c>
    </row>
    <row r="22" spans="1:17" x14ac:dyDescent="0.25">
      <c r="B22" t="s">
        <v>155</v>
      </c>
      <c r="C22">
        <v>241240</v>
      </c>
      <c r="D22">
        <v>287</v>
      </c>
      <c r="E22" t="s">
        <v>150</v>
      </c>
      <c r="F22">
        <v>9.0486511519999997</v>
      </c>
      <c r="G22" t="s">
        <v>16</v>
      </c>
      <c r="H22">
        <v>2.494310204</v>
      </c>
      <c r="I22">
        <v>-0.72434452802960703</v>
      </c>
      <c r="J22">
        <v>10.434972836</v>
      </c>
      <c r="K22">
        <v>3.1835104628389681</v>
      </c>
      <c r="L22">
        <v>7.4067238719999997</v>
      </c>
      <c r="M22">
        <v>-0.29020190196880358</v>
      </c>
      <c r="N22">
        <v>7.856809256</v>
      </c>
      <c r="O22">
        <v>6.0767134265863554E-2</v>
      </c>
      <c r="P22">
        <v>-0.13171486843501201</v>
      </c>
      <c r="Q22">
        <v>-2.7851807900960979E-2</v>
      </c>
    </row>
    <row r="23" spans="1:17" x14ac:dyDescent="0.25">
      <c r="B23" t="s">
        <v>156</v>
      </c>
      <c r="C23">
        <v>241241</v>
      </c>
      <c r="D23">
        <v>287</v>
      </c>
      <c r="E23" t="s">
        <v>150</v>
      </c>
      <c r="F23" t="s">
        <v>150</v>
      </c>
      <c r="G23" t="s">
        <v>16</v>
      </c>
      <c r="H23" t="s">
        <v>150</v>
      </c>
      <c r="I23" t="s">
        <v>16</v>
      </c>
      <c r="J23" t="s">
        <v>150</v>
      </c>
      <c r="K23" t="s">
        <v>16</v>
      </c>
      <c r="L23" t="s">
        <v>150</v>
      </c>
      <c r="M23" t="s">
        <v>16</v>
      </c>
      <c r="N23" t="s">
        <v>150</v>
      </c>
      <c r="O23" t="s">
        <v>16</v>
      </c>
      <c r="P23" t="s">
        <v>16</v>
      </c>
      <c r="Q23" t="s">
        <v>16</v>
      </c>
    </row>
    <row r="24" spans="1:17" x14ac:dyDescent="0.25">
      <c r="B24" t="s">
        <v>157</v>
      </c>
      <c r="C24">
        <v>241242</v>
      </c>
      <c r="D24">
        <v>287</v>
      </c>
      <c r="E24">
        <v>3.5435965E-2</v>
      </c>
      <c r="F24">
        <v>3.0654055999999999E-2</v>
      </c>
      <c r="G24">
        <v>-0.13494507628055286</v>
      </c>
      <c r="H24">
        <v>2.3415286E-2</v>
      </c>
      <c r="I24">
        <v>-0.23614395432695756</v>
      </c>
      <c r="J24">
        <v>2.0422582000000002E-2</v>
      </c>
      <c r="K24">
        <v>-0.12780984182725763</v>
      </c>
      <c r="L24">
        <v>1.6679335999999999E-2</v>
      </c>
      <c r="M24">
        <v>-0.18328955662902968</v>
      </c>
      <c r="N24">
        <v>2.0146489E-2</v>
      </c>
      <c r="O24">
        <v>0.20787116465547562</v>
      </c>
      <c r="P24">
        <v>-0.34277901103853925</v>
      </c>
      <c r="Q24">
        <v>-8.0520004735792239E-2</v>
      </c>
    </row>
    <row r="25" spans="1:17" x14ac:dyDescent="0.25">
      <c r="B25" t="s">
        <v>158</v>
      </c>
      <c r="C25">
        <v>241243</v>
      </c>
      <c r="D25">
        <v>287</v>
      </c>
      <c r="E25">
        <v>1.6989757000000001E-2</v>
      </c>
      <c r="F25">
        <v>1.8751971999999999E-2</v>
      </c>
      <c r="G25">
        <v>0.10372220155944545</v>
      </c>
      <c r="H25">
        <v>1.7589527000000001E-2</v>
      </c>
      <c r="I25">
        <v>-6.1990546914212463E-2</v>
      </c>
      <c r="J25">
        <v>2.2155728E-2</v>
      </c>
      <c r="K25">
        <v>0.25959771402607923</v>
      </c>
      <c r="L25">
        <v>2.8065394E-2</v>
      </c>
      <c r="M25">
        <v>0.26673309944949675</v>
      </c>
      <c r="N25">
        <v>2.9002786999999999E-2</v>
      </c>
      <c r="O25">
        <v>3.3400314992905411E-2</v>
      </c>
      <c r="P25">
        <v>0.54665264005300362</v>
      </c>
      <c r="Q25">
        <v>9.1135177675383039E-2</v>
      </c>
    </row>
    <row r="26" spans="1:17" x14ac:dyDescent="0.25">
      <c r="B26" t="s">
        <v>159</v>
      </c>
      <c r="C26">
        <v>241244</v>
      </c>
      <c r="D26">
        <v>287</v>
      </c>
      <c r="E26">
        <v>0.132113589</v>
      </c>
      <c r="F26">
        <v>0.129537548</v>
      </c>
      <c r="G26">
        <v>-1.9498683061285993E-2</v>
      </c>
      <c r="H26">
        <v>0.129125192</v>
      </c>
      <c r="I26">
        <v>-3.1832932332485075E-3</v>
      </c>
      <c r="J26">
        <v>0.12762432799999998</v>
      </c>
      <c r="K26">
        <v>-1.1623324440052096E-2</v>
      </c>
      <c r="L26">
        <v>0.15525893500000001</v>
      </c>
      <c r="M26">
        <v>0.21653087176294505</v>
      </c>
      <c r="N26">
        <v>0.113940287</v>
      </c>
      <c r="O26">
        <v>-0.26612734397540472</v>
      </c>
      <c r="P26">
        <v>-0.12040725828776688</v>
      </c>
      <c r="Q26">
        <v>-2.5332853453701731E-2</v>
      </c>
    </row>
    <row r="27" spans="1:17" x14ac:dyDescent="0.25">
      <c r="B27" t="s">
        <v>160</v>
      </c>
      <c r="C27">
        <v>241245</v>
      </c>
      <c r="D27">
        <v>287</v>
      </c>
      <c r="E27" t="s">
        <v>150</v>
      </c>
      <c r="F27" t="s">
        <v>150</v>
      </c>
      <c r="G27" t="s">
        <v>16</v>
      </c>
      <c r="H27" t="s">
        <v>150</v>
      </c>
      <c r="I27" t="s">
        <v>16</v>
      </c>
      <c r="J27" t="s">
        <v>150</v>
      </c>
      <c r="K27" t="s">
        <v>16</v>
      </c>
      <c r="L27" t="s">
        <v>150</v>
      </c>
      <c r="M27" t="s">
        <v>16</v>
      </c>
      <c r="N27" t="s">
        <v>150</v>
      </c>
      <c r="O27" t="s">
        <v>16</v>
      </c>
      <c r="P27" t="s">
        <v>16</v>
      </c>
      <c r="Q27" t="s">
        <v>16</v>
      </c>
    </row>
    <row r="28" spans="1:17" x14ac:dyDescent="0.25">
      <c r="B28" t="s">
        <v>161</v>
      </c>
      <c r="C28">
        <v>241246</v>
      </c>
      <c r="D28">
        <v>287</v>
      </c>
      <c r="E28" t="s">
        <v>150</v>
      </c>
      <c r="F28" t="s">
        <v>150</v>
      </c>
      <c r="G28" t="s">
        <v>16</v>
      </c>
      <c r="H28" t="s">
        <v>150</v>
      </c>
      <c r="I28" t="s">
        <v>16</v>
      </c>
      <c r="J28" t="s">
        <v>150</v>
      </c>
      <c r="K28" t="s">
        <v>16</v>
      </c>
      <c r="L28" t="s">
        <v>150</v>
      </c>
      <c r="M28" t="s">
        <v>16</v>
      </c>
      <c r="N28" t="s">
        <v>150</v>
      </c>
      <c r="O28" t="s">
        <v>16</v>
      </c>
      <c r="P28" t="s">
        <v>16</v>
      </c>
      <c r="Q28" t="s">
        <v>16</v>
      </c>
    </row>
    <row r="29" spans="1:17" x14ac:dyDescent="0.25">
      <c r="B29" t="s">
        <v>162</v>
      </c>
      <c r="C29">
        <v>241247</v>
      </c>
      <c r="D29">
        <v>287</v>
      </c>
      <c r="E29" t="s">
        <v>150</v>
      </c>
      <c r="F29" t="s">
        <v>150</v>
      </c>
      <c r="G29" t="s">
        <v>16</v>
      </c>
      <c r="H29" t="s">
        <v>150</v>
      </c>
      <c r="I29" t="s">
        <v>16</v>
      </c>
      <c r="J29" t="s">
        <v>150</v>
      </c>
      <c r="K29" t="s">
        <v>16</v>
      </c>
      <c r="L29" t="s">
        <v>150</v>
      </c>
      <c r="M29" t="s">
        <v>16</v>
      </c>
      <c r="N29" t="s">
        <v>150</v>
      </c>
      <c r="O29" t="s">
        <v>16</v>
      </c>
      <c r="P29" t="s">
        <v>16</v>
      </c>
      <c r="Q29" t="s">
        <v>16</v>
      </c>
    </row>
    <row r="30" spans="1:17" x14ac:dyDescent="0.25">
      <c r="B30" t="s">
        <v>163</v>
      </c>
      <c r="C30">
        <v>241248</v>
      </c>
      <c r="D30">
        <v>287</v>
      </c>
      <c r="E30">
        <v>2E-3</v>
      </c>
      <c r="F30">
        <v>4.0000000000000001E-3</v>
      </c>
      <c r="G30">
        <v>1</v>
      </c>
      <c r="H30">
        <v>5.0000000000000001E-3</v>
      </c>
      <c r="I30">
        <v>0.25</v>
      </c>
      <c r="J30">
        <v>4.0000000000000001E-3</v>
      </c>
      <c r="K30">
        <v>-0.19999999999999996</v>
      </c>
      <c r="L30">
        <v>6.0000000000000001E-3</v>
      </c>
      <c r="M30">
        <v>0.5</v>
      </c>
      <c r="N30">
        <v>5.0000000000000001E-3</v>
      </c>
      <c r="O30">
        <v>-0.16666666666666663</v>
      </c>
      <c r="P30">
        <v>0.25</v>
      </c>
      <c r="Q30">
        <v>4.5639552591273169E-2</v>
      </c>
    </row>
    <row r="31" spans="1:17" x14ac:dyDescent="0.25">
      <c r="B31" t="s">
        <v>164</v>
      </c>
      <c r="C31">
        <v>241249</v>
      </c>
      <c r="D31">
        <v>287</v>
      </c>
      <c r="E31" t="s">
        <v>150</v>
      </c>
      <c r="F31" t="s">
        <v>150</v>
      </c>
      <c r="G31" t="s">
        <v>16</v>
      </c>
      <c r="H31" t="s">
        <v>150</v>
      </c>
      <c r="I31" t="s">
        <v>16</v>
      </c>
      <c r="J31" t="s">
        <v>150</v>
      </c>
      <c r="K31" t="s">
        <v>16</v>
      </c>
      <c r="L31" t="s">
        <v>150</v>
      </c>
      <c r="M31" t="s">
        <v>16</v>
      </c>
      <c r="N31" t="s">
        <v>150</v>
      </c>
      <c r="O31" t="s">
        <v>16</v>
      </c>
      <c r="P31" t="s">
        <v>16</v>
      </c>
      <c r="Q31" t="s">
        <v>16</v>
      </c>
    </row>
    <row r="32" spans="1:17" x14ac:dyDescent="0.25">
      <c r="A32" t="s">
        <v>165</v>
      </c>
    </row>
    <row r="33" spans="1:17" x14ac:dyDescent="0.25">
      <c r="B33" t="s">
        <v>166</v>
      </c>
      <c r="C33">
        <v>123228</v>
      </c>
      <c r="D33">
        <v>287</v>
      </c>
      <c r="E33">
        <v>2.2084807999999997E-2</v>
      </c>
      <c r="F33">
        <v>8.1222760000000012E-3</v>
      </c>
      <c r="G33">
        <v>-0.63222338179258775</v>
      </c>
      <c r="H33">
        <v>3.9561093999999998E-2</v>
      </c>
      <c r="I33">
        <v>3.870690678327108</v>
      </c>
      <c r="J33">
        <v>1.9538161999999998E-2</v>
      </c>
      <c r="K33">
        <v>-0.50612685281150216</v>
      </c>
      <c r="L33">
        <v>3.8882907000000001E-2</v>
      </c>
      <c r="M33">
        <v>0.99010055295887134</v>
      </c>
      <c r="N33">
        <v>2.6139991999999997E-2</v>
      </c>
      <c r="O33">
        <v>-0.32772536785894124</v>
      </c>
      <c r="P33">
        <v>2.2183087597614257</v>
      </c>
      <c r="Q33">
        <v>0.26335540132053104</v>
      </c>
    </row>
    <row r="34" spans="1:17" x14ac:dyDescent="0.25">
      <c r="B34" t="s">
        <v>167</v>
      </c>
      <c r="C34">
        <v>123229</v>
      </c>
      <c r="D34">
        <v>287</v>
      </c>
      <c r="E34">
        <v>0.891072906</v>
      </c>
      <c r="F34">
        <v>0.81283203799999992</v>
      </c>
      <c r="G34">
        <v>-8.780523734160095E-2</v>
      </c>
      <c r="H34">
        <v>0.836928216</v>
      </c>
      <c r="I34">
        <v>2.9644719786500406E-2</v>
      </c>
      <c r="J34">
        <v>0.85202865799999994</v>
      </c>
      <c r="K34">
        <v>1.8042696746646492E-2</v>
      </c>
      <c r="L34">
        <v>0.92806476500000001</v>
      </c>
      <c r="M34">
        <v>8.9241255309982837E-2</v>
      </c>
      <c r="N34">
        <v>0.82501673600000003</v>
      </c>
      <c r="O34">
        <v>-0.11103538555307613</v>
      </c>
      <c r="P34">
        <v>1.4990425365098758E-2</v>
      </c>
      <c r="Q34">
        <v>2.9802680572288409E-3</v>
      </c>
    </row>
    <row r="35" spans="1:17" x14ac:dyDescent="0.25">
      <c r="B35" t="s">
        <v>168</v>
      </c>
      <c r="C35">
        <v>123230</v>
      </c>
      <c r="D35">
        <v>287</v>
      </c>
      <c r="E35">
        <v>6.4482052999999998E-2</v>
      </c>
      <c r="F35">
        <v>2.6763534999999998E-2</v>
      </c>
      <c r="G35">
        <v>-0.58494598489288174</v>
      </c>
      <c r="H35">
        <v>0.121291992</v>
      </c>
      <c r="I35">
        <v>3.5319869740675145</v>
      </c>
      <c r="J35">
        <v>5.8481955000000002E-2</v>
      </c>
      <c r="K35">
        <v>-0.51784158182512163</v>
      </c>
      <c r="L35">
        <v>0.106753687</v>
      </c>
      <c r="M35">
        <v>0.82541241995073511</v>
      </c>
      <c r="N35">
        <v>7.6793589999999995E-2</v>
      </c>
      <c r="O35">
        <v>-0.2806469532054664</v>
      </c>
      <c r="P35">
        <v>1.8693365805376607</v>
      </c>
      <c r="Q35">
        <v>0.23468536110967309</v>
      </c>
    </row>
    <row r="36" spans="1:17" x14ac:dyDescent="0.25">
      <c r="B36" t="s">
        <v>169</v>
      </c>
      <c r="C36">
        <v>123231</v>
      </c>
      <c r="D36">
        <v>287</v>
      </c>
      <c r="E36">
        <v>1.0004030659999998</v>
      </c>
      <c r="F36">
        <v>1.112114719</v>
      </c>
      <c r="G36">
        <v>0.11166664397248072</v>
      </c>
      <c r="H36">
        <v>1.0703662780000001</v>
      </c>
      <c r="I36">
        <v>-3.7539689284518785E-2</v>
      </c>
      <c r="J36">
        <v>1.054224998</v>
      </c>
      <c r="K36">
        <v>-1.5080146237566705E-2</v>
      </c>
      <c r="L36">
        <v>0.98591378600000001</v>
      </c>
      <c r="M36">
        <v>-6.4797564210292036E-2</v>
      </c>
      <c r="N36">
        <v>1.0285785119999999</v>
      </c>
      <c r="O36">
        <v>4.3274297008359275E-2</v>
      </c>
      <c r="P36">
        <v>-7.5114739129713892E-2</v>
      </c>
      <c r="Q36">
        <v>-1.5495803451747947E-2</v>
      </c>
    </row>
    <row r="37" spans="1:17" x14ac:dyDescent="0.25">
      <c r="B37" t="s">
        <v>170</v>
      </c>
      <c r="C37">
        <v>123232</v>
      </c>
      <c r="D37">
        <v>287</v>
      </c>
      <c r="E37">
        <v>0.108884806</v>
      </c>
      <c r="F37">
        <v>0.108474944</v>
      </c>
      <c r="G37">
        <v>-3.7641799168930401E-3</v>
      </c>
      <c r="H37">
        <v>0.100998476</v>
      </c>
      <c r="I37">
        <v>-6.8923455724485105E-2</v>
      </c>
      <c r="J37">
        <v>9.9836565000000002E-2</v>
      </c>
      <c r="K37">
        <v>-1.150424289570473E-2</v>
      </c>
      <c r="L37">
        <v>0.131485411</v>
      </c>
      <c r="M37">
        <v>0.31700655967079783</v>
      </c>
      <c r="N37">
        <v>8.227978200000001E-2</v>
      </c>
      <c r="O37">
        <v>-0.37422881082981885</v>
      </c>
      <c r="P37">
        <v>-0.24148583105053267</v>
      </c>
      <c r="Q37">
        <v>-5.3778657502815186E-2</v>
      </c>
    </row>
    <row r="38" spans="1:17" x14ac:dyDescent="0.25">
      <c r="B38" t="s">
        <v>171</v>
      </c>
      <c r="C38">
        <v>122991</v>
      </c>
      <c r="D38">
        <v>287</v>
      </c>
      <c r="E38">
        <v>26356361.693</v>
      </c>
      <c r="F38">
        <v>25481374.539000001</v>
      </c>
      <c r="G38">
        <v>-3.3198328517110465E-2</v>
      </c>
      <c r="H38">
        <v>26533864.206</v>
      </c>
      <c r="I38">
        <v>4.1304273652472467E-2</v>
      </c>
      <c r="J38">
        <v>26652455.316</v>
      </c>
      <c r="K38">
        <v>4.4694247727845582E-3</v>
      </c>
      <c r="L38">
        <v>26730825.75</v>
      </c>
      <c r="M38">
        <v>2.9404583206618096E-3</v>
      </c>
      <c r="N38">
        <v>25681205.577</v>
      </c>
      <c r="O38">
        <v>-3.9266283159995585E-2</v>
      </c>
      <c r="P38">
        <v>7.8422393460035877E-3</v>
      </c>
      <c r="Q38">
        <v>1.5635508359908012E-3</v>
      </c>
    </row>
    <row r="39" spans="1:17" x14ac:dyDescent="0.25">
      <c r="B39" t="s">
        <v>172</v>
      </c>
      <c r="C39">
        <v>122979</v>
      </c>
      <c r="D39">
        <v>287</v>
      </c>
      <c r="E39">
        <v>14357183</v>
      </c>
      <c r="F39">
        <v>14205050</v>
      </c>
      <c r="G39">
        <v>-1.0596298730746856E-2</v>
      </c>
      <c r="H39">
        <v>15251937</v>
      </c>
      <c r="I39">
        <v>7.3698227038975661E-2</v>
      </c>
      <c r="J39">
        <v>13994168</v>
      </c>
      <c r="K39">
        <v>-8.2466181180790299E-2</v>
      </c>
      <c r="L39">
        <v>14723293</v>
      </c>
      <c r="M39">
        <v>5.2102061372994779E-2</v>
      </c>
      <c r="N39">
        <v>15015551</v>
      </c>
      <c r="O39">
        <v>1.9850043057622946E-2</v>
      </c>
      <c r="P39">
        <v>5.7057243726702733E-2</v>
      </c>
      <c r="Q39">
        <v>1.1159581153589171E-2</v>
      </c>
    </row>
    <row r="40" spans="1:17" x14ac:dyDescent="0.25">
      <c r="B40" t="s">
        <v>173</v>
      </c>
      <c r="C40">
        <v>122919</v>
      </c>
      <c r="D40">
        <v>287</v>
      </c>
      <c r="E40">
        <v>14733033.875</v>
      </c>
      <c r="F40">
        <v>14734810.843</v>
      </c>
      <c r="G40">
        <v>1.2061113923156341E-4</v>
      </c>
      <c r="H40">
        <v>14614495.189000001</v>
      </c>
      <c r="I40">
        <v>-8.1654020049505283E-3</v>
      </c>
      <c r="J40">
        <v>14236603.944</v>
      </c>
      <c r="K40">
        <v>-2.5857290321216975E-2</v>
      </c>
      <c r="L40">
        <v>14277174.457</v>
      </c>
      <c r="M40">
        <v>2.8497325035932164E-3</v>
      </c>
      <c r="N40">
        <v>14371647.581</v>
      </c>
      <c r="O40">
        <v>6.6170742876703326E-3</v>
      </c>
      <c r="P40">
        <v>-2.4646618532773834E-2</v>
      </c>
      <c r="Q40">
        <v>-4.9786514494768452E-3</v>
      </c>
    </row>
    <row r="41" spans="1:17" x14ac:dyDescent="0.25">
      <c r="B41" t="s">
        <v>174</v>
      </c>
      <c r="C41">
        <v>122920</v>
      </c>
      <c r="D41">
        <v>287</v>
      </c>
      <c r="E41">
        <v>4448840.9220000003</v>
      </c>
      <c r="F41">
        <v>4376255.66</v>
      </c>
      <c r="G41">
        <v>-1.6315544491837919E-2</v>
      </c>
      <c r="H41">
        <v>4397147.8059999999</v>
      </c>
      <c r="I41">
        <v>4.77397748741204E-3</v>
      </c>
      <c r="J41">
        <v>4510857.3990000002</v>
      </c>
      <c r="K41">
        <v>2.5859852344476852E-2</v>
      </c>
      <c r="L41">
        <v>4600965.3810000001</v>
      </c>
      <c r="M41">
        <v>1.9975799283740603E-2</v>
      </c>
      <c r="N41">
        <v>4499793.159</v>
      </c>
      <c r="O41">
        <v>-2.1989346500583928E-2</v>
      </c>
      <c r="P41">
        <v>2.8229040668067418E-2</v>
      </c>
      <c r="Q41">
        <v>5.5831167116451308E-3</v>
      </c>
    </row>
    <row r="42" spans="1:17" x14ac:dyDescent="0.25">
      <c r="B42" t="s">
        <v>175</v>
      </c>
      <c r="C42">
        <v>114153</v>
      </c>
      <c r="D42">
        <v>287</v>
      </c>
      <c r="E42">
        <v>5979597.5650000004</v>
      </c>
      <c r="F42">
        <v>5092862.3880000003</v>
      </c>
      <c r="G42">
        <v>-0.14829345409300965</v>
      </c>
      <c r="H42">
        <v>5816724.0430000005</v>
      </c>
      <c r="I42">
        <v>0.14213257689930736</v>
      </c>
      <c r="J42">
        <v>6165511.6540000001</v>
      </c>
      <c r="K42">
        <v>5.9962894650252396E-2</v>
      </c>
      <c r="L42">
        <v>5698773.3190000001</v>
      </c>
      <c r="M42">
        <v>-7.5701476404994583E-2</v>
      </c>
      <c r="N42">
        <v>5110715.8670000006</v>
      </c>
      <c r="O42">
        <v>-0.10319018130434954</v>
      </c>
      <c r="P42">
        <v>3.5055883390973097E-3</v>
      </c>
      <c r="Q42">
        <v>7.0013659866385858E-4</v>
      </c>
    </row>
    <row r="43" spans="1:17" x14ac:dyDescent="0.25">
      <c r="B43" t="s">
        <v>176</v>
      </c>
      <c r="C43">
        <v>114157</v>
      </c>
      <c r="D43">
        <v>287</v>
      </c>
      <c r="E43">
        <v>2978810.7409999999</v>
      </c>
      <c r="F43">
        <v>4110016.3820000002</v>
      </c>
      <c r="G43">
        <v>0.37975075939878256</v>
      </c>
      <c r="H43">
        <v>3910078.0530000003</v>
      </c>
      <c r="I43">
        <v>-4.8646601477220108E-2</v>
      </c>
      <c r="J43">
        <v>4344742.6310000001</v>
      </c>
      <c r="K43">
        <v>0.11116519212871068</v>
      </c>
      <c r="L43">
        <v>2498696.6040000003</v>
      </c>
      <c r="M43">
        <v>-0.42489191737810894</v>
      </c>
      <c r="N43">
        <v>3438866.8810000001</v>
      </c>
      <c r="O43">
        <v>0.37626427934265516</v>
      </c>
      <c r="P43">
        <v>-0.1632960646919388</v>
      </c>
      <c r="Q43">
        <v>-3.5028776663735828E-2</v>
      </c>
    </row>
    <row r="44" spans="1:17" x14ac:dyDescent="0.25">
      <c r="B44" t="s">
        <v>177</v>
      </c>
      <c r="C44">
        <v>114159</v>
      </c>
      <c r="D44">
        <v>287</v>
      </c>
      <c r="E44">
        <v>2099835.7200000002</v>
      </c>
      <c r="F44">
        <v>2113062.2489999998</v>
      </c>
      <c r="G44">
        <v>6.2988398921033362E-3</v>
      </c>
      <c r="H44">
        <v>2044512.1610000001</v>
      </c>
      <c r="I44">
        <v>-3.2441111487577223E-2</v>
      </c>
      <c r="J44">
        <v>1950125.696</v>
      </c>
      <c r="K44">
        <v>-4.6165763550085392E-2</v>
      </c>
      <c r="L44">
        <v>1924763.8970000001</v>
      </c>
      <c r="M44">
        <v>-1.3005212459904936E-2</v>
      </c>
      <c r="N44">
        <v>1700037.416</v>
      </c>
      <c r="O44">
        <v>-0.1167553492406348</v>
      </c>
      <c r="P44">
        <v>-0.19546269079174672</v>
      </c>
      <c r="Q44">
        <v>-4.2565136191686448E-2</v>
      </c>
    </row>
    <row r="45" spans="1:17" x14ac:dyDescent="0.25">
      <c r="B45" t="s">
        <v>178</v>
      </c>
      <c r="C45">
        <v>114164</v>
      </c>
      <c r="D45">
        <v>287</v>
      </c>
      <c r="E45">
        <v>1726355.9380000001</v>
      </c>
      <c r="F45">
        <v>-224717.20800000001</v>
      </c>
      <c r="G45">
        <v>-1.1301685261153833</v>
      </c>
      <c r="H45">
        <v>748674.58900000004</v>
      </c>
      <c r="I45">
        <v>-4.3316299880336713</v>
      </c>
      <c r="J45">
        <v>581726.59400000004</v>
      </c>
      <c r="K45">
        <v>-0.22299140033988785</v>
      </c>
      <c r="L45">
        <v>1977046.835</v>
      </c>
      <c r="M45">
        <v>2.3985842411048512</v>
      </c>
      <c r="N45">
        <v>611429.14600000007</v>
      </c>
      <c r="O45">
        <v>-0.69073613473602913</v>
      </c>
      <c r="P45">
        <v>-3.7208826215035566</v>
      </c>
      <c r="Q45">
        <v>-2.2216363910922192</v>
      </c>
    </row>
    <row r="46" spans="1:17" x14ac:dyDescent="0.25">
      <c r="B46" t="s">
        <v>179</v>
      </c>
      <c r="C46">
        <v>114161</v>
      </c>
      <c r="D46">
        <v>287</v>
      </c>
      <c r="E46">
        <v>71198.926000000007</v>
      </c>
      <c r="F46">
        <v>86730.845000000001</v>
      </c>
      <c r="G46">
        <v>0.21814822038186343</v>
      </c>
      <c r="H46">
        <v>31407.648000000001</v>
      </c>
      <c r="I46">
        <v>-0.63787222412049593</v>
      </c>
      <c r="J46">
        <v>101314.72100000001</v>
      </c>
      <c r="K46">
        <v>2.2257977738415815</v>
      </c>
      <c r="L46">
        <v>59867.466</v>
      </c>
      <c r="M46">
        <v>-0.40909410390618361</v>
      </c>
      <c r="N46">
        <v>101644.997</v>
      </c>
      <c r="O46">
        <v>0.69783362803429827</v>
      </c>
      <c r="P46">
        <v>0.1719590302619558</v>
      </c>
      <c r="Q46">
        <v>3.2244282281743697E-2</v>
      </c>
    </row>
    <row r="47" spans="1:17" x14ac:dyDescent="0.25">
      <c r="B47" t="s">
        <v>180</v>
      </c>
      <c r="C47">
        <v>114160</v>
      </c>
      <c r="D47">
        <v>287</v>
      </c>
      <c r="E47">
        <v>7267.7139999999999</v>
      </c>
      <c r="F47">
        <v>8299.6869999999999</v>
      </c>
      <c r="G47">
        <v>0.14199416762960126</v>
      </c>
      <c r="H47">
        <v>5265.03</v>
      </c>
      <c r="I47">
        <v>-0.3656351137097098</v>
      </c>
      <c r="J47">
        <v>5882.241</v>
      </c>
      <c r="K47">
        <v>0.11722839186101508</v>
      </c>
      <c r="L47">
        <v>6717.7219999999998</v>
      </c>
      <c r="M47">
        <v>0.14203447291601945</v>
      </c>
      <c r="N47">
        <v>6238.3710000000001</v>
      </c>
      <c r="O47">
        <v>-7.1356182944158686E-2</v>
      </c>
      <c r="P47">
        <v>-0.24836069119233051</v>
      </c>
      <c r="Q47">
        <v>-5.5500142135471831E-2</v>
      </c>
    </row>
    <row r="48" spans="1:17" x14ac:dyDescent="0.25">
      <c r="A48" t="s">
        <v>181</v>
      </c>
    </row>
    <row r="49" spans="2:17" x14ac:dyDescent="0.25">
      <c r="B49" t="s">
        <v>182</v>
      </c>
      <c r="C49">
        <v>226072</v>
      </c>
      <c r="D49">
        <v>287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2:17" x14ac:dyDescent="0.25">
      <c r="B50" t="s">
        <v>183</v>
      </c>
      <c r="C50">
        <v>113918</v>
      </c>
      <c r="D50">
        <v>287</v>
      </c>
      <c r="E50">
        <v>21970957.903000001</v>
      </c>
      <c r="F50">
        <v>21866739.732999999</v>
      </c>
      <c r="G50">
        <v>-4.7434513533782807E-3</v>
      </c>
      <c r="H50">
        <v>21776039.675000001</v>
      </c>
      <c r="I50">
        <v>-4.1478546462561106E-3</v>
      </c>
      <c r="J50">
        <v>21800114.096999999</v>
      </c>
      <c r="K50">
        <v>1.1055463876490368E-3</v>
      </c>
      <c r="L50">
        <v>20724556.522</v>
      </c>
      <c r="M50">
        <v>-4.9337245218730841E-2</v>
      </c>
      <c r="N50">
        <v>19408047.517999999</v>
      </c>
      <c r="O50">
        <v>-6.3524109797112871E-2</v>
      </c>
      <c r="P50">
        <v>-0.11243981704732531</v>
      </c>
      <c r="Q50">
        <v>-2.3573489567230932E-2</v>
      </c>
    </row>
    <row r="51" spans="2:17" x14ac:dyDescent="0.25">
      <c r="B51" t="s">
        <v>184</v>
      </c>
      <c r="E51">
        <v>873937.73699999996</v>
      </c>
      <c r="F51">
        <v>692258.06599999999</v>
      </c>
      <c r="G51">
        <v>-0.20788628675500254</v>
      </c>
      <c r="H51">
        <v>730028.99800000002</v>
      </c>
      <c r="I51">
        <v>5.456192402097626E-2</v>
      </c>
      <c r="J51">
        <v>1075693.3530000001</v>
      </c>
      <c r="K51">
        <v>0.47349400632986915</v>
      </c>
      <c r="L51">
        <v>1868828.611</v>
      </c>
      <c r="M51">
        <v>0.7373246806704028</v>
      </c>
      <c r="N51">
        <v>2046233.037</v>
      </c>
      <c r="O51">
        <v>9.492814105894487E-2</v>
      </c>
      <c r="P51">
        <v>1.9558818271681937</v>
      </c>
      <c r="Q51">
        <v>0.24204523631512487</v>
      </c>
    </row>
    <row r="52" spans="2:17" x14ac:dyDescent="0.25">
      <c r="B52" t="s">
        <v>185</v>
      </c>
      <c r="C52">
        <v>113919</v>
      </c>
      <c r="D52">
        <v>287</v>
      </c>
      <c r="E52">
        <v>1775.1190000000001</v>
      </c>
      <c r="F52">
        <v>1140.2719999999999</v>
      </c>
      <c r="G52">
        <v>-0.35763630494631637</v>
      </c>
      <c r="H52">
        <v>1039.5999999999999</v>
      </c>
      <c r="I52">
        <v>-8.8287706792765208E-2</v>
      </c>
      <c r="J52">
        <v>0</v>
      </c>
      <c r="K52">
        <v>-1</v>
      </c>
      <c r="L52">
        <v>0</v>
      </c>
      <c r="M52">
        <v>0</v>
      </c>
      <c r="N52">
        <v>0</v>
      </c>
      <c r="O52">
        <v>0</v>
      </c>
      <c r="P52">
        <v>-1</v>
      </c>
      <c r="Q52">
        <v>-1</v>
      </c>
    </row>
    <row r="53" spans="2:17" x14ac:dyDescent="0.25">
      <c r="B53" t="s">
        <v>186</v>
      </c>
      <c r="C53">
        <v>113920</v>
      </c>
      <c r="D53">
        <v>287</v>
      </c>
      <c r="E53">
        <v>872162.61800000002</v>
      </c>
      <c r="F53">
        <v>691117.79399999999</v>
      </c>
      <c r="G53">
        <v>-0.20758149944005055</v>
      </c>
      <c r="H53">
        <v>728989.39800000004</v>
      </c>
      <c r="I53">
        <v>5.4797610955448883E-2</v>
      </c>
      <c r="J53">
        <v>1075693.3530000001</v>
      </c>
      <c r="K53">
        <v>0.47559533232059437</v>
      </c>
      <c r="L53">
        <v>1868828.611</v>
      </c>
      <c r="M53">
        <v>0.7373246806704028</v>
      </c>
      <c r="N53">
        <v>2046233.037</v>
      </c>
      <c r="O53">
        <v>9.492814105894487E-2</v>
      </c>
      <c r="P53">
        <v>1.9607587227019074</v>
      </c>
      <c r="Q53">
        <v>0.24245481501898758</v>
      </c>
    </row>
    <row r="54" spans="2:17" x14ac:dyDescent="0.25">
      <c r="B54" t="s">
        <v>187</v>
      </c>
      <c r="E54">
        <v>1870.029</v>
      </c>
      <c r="F54">
        <v>1816.9110000000001</v>
      </c>
      <c r="G54">
        <v>-2.8404907089676135E-2</v>
      </c>
      <c r="H54">
        <v>0</v>
      </c>
      <c r="I54">
        <v>-1</v>
      </c>
      <c r="J54">
        <v>0</v>
      </c>
      <c r="K54">
        <v>0</v>
      </c>
      <c r="L54">
        <v>0</v>
      </c>
      <c r="M54">
        <v>0</v>
      </c>
      <c r="N54">
        <v>743791.69099999999</v>
      </c>
      <c r="O54">
        <v>0</v>
      </c>
      <c r="P54">
        <v>408.37156030207314</v>
      </c>
      <c r="Q54">
        <v>2.3298412853776731</v>
      </c>
    </row>
    <row r="55" spans="2:17" x14ac:dyDescent="0.25">
      <c r="B55" t="s">
        <v>188</v>
      </c>
      <c r="C55">
        <v>113921</v>
      </c>
      <c r="D55">
        <v>287</v>
      </c>
      <c r="E55">
        <v>1870.029</v>
      </c>
      <c r="F55">
        <v>1816.9110000000001</v>
      </c>
      <c r="G55">
        <v>-2.8404907089676135E-2</v>
      </c>
      <c r="H55">
        <v>0</v>
      </c>
      <c r="I55">
        <v>-1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-1</v>
      </c>
      <c r="Q55">
        <v>-1</v>
      </c>
    </row>
    <row r="56" spans="2:17" x14ac:dyDescent="0.25">
      <c r="B56" t="s">
        <v>189</v>
      </c>
      <c r="C56">
        <v>113922</v>
      </c>
      <c r="D56">
        <v>287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2:17" x14ac:dyDescent="0.25">
      <c r="B57" t="s">
        <v>190</v>
      </c>
      <c r="C57">
        <v>113923</v>
      </c>
      <c r="D57">
        <v>287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2:17" x14ac:dyDescent="0.25">
      <c r="B58" t="s">
        <v>191</v>
      </c>
      <c r="C58">
        <v>113925</v>
      </c>
      <c r="D58">
        <v>287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743791.69099999999</v>
      </c>
      <c r="O58">
        <v>0</v>
      </c>
      <c r="P58">
        <v>0</v>
      </c>
      <c r="Q58">
        <v>0</v>
      </c>
    </row>
    <row r="59" spans="2:17" x14ac:dyDescent="0.25">
      <c r="B59" t="s">
        <v>192</v>
      </c>
      <c r="C59">
        <v>113927</v>
      </c>
      <c r="D59">
        <v>287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2:17" x14ac:dyDescent="0.25">
      <c r="B60" t="s">
        <v>193</v>
      </c>
      <c r="C60">
        <v>113929</v>
      </c>
      <c r="D60">
        <v>287</v>
      </c>
      <c r="E60">
        <v>582309.79200000002</v>
      </c>
      <c r="F60">
        <v>230170.772</v>
      </c>
      <c r="G60">
        <v>-0.60472797270082657</v>
      </c>
      <c r="H60">
        <v>1123572.7920000001</v>
      </c>
      <c r="I60">
        <v>3.8814746643852773</v>
      </c>
      <c r="J60">
        <v>548977.11100000003</v>
      </c>
      <c r="K60">
        <v>-0.51140049411235655</v>
      </c>
      <c r="L60">
        <v>1024731.39</v>
      </c>
      <c r="M60">
        <v>0.86661951740279375</v>
      </c>
      <c r="N60">
        <v>690491.45200000005</v>
      </c>
      <c r="O60">
        <v>-0.3261732208671777</v>
      </c>
      <c r="P60">
        <v>1.9999093542598017</v>
      </c>
      <c r="Q60">
        <v>0.24572341151099075</v>
      </c>
    </row>
    <row r="61" spans="2:17" x14ac:dyDescent="0.25">
      <c r="B61" t="s">
        <v>194</v>
      </c>
      <c r="C61">
        <v>122990</v>
      </c>
      <c r="D61">
        <v>287</v>
      </c>
      <c r="E61">
        <v>2927286.2319999998</v>
      </c>
      <c r="F61">
        <v>2690389.057</v>
      </c>
      <c r="G61">
        <v>-8.0927233015455902E-2</v>
      </c>
      <c r="H61">
        <v>2904222.7409999999</v>
      </c>
      <c r="I61">
        <v>7.9480580492117259E-2</v>
      </c>
      <c r="J61">
        <v>3227670.7549999999</v>
      </c>
      <c r="K61">
        <v>0.1113716277452701</v>
      </c>
      <c r="L61">
        <v>3112709.227</v>
      </c>
      <c r="M61">
        <v>-3.5617489120261858E-2</v>
      </c>
      <c r="N61">
        <v>2792641.8790000002</v>
      </c>
      <c r="O61">
        <v>-0.10282597077288769</v>
      </c>
      <c r="P61">
        <v>3.8006704544814252E-2</v>
      </c>
      <c r="Q61">
        <v>7.4883472475075763E-3</v>
      </c>
    </row>
    <row r="62" spans="2:17" x14ac:dyDescent="0.25">
      <c r="B62" t="s">
        <v>171</v>
      </c>
      <c r="C62">
        <v>113938</v>
      </c>
      <c r="D62">
        <v>287</v>
      </c>
      <c r="E62">
        <v>26356361.693</v>
      </c>
      <c r="F62">
        <v>25481374.539000001</v>
      </c>
      <c r="G62">
        <v>-3.3198328517110465E-2</v>
      </c>
      <c r="H62">
        <v>26533864.206</v>
      </c>
      <c r="I62">
        <v>4.1304273652472467E-2</v>
      </c>
      <c r="J62">
        <v>26652455.316</v>
      </c>
      <c r="K62">
        <v>4.4694247727845582E-3</v>
      </c>
      <c r="L62">
        <v>26730825.75</v>
      </c>
      <c r="M62">
        <v>2.9404583206618096E-3</v>
      </c>
      <c r="N62">
        <v>25681205.577</v>
      </c>
      <c r="O62">
        <v>-3.9266283159995585E-2</v>
      </c>
      <c r="P62">
        <v>7.8422393460035877E-3</v>
      </c>
      <c r="Q62">
        <v>1.5635508359908012E-3</v>
      </c>
    </row>
    <row r="63" spans="2:17" x14ac:dyDescent="0.25">
      <c r="B63" t="s">
        <v>195</v>
      </c>
      <c r="C63">
        <v>122992</v>
      </c>
      <c r="D63">
        <v>287</v>
      </c>
      <c r="E63">
        <v>5508832.5600000005</v>
      </c>
      <c r="F63">
        <v>6787648.642</v>
      </c>
      <c r="G63">
        <v>0.23213921789628689</v>
      </c>
      <c r="H63">
        <v>6722471.9100000001</v>
      </c>
      <c r="I63">
        <v>-9.6022548363368099E-3</v>
      </c>
      <c r="J63">
        <v>6287938.5420000004</v>
      </c>
      <c r="K63">
        <v>-6.4638926546291775E-2</v>
      </c>
      <c r="L63">
        <v>5588486.909</v>
      </c>
      <c r="M63">
        <v>-0.11123703393855477</v>
      </c>
      <c r="N63">
        <v>5672086.1639999999</v>
      </c>
      <c r="O63">
        <v>1.495919313425742E-2</v>
      </c>
      <c r="P63">
        <v>-0.16435183033741951</v>
      </c>
      <c r="Q63">
        <v>-3.527242271812725E-2</v>
      </c>
    </row>
    <row r="64" spans="2:17" x14ac:dyDescent="0.25">
      <c r="B64" t="s">
        <v>196</v>
      </c>
      <c r="C64">
        <v>122993</v>
      </c>
      <c r="D64">
        <v>287</v>
      </c>
      <c r="E64">
        <v>1387168.27</v>
      </c>
      <c r="F64">
        <v>2754265.4410000001</v>
      </c>
      <c r="G64">
        <v>0.98553088371895936</v>
      </c>
      <c r="H64">
        <v>2533202.0090000001</v>
      </c>
      <c r="I64">
        <v>-8.0262210282730728E-2</v>
      </c>
      <c r="J64">
        <v>2453809.2170000002</v>
      </c>
      <c r="K64">
        <v>-3.1340884666099189E-2</v>
      </c>
      <c r="L64">
        <v>1554214.699</v>
      </c>
      <c r="M64">
        <v>-0.36661143489379933</v>
      </c>
      <c r="N64">
        <v>1623345.152</v>
      </c>
      <c r="O64">
        <v>4.4479345771520018E-2</v>
      </c>
      <c r="P64">
        <v>-0.41060686169354588</v>
      </c>
      <c r="Q64">
        <v>-0.10033460679499973</v>
      </c>
    </row>
    <row r="65" spans="2:17" x14ac:dyDescent="0.25">
      <c r="B65" t="s">
        <v>197</v>
      </c>
      <c r="C65">
        <v>122995</v>
      </c>
      <c r="D65">
        <v>287</v>
      </c>
      <c r="E65">
        <v>1935424.868</v>
      </c>
      <c r="F65">
        <v>1733944.673</v>
      </c>
      <c r="G65">
        <v>-0.10410127426346583</v>
      </c>
      <c r="H65">
        <v>1614238.72</v>
      </c>
      <c r="I65">
        <v>-6.9036777738063382E-2</v>
      </c>
      <c r="J65">
        <v>1829754.2310000001</v>
      </c>
      <c r="K65">
        <v>0.1335090704552051</v>
      </c>
      <c r="L65">
        <v>1851585.338</v>
      </c>
      <c r="M65">
        <v>1.1931169022666221E-2</v>
      </c>
      <c r="N65">
        <v>2145347.7510000002</v>
      </c>
      <c r="O65">
        <v>0.15865453618103786</v>
      </c>
      <c r="P65">
        <v>0.2372642474734834</v>
      </c>
      <c r="Q65">
        <v>4.350009444597891E-2</v>
      </c>
    </row>
    <row r="66" spans="2:17" x14ac:dyDescent="0.25">
      <c r="B66" t="s">
        <v>198</v>
      </c>
      <c r="C66">
        <v>113962</v>
      </c>
      <c r="D66">
        <v>287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2:17" x14ac:dyDescent="0.25">
      <c r="B67" t="s">
        <v>199</v>
      </c>
      <c r="C67">
        <v>113963</v>
      </c>
      <c r="D67">
        <v>287</v>
      </c>
      <c r="E67">
        <v>35397556.574000001</v>
      </c>
      <c r="F67">
        <v>36938375.134999998</v>
      </c>
      <c r="G67">
        <v>4.3528952564249934E-2</v>
      </c>
      <c r="H67">
        <v>37664325.071000002</v>
      </c>
      <c r="I67">
        <v>1.9653001339307696E-2</v>
      </c>
      <c r="J67">
        <v>37484804.365000002</v>
      </c>
      <c r="K67">
        <v>-4.7663327475426787E-3</v>
      </c>
      <c r="L67">
        <v>35953315.370999999</v>
      </c>
      <c r="M67">
        <v>-4.0856262155924972E-2</v>
      </c>
      <c r="N67">
        <v>35406660.851999998</v>
      </c>
      <c r="O67">
        <v>-1.5204564957615352E-2</v>
      </c>
      <c r="P67">
        <v>-4.1466747722442854E-2</v>
      </c>
      <c r="Q67">
        <v>-8.4344339015054448E-3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abSelected="1" zoomScale="80" zoomScaleNormal="80" workbookViewId="0">
      <pane ySplit="2" topLeftCell="A36" activePane="bottomLeft" state="frozen"/>
      <selection pane="bottomLeft" activeCell="B62" sqref="B62"/>
    </sheetView>
  </sheetViews>
  <sheetFormatPr defaultRowHeight="15" x14ac:dyDescent="0.25"/>
  <cols>
    <col min="1" max="1" width="67" customWidth="1"/>
    <col min="2" max="2" width="56.85546875" customWidth="1"/>
    <col min="3" max="5" width="8.7109375" customWidth="1"/>
    <col min="6" max="6" width="8.28515625" customWidth="1"/>
    <col min="7" max="9" width="12.7109375" customWidth="1"/>
    <col min="10" max="10" width="12" customWidth="1"/>
    <col min="11" max="11" width="12.7109375" customWidth="1"/>
    <col min="12" max="12" width="12" customWidth="1"/>
    <col min="13" max="18" width="12.7109375" customWidth="1"/>
    <col min="19" max="19" width="17.7109375" customWidth="1"/>
  </cols>
  <sheetData>
    <row r="1" spans="1:19" x14ac:dyDescent="0.25">
      <c r="A1" t="s">
        <v>0</v>
      </c>
      <c r="B1" t="s">
        <v>1</v>
      </c>
    </row>
    <row r="2" spans="1:19" x14ac:dyDescent="0.25">
      <c r="C2" t="s">
        <v>262</v>
      </c>
      <c r="D2" t="s">
        <v>263</v>
      </c>
      <c r="E2" t="s">
        <v>264</v>
      </c>
    </row>
    <row r="4" spans="1:19" x14ac:dyDescent="0.25">
      <c r="A4" t="s">
        <v>135</v>
      </c>
      <c r="B4" t="s">
        <v>33</v>
      </c>
      <c r="F4" t="s">
        <v>137</v>
      </c>
      <c r="G4" t="s">
        <v>2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 t="s">
        <v>8</v>
      </c>
      <c r="N4" t="s">
        <v>9</v>
      </c>
      <c r="O4" t="s">
        <v>10</v>
      </c>
      <c r="P4" t="s">
        <v>11</v>
      </c>
      <c r="Q4" t="s">
        <v>12</v>
      </c>
      <c r="R4" t="s">
        <v>13</v>
      </c>
      <c r="S4" t="s">
        <v>14</v>
      </c>
    </row>
    <row r="5" spans="1:19" x14ac:dyDescent="0.25">
      <c r="G5">
        <v>40543</v>
      </c>
      <c r="H5">
        <v>40908</v>
      </c>
      <c r="J5">
        <v>41274</v>
      </c>
      <c r="L5">
        <v>41639</v>
      </c>
      <c r="N5">
        <v>42004</v>
      </c>
      <c r="P5">
        <v>42369</v>
      </c>
    </row>
    <row r="6" spans="1:19" x14ac:dyDescent="0.25">
      <c r="A6" s="68" t="s">
        <v>138</v>
      </c>
    </row>
    <row r="7" spans="1:19" x14ac:dyDescent="0.25">
      <c r="B7" t="s">
        <v>139</v>
      </c>
      <c r="F7">
        <v>287</v>
      </c>
      <c r="G7">
        <v>1.4271019069999999</v>
      </c>
      <c r="H7">
        <v>1.6302879219999999</v>
      </c>
      <c r="I7">
        <v>0.14237666840984753</v>
      </c>
      <c r="J7">
        <v>1.5465181050000001</v>
      </c>
      <c r="K7">
        <v>-5.1383449432191641E-2</v>
      </c>
      <c r="L7">
        <v>1.5609354450000001</v>
      </c>
      <c r="M7">
        <v>9.3224514820666737E-3</v>
      </c>
      <c r="N7">
        <v>1.4643751570000001</v>
      </c>
      <c r="O7">
        <v>-6.1860526205169242E-2</v>
      </c>
      <c r="P7">
        <v>1.601263943</v>
      </c>
      <c r="Q7">
        <v>9.3479314604351771E-2</v>
      </c>
      <c r="R7">
        <v>-1.7802977381071505E-2</v>
      </c>
      <c r="S7">
        <v>-3.5862254220752066E-3</v>
      </c>
    </row>
    <row r="8" spans="1:19" x14ac:dyDescent="0.25">
      <c r="B8" t="s">
        <v>140</v>
      </c>
      <c r="F8">
        <v>287</v>
      </c>
      <c r="G8">
        <v>0.61153412500000004</v>
      </c>
      <c r="H8">
        <v>0.61688971999999997</v>
      </c>
      <c r="I8">
        <v>8.7576388316841225E-3</v>
      </c>
      <c r="J8">
        <v>0.60967175500000004</v>
      </c>
      <c r="K8">
        <v>-1.1700575914930011E-2</v>
      </c>
      <c r="L8">
        <v>0.61176591199999997</v>
      </c>
      <c r="M8">
        <v>3.4348926005272062E-3</v>
      </c>
      <c r="N8">
        <v>0.57226289399999997</v>
      </c>
      <c r="O8">
        <v>-6.4572113655132823E-2</v>
      </c>
      <c r="P8">
        <v>0.56296397900000006</v>
      </c>
      <c r="Q8">
        <v>-1.6249376112790426E-2</v>
      </c>
      <c r="R8">
        <v>-8.7415528662075803E-2</v>
      </c>
      <c r="S8">
        <v>-1.8128589064587364E-2</v>
      </c>
    </row>
    <row r="9" spans="1:19" x14ac:dyDescent="0.25">
      <c r="B9" t="s">
        <v>141</v>
      </c>
      <c r="F9">
        <v>287</v>
      </c>
      <c r="G9">
        <v>-8.3363324000000003E-2</v>
      </c>
      <c r="H9">
        <v>-3.9320982999999997E-2</v>
      </c>
      <c r="I9">
        <v>-0.52831795670719661</v>
      </c>
      <c r="J9">
        <v>6.4512885999999992E-2</v>
      </c>
      <c r="K9">
        <v>-2.6406732761487675</v>
      </c>
      <c r="L9">
        <v>1.6839643000000001E-2</v>
      </c>
      <c r="M9">
        <v>-0.73897241242625533</v>
      </c>
      <c r="N9">
        <v>-4.3455647E-2</v>
      </c>
      <c r="O9">
        <v>-3.5805563098932676</v>
      </c>
      <c r="P9">
        <v>-7.8508778000000001E-2</v>
      </c>
      <c r="Q9">
        <v>0.80664156260289954</v>
      </c>
      <c r="R9">
        <v>0.9966128008549533</v>
      </c>
      <c r="S9">
        <v>0.14830900413724168</v>
      </c>
    </row>
    <row r="10" spans="1:19" x14ac:dyDescent="0.25">
      <c r="B10" t="s">
        <v>142</v>
      </c>
      <c r="F10">
        <v>287</v>
      </c>
      <c r="G10">
        <v>6.2220624000000002E-2</v>
      </c>
      <c r="H10">
        <v>5.9604701000000003E-2</v>
      </c>
      <c r="I10">
        <v>-4.204269953962525E-2</v>
      </c>
      <c r="J10">
        <v>5.9289487000000002E-2</v>
      </c>
      <c r="K10">
        <v>-5.2884083757085421E-3</v>
      </c>
      <c r="L10">
        <v>5.7368541000000002E-2</v>
      </c>
      <c r="M10">
        <v>-3.2399437019922317E-2</v>
      </c>
      <c r="N10">
        <v>5.5261942000000001E-2</v>
      </c>
      <c r="O10">
        <v>-3.6720456251449707E-2</v>
      </c>
      <c r="P10">
        <v>6.963917E-2</v>
      </c>
      <c r="Q10">
        <v>0.26016508793701099</v>
      </c>
      <c r="R10">
        <v>0.1683502950547473</v>
      </c>
      <c r="S10">
        <v>3.1607793657332239E-2</v>
      </c>
    </row>
    <row r="11" spans="1:19" x14ac:dyDescent="0.25">
      <c r="B11" t="s">
        <v>143</v>
      </c>
      <c r="F11">
        <v>287</v>
      </c>
      <c r="G11">
        <v>0.81200000000000006</v>
      </c>
      <c r="H11">
        <v>0.80599999999999994</v>
      </c>
      <c r="I11">
        <v>-7.3891625615765122E-3</v>
      </c>
      <c r="J11">
        <v>0.85599999999999998</v>
      </c>
      <c r="K11">
        <v>6.2034739454094323E-2</v>
      </c>
      <c r="L11">
        <v>0.84299999999999997</v>
      </c>
      <c r="M11">
        <v>-1.5186915887850483E-2</v>
      </c>
      <c r="N11">
        <v>0.82599999999999996</v>
      </c>
      <c r="O11">
        <v>-2.0166073546856511E-2</v>
      </c>
      <c r="P11">
        <v>0.86</v>
      </c>
      <c r="Q11">
        <v>4.1162227602905554E-2</v>
      </c>
      <c r="R11">
        <v>6.6997518610421913E-2</v>
      </c>
      <c r="S11">
        <v>1.3054201084676809E-2</v>
      </c>
    </row>
    <row r="12" spans="1:19" x14ac:dyDescent="0.25">
      <c r="B12" t="s">
        <v>144</v>
      </c>
      <c r="F12">
        <v>287</v>
      </c>
      <c r="G12">
        <v>3.7999999999999999E-2</v>
      </c>
      <c r="H12">
        <v>3.7000000000000005E-2</v>
      </c>
      <c r="I12">
        <v>-2.631578947368407E-2</v>
      </c>
      <c r="J12">
        <v>3.2000000000000001E-2</v>
      </c>
      <c r="K12">
        <v>-0.1351351351351352</v>
      </c>
      <c r="L12">
        <v>2.7000000000000003E-2</v>
      </c>
      <c r="M12">
        <v>-0.15624999999999989</v>
      </c>
      <c r="N12">
        <v>2.6000000000000002E-2</v>
      </c>
      <c r="O12">
        <v>-3.703703703703709E-2</v>
      </c>
      <c r="P12">
        <v>2.6000000000000002E-2</v>
      </c>
      <c r="Q12">
        <v>0</v>
      </c>
      <c r="R12">
        <v>-0.29729729729729737</v>
      </c>
      <c r="S12">
        <v>-6.8132158134363019E-2</v>
      </c>
    </row>
    <row r="13" spans="1:19" x14ac:dyDescent="0.25">
      <c r="B13" t="s">
        <v>145</v>
      </c>
      <c r="F13">
        <v>287</v>
      </c>
      <c r="G13">
        <v>1.3933827000000001E-2</v>
      </c>
      <c r="H13">
        <v>-4.7661221999999996E-2</v>
      </c>
      <c r="I13">
        <v>-4.4205406741450135</v>
      </c>
      <c r="J13">
        <v>7.7115761000000005E-2</v>
      </c>
      <c r="K13">
        <v>-2.6179979816715573</v>
      </c>
      <c r="L13">
        <v>1.3358864E-2</v>
      </c>
      <c r="M13">
        <v>-0.82676869388606566</v>
      </c>
      <c r="N13">
        <v>2.2574127000000003E-2</v>
      </c>
      <c r="O13">
        <v>0.6898238502914622</v>
      </c>
      <c r="P13">
        <v>-6.3287788999999997E-2</v>
      </c>
      <c r="Q13">
        <v>-3.803554219394619</v>
      </c>
      <c r="R13">
        <v>0.32786752719013368</v>
      </c>
      <c r="S13">
        <v>5.8353986713832739E-2</v>
      </c>
    </row>
    <row r="14" spans="1:19" x14ac:dyDescent="0.25">
      <c r="B14" t="s">
        <v>146</v>
      </c>
      <c r="F14">
        <v>287</v>
      </c>
      <c r="G14">
        <v>0.05</v>
      </c>
      <c r="H14">
        <v>0.03</v>
      </c>
      <c r="I14">
        <v>-0.4</v>
      </c>
      <c r="J14">
        <v>0.13</v>
      </c>
      <c r="K14">
        <v>3.3333333333333339</v>
      </c>
      <c r="L14">
        <v>0.06</v>
      </c>
      <c r="M14">
        <v>-0.53846153846153855</v>
      </c>
      <c r="N14">
        <v>0.02</v>
      </c>
      <c r="O14">
        <v>-0.66666666666666663</v>
      </c>
      <c r="P14">
        <v>-0.04</v>
      </c>
      <c r="Q14">
        <v>-3</v>
      </c>
      <c r="R14">
        <v>-2.3333333333333335</v>
      </c>
      <c r="S14">
        <v>-2.0592238410488122</v>
      </c>
    </row>
    <row r="15" spans="1:19" x14ac:dyDescent="0.25">
      <c r="B15" t="s">
        <v>147</v>
      </c>
      <c r="F15">
        <v>287</v>
      </c>
      <c r="G15">
        <v>1.06034202</v>
      </c>
      <c r="H15">
        <v>1.1707729469999999</v>
      </c>
      <c r="I15">
        <v>0.10414651585721368</v>
      </c>
      <c r="J15">
        <v>1.135909171</v>
      </c>
      <c r="K15">
        <v>-2.9778426371513955E-2</v>
      </c>
      <c r="L15">
        <v>1.1253185999999999</v>
      </c>
      <c r="M15">
        <v>-9.3234311953627191E-3</v>
      </c>
      <c r="N15">
        <v>1.047676528</v>
      </c>
      <c r="O15">
        <v>-6.8995635547124179E-2</v>
      </c>
      <c r="P15">
        <v>1.099387117</v>
      </c>
      <c r="Q15">
        <v>4.9357399557967474E-2</v>
      </c>
      <c r="R15">
        <v>-6.097324864135234E-2</v>
      </c>
      <c r="S15">
        <v>-1.2503436483265684E-2</v>
      </c>
    </row>
    <row r="16" spans="1:19" x14ac:dyDescent="0.25">
      <c r="B16" t="s">
        <v>148</v>
      </c>
      <c r="F16">
        <v>287</v>
      </c>
      <c r="G16">
        <v>0.39534777700000001</v>
      </c>
      <c r="H16">
        <v>0.57485780799999997</v>
      </c>
      <c r="I16">
        <v>0.45405600193876894</v>
      </c>
      <c r="J16">
        <v>0.555626854</v>
      </c>
      <c r="K16">
        <v>-3.3453410099632763E-2</v>
      </c>
      <c r="L16">
        <v>0.48981668300000003</v>
      </c>
      <c r="M16">
        <v>-0.11844310714326989</v>
      </c>
      <c r="N16">
        <v>0.40702636599999997</v>
      </c>
      <c r="O16">
        <v>-0.16902306490038443</v>
      </c>
      <c r="P16">
        <v>0.40016287499999997</v>
      </c>
      <c r="Q16">
        <v>-1.6862521874074332E-2</v>
      </c>
      <c r="R16">
        <v>-0.30389242447238363</v>
      </c>
      <c r="S16">
        <v>-6.9887947571340869E-2</v>
      </c>
    </row>
    <row r="17" spans="1:19" x14ac:dyDescent="0.25">
      <c r="B17" t="s">
        <v>149</v>
      </c>
      <c r="F17">
        <v>287</v>
      </c>
      <c r="G17" t="s">
        <v>150</v>
      </c>
      <c r="H17" t="s">
        <v>150</v>
      </c>
      <c r="I17" t="s">
        <v>16</v>
      </c>
      <c r="J17" t="s">
        <v>150</v>
      </c>
      <c r="K17" t="s">
        <v>16</v>
      </c>
      <c r="L17" t="s">
        <v>150</v>
      </c>
      <c r="M17" t="s">
        <v>16</v>
      </c>
      <c r="N17" t="s">
        <v>150</v>
      </c>
      <c r="O17" t="s">
        <v>16</v>
      </c>
      <c r="P17" t="s">
        <v>150</v>
      </c>
      <c r="Q17" t="s">
        <v>16</v>
      </c>
      <c r="R17" t="s">
        <v>16</v>
      </c>
      <c r="S17" t="s">
        <v>16</v>
      </c>
    </row>
    <row r="18" spans="1:19" x14ac:dyDescent="0.25">
      <c r="B18" t="s">
        <v>151</v>
      </c>
      <c r="F18">
        <v>287</v>
      </c>
      <c r="G18" t="s">
        <v>150</v>
      </c>
      <c r="H18" t="s">
        <v>150</v>
      </c>
      <c r="I18" t="s">
        <v>16</v>
      </c>
      <c r="J18" t="s">
        <v>150</v>
      </c>
      <c r="K18" t="s">
        <v>16</v>
      </c>
      <c r="L18" t="s">
        <v>150</v>
      </c>
      <c r="M18" t="s">
        <v>16</v>
      </c>
      <c r="N18" t="s">
        <v>150</v>
      </c>
      <c r="O18" t="s">
        <v>16</v>
      </c>
      <c r="P18" t="s">
        <v>150</v>
      </c>
      <c r="Q18" t="s">
        <v>16</v>
      </c>
      <c r="R18" t="s">
        <v>16</v>
      </c>
      <c r="S18" t="s">
        <v>16</v>
      </c>
    </row>
    <row r="19" spans="1:19" x14ac:dyDescent="0.25">
      <c r="B19" t="s">
        <v>152</v>
      </c>
      <c r="F19">
        <v>287</v>
      </c>
      <c r="G19">
        <v>-0.105742926</v>
      </c>
      <c r="H19">
        <v>-0.188848461</v>
      </c>
      <c r="I19">
        <v>0.78592051632843973</v>
      </c>
      <c r="J19">
        <v>3.7457014000000004E-2</v>
      </c>
      <c r="K19">
        <v>-1.198344290452015</v>
      </c>
      <c r="L19">
        <v>7.4122921000000008E-2</v>
      </c>
      <c r="M19">
        <v>0.97887960316324207</v>
      </c>
      <c r="N19">
        <v>-4.1628656999999999E-2</v>
      </c>
      <c r="O19">
        <v>-1.5616165207520627</v>
      </c>
      <c r="P19">
        <v>-5.8493112E-2</v>
      </c>
      <c r="Q19">
        <v>0.40511648021698132</v>
      </c>
      <c r="R19">
        <v>-0.69026429079557072</v>
      </c>
      <c r="S19">
        <v>-0.20896034459594182</v>
      </c>
    </row>
    <row r="20" spans="1:19" x14ac:dyDescent="0.25">
      <c r="B20" t="s">
        <v>153</v>
      </c>
      <c r="F20">
        <v>287</v>
      </c>
      <c r="G20">
        <v>5.3231099999999996E-2</v>
      </c>
      <c r="H20">
        <v>2.8192227E-2</v>
      </c>
      <c r="I20">
        <v>-0.47038052942734598</v>
      </c>
      <c r="J20">
        <v>0.12978917800000001</v>
      </c>
      <c r="K20">
        <v>3.6037220826861249</v>
      </c>
      <c r="L20">
        <v>5.9778247E-2</v>
      </c>
      <c r="M20">
        <v>-0.53942040529758195</v>
      </c>
      <c r="N20">
        <v>2.2574127000000003E-2</v>
      </c>
      <c r="O20">
        <v>-0.62236886939826119</v>
      </c>
      <c r="P20">
        <v>-3.5264112E-2</v>
      </c>
      <c r="Q20">
        <v>-2.5621473202485303</v>
      </c>
      <c r="R20">
        <v>-2.250845206375502</v>
      </c>
      <c r="S20">
        <v>-2.0457809193561456</v>
      </c>
    </row>
    <row r="21" spans="1:19" x14ac:dyDescent="0.25">
      <c r="B21" t="s">
        <v>154</v>
      </c>
      <c r="F21">
        <v>287</v>
      </c>
      <c r="G21">
        <v>1.3933827000000001E-2</v>
      </c>
      <c r="H21">
        <v>-4.7661221999999996E-2</v>
      </c>
      <c r="I21">
        <v>-4.4205406741450135</v>
      </c>
      <c r="J21">
        <v>7.7115761000000005E-2</v>
      </c>
      <c r="K21">
        <v>-2.6179979816715573</v>
      </c>
      <c r="L21">
        <v>1.3358864E-2</v>
      </c>
      <c r="M21">
        <v>-0.82676869388606566</v>
      </c>
      <c r="N21">
        <v>2.2574127000000003E-2</v>
      </c>
      <c r="O21">
        <v>0.6898238502914622</v>
      </c>
      <c r="P21">
        <v>-6.3287788999999997E-2</v>
      </c>
      <c r="Q21">
        <v>-3.803554219394619</v>
      </c>
      <c r="R21">
        <v>0.32786752719013368</v>
      </c>
      <c r="S21">
        <v>5.8353986713832739E-2</v>
      </c>
    </row>
    <row r="22" spans="1:19" x14ac:dyDescent="0.25">
      <c r="B22" t="s">
        <v>155</v>
      </c>
      <c r="F22">
        <v>287</v>
      </c>
      <c r="G22" t="s">
        <v>150</v>
      </c>
      <c r="H22">
        <v>9.0486511519999997</v>
      </c>
      <c r="I22" t="s">
        <v>16</v>
      </c>
      <c r="J22">
        <v>2.494310204</v>
      </c>
      <c r="K22">
        <v>-0.72434452802960703</v>
      </c>
      <c r="L22">
        <v>10.434972836</v>
      </c>
      <c r="M22">
        <v>3.1835104628389681</v>
      </c>
      <c r="N22">
        <v>7.4067238719999997</v>
      </c>
      <c r="O22">
        <v>-0.29020190196880358</v>
      </c>
      <c r="P22">
        <v>7.856809256</v>
      </c>
      <c r="Q22">
        <v>6.0767134265863554E-2</v>
      </c>
      <c r="R22">
        <v>-0.13171486843501201</v>
      </c>
      <c r="S22">
        <v>-2.7851807900960979E-2</v>
      </c>
    </row>
    <row r="23" spans="1:19" x14ac:dyDescent="0.25">
      <c r="B23" t="s">
        <v>156</v>
      </c>
      <c r="F23">
        <v>287</v>
      </c>
      <c r="G23" t="s">
        <v>150</v>
      </c>
      <c r="H23" t="s">
        <v>150</v>
      </c>
      <c r="I23" t="s">
        <v>16</v>
      </c>
      <c r="J23" t="s">
        <v>150</v>
      </c>
      <c r="K23" t="s">
        <v>16</v>
      </c>
      <c r="L23" t="s">
        <v>150</v>
      </c>
      <c r="M23" t="s">
        <v>16</v>
      </c>
      <c r="N23" t="s">
        <v>150</v>
      </c>
      <c r="O23" t="s">
        <v>16</v>
      </c>
      <c r="P23" t="s">
        <v>150</v>
      </c>
      <c r="Q23" t="s">
        <v>16</v>
      </c>
      <c r="R23" t="s">
        <v>16</v>
      </c>
      <c r="S23" t="s">
        <v>16</v>
      </c>
    </row>
    <row r="24" spans="1:19" x14ac:dyDescent="0.25">
      <c r="B24" t="s">
        <v>157</v>
      </c>
      <c r="F24">
        <v>287</v>
      </c>
      <c r="G24">
        <v>3.5435965E-2</v>
      </c>
      <c r="H24">
        <v>3.0654055999999999E-2</v>
      </c>
      <c r="I24">
        <v>-0.13494507628055286</v>
      </c>
      <c r="J24">
        <v>2.3415286E-2</v>
      </c>
      <c r="K24">
        <v>-0.23614395432695756</v>
      </c>
      <c r="L24">
        <v>2.0422582000000002E-2</v>
      </c>
      <c r="M24">
        <v>-0.12780984182725763</v>
      </c>
      <c r="N24">
        <v>1.6679335999999999E-2</v>
      </c>
      <c r="O24">
        <v>-0.18328955662902968</v>
      </c>
      <c r="P24">
        <v>2.0146489E-2</v>
      </c>
      <c r="Q24">
        <v>0.20787116465547562</v>
      </c>
      <c r="R24">
        <v>-0.34277901103853925</v>
      </c>
      <c r="S24">
        <v>-8.0520004735792239E-2</v>
      </c>
    </row>
    <row r="25" spans="1:19" x14ac:dyDescent="0.25">
      <c r="B25" t="s">
        <v>158</v>
      </c>
      <c r="F25">
        <v>287</v>
      </c>
      <c r="G25">
        <v>1.6989757000000001E-2</v>
      </c>
      <c r="H25">
        <v>1.8751971999999999E-2</v>
      </c>
      <c r="I25">
        <v>0.10372220155944545</v>
      </c>
      <c r="J25">
        <v>1.7589527000000001E-2</v>
      </c>
      <c r="K25">
        <v>-6.1990546914212463E-2</v>
      </c>
      <c r="L25">
        <v>2.2155728E-2</v>
      </c>
      <c r="M25">
        <v>0.25959771402607923</v>
      </c>
      <c r="N25">
        <v>2.8065394E-2</v>
      </c>
      <c r="O25">
        <v>0.26673309944949675</v>
      </c>
      <c r="P25">
        <v>2.9002786999999999E-2</v>
      </c>
      <c r="Q25">
        <v>3.3400314992905411E-2</v>
      </c>
      <c r="R25">
        <v>0.54665264005300362</v>
      </c>
      <c r="S25">
        <v>9.1135177675383039E-2</v>
      </c>
    </row>
    <row r="26" spans="1:19" x14ac:dyDescent="0.25">
      <c r="B26" t="s">
        <v>159</v>
      </c>
      <c r="F26">
        <v>287</v>
      </c>
      <c r="G26">
        <v>0.132113589</v>
      </c>
      <c r="H26">
        <v>0.129537548</v>
      </c>
      <c r="I26">
        <v>-1.9498683061285993E-2</v>
      </c>
      <c r="J26">
        <v>0.129125192</v>
      </c>
      <c r="K26">
        <v>-3.1832932332485075E-3</v>
      </c>
      <c r="L26">
        <v>0.12762432799999998</v>
      </c>
      <c r="M26">
        <v>-1.1623324440052096E-2</v>
      </c>
      <c r="N26">
        <v>0.15525893500000001</v>
      </c>
      <c r="O26">
        <v>0.21653087176294505</v>
      </c>
      <c r="P26">
        <v>0.113940287</v>
      </c>
      <c r="Q26">
        <v>-0.26612734397540472</v>
      </c>
      <c r="R26">
        <v>-0.12040725828776688</v>
      </c>
      <c r="S26">
        <v>-2.5332853453701731E-2</v>
      </c>
    </row>
    <row r="27" spans="1:19" x14ac:dyDescent="0.25">
      <c r="B27" t="s">
        <v>160</v>
      </c>
      <c r="F27">
        <v>287</v>
      </c>
      <c r="G27" t="s">
        <v>150</v>
      </c>
      <c r="H27" t="s">
        <v>150</v>
      </c>
      <c r="I27" t="s">
        <v>16</v>
      </c>
      <c r="J27" t="s">
        <v>150</v>
      </c>
      <c r="K27" t="s">
        <v>16</v>
      </c>
      <c r="L27" t="s">
        <v>150</v>
      </c>
      <c r="M27" t="s">
        <v>16</v>
      </c>
      <c r="N27" t="s">
        <v>150</v>
      </c>
      <c r="O27" t="s">
        <v>16</v>
      </c>
      <c r="P27" t="s">
        <v>150</v>
      </c>
      <c r="Q27" t="s">
        <v>16</v>
      </c>
      <c r="R27" t="s">
        <v>16</v>
      </c>
      <c r="S27" t="s">
        <v>16</v>
      </c>
    </row>
    <row r="28" spans="1:19" x14ac:dyDescent="0.25">
      <c r="B28" t="s">
        <v>161</v>
      </c>
      <c r="F28">
        <v>287</v>
      </c>
      <c r="G28" t="s">
        <v>150</v>
      </c>
      <c r="H28" t="s">
        <v>150</v>
      </c>
      <c r="I28" t="s">
        <v>16</v>
      </c>
      <c r="J28" t="s">
        <v>150</v>
      </c>
      <c r="K28" t="s">
        <v>16</v>
      </c>
      <c r="L28" t="s">
        <v>150</v>
      </c>
      <c r="M28" t="s">
        <v>16</v>
      </c>
      <c r="N28" t="s">
        <v>150</v>
      </c>
      <c r="O28" t="s">
        <v>16</v>
      </c>
      <c r="P28" t="s">
        <v>150</v>
      </c>
      <c r="Q28" t="s">
        <v>16</v>
      </c>
      <c r="R28" t="s">
        <v>16</v>
      </c>
      <c r="S28" t="s">
        <v>16</v>
      </c>
    </row>
    <row r="29" spans="1:19" x14ac:dyDescent="0.25">
      <c r="B29" t="s">
        <v>162</v>
      </c>
      <c r="F29">
        <v>287</v>
      </c>
      <c r="G29" t="s">
        <v>150</v>
      </c>
      <c r="H29" t="s">
        <v>150</v>
      </c>
      <c r="I29" t="s">
        <v>16</v>
      </c>
      <c r="J29" t="s">
        <v>150</v>
      </c>
      <c r="K29" t="s">
        <v>16</v>
      </c>
      <c r="L29" t="s">
        <v>150</v>
      </c>
      <c r="M29" t="s">
        <v>16</v>
      </c>
      <c r="N29" t="s">
        <v>150</v>
      </c>
      <c r="O29" t="s">
        <v>16</v>
      </c>
      <c r="P29" t="s">
        <v>150</v>
      </c>
      <c r="Q29" t="s">
        <v>16</v>
      </c>
      <c r="R29" t="s">
        <v>16</v>
      </c>
      <c r="S29" t="s">
        <v>16</v>
      </c>
    </row>
    <row r="30" spans="1:19" x14ac:dyDescent="0.25">
      <c r="B30" t="s">
        <v>163</v>
      </c>
      <c r="F30">
        <v>287</v>
      </c>
      <c r="G30">
        <v>2E-3</v>
      </c>
      <c r="H30">
        <v>4.0000000000000001E-3</v>
      </c>
      <c r="I30">
        <v>1</v>
      </c>
      <c r="J30">
        <v>5.0000000000000001E-3</v>
      </c>
      <c r="K30">
        <v>0.25</v>
      </c>
      <c r="L30">
        <v>4.0000000000000001E-3</v>
      </c>
      <c r="M30">
        <v>-0.19999999999999996</v>
      </c>
      <c r="N30">
        <v>6.0000000000000001E-3</v>
      </c>
      <c r="O30">
        <v>0.5</v>
      </c>
      <c r="P30">
        <v>5.0000000000000001E-3</v>
      </c>
      <c r="Q30">
        <v>-0.16666666666666663</v>
      </c>
      <c r="R30">
        <v>0.25</v>
      </c>
      <c r="S30">
        <v>4.5639552591273169E-2</v>
      </c>
    </row>
    <row r="31" spans="1:19" x14ac:dyDescent="0.25">
      <c r="B31" t="s">
        <v>164</v>
      </c>
      <c r="F31">
        <v>287</v>
      </c>
      <c r="G31" t="s">
        <v>150</v>
      </c>
      <c r="H31" t="s">
        <v>150</v>
      </c>
      <c r="I31" t="s">
        <v>16</v>
      </c>
      <c r="J31" t="s">
        <v>150</v>
      </c>
      <c r="K31" t="s">
        <v>16</v>
      </c>
      <c r="L31" t="s">
        <v>150</v>
      </c>
      <c r="M31" t="s">
        <v>16</v>
      </c>
      <c r="N31" t="s">
        <v>150</v>
      </c>
      <c r="O31" t="s">
        <v>16</v>
      </c>
      <c r="P31" t="s">
        <v>150</v>
      </c>
      <c r="Q31" t="s">
        <v>16</v>
      </c>
      <c r="R31" t="s">
        <v>16</v>
      </c>
      <c r="S31" t="s">
        <v>16</v>
      </c>
    </row>
    <row r="32" spans="1:19" x14ac:dyDescent="0.25">
      <c r="A32" s="68" t="s">
        <v>165</v>
      </c>
    </row>
    <row r="33" spans="1:19" x14ac:dyDescent="0.25">
      <c r="B33" t="s">
        <v>166</v>
      </c>
      <c r="F33">
        <v>287</v>
      </c>
      <c r="G33">
        <v>2.2084807999999997E-2</v>
      </c>
      <c r="H33">
        <v>8.1222760000000012E-3</v>
      </c>
      <c r="I33">
        <v>-0.63222338179258775</v>
      </c>
      <c r="J33">
        <v>3.9561093999999998E-2</v>
      </c>
      <c r="K33">
        <v>3.870690678327108</v>
      </c>
      <c r="L33">
        <v>1.9538161999999998E-2</v>
      </c>
      <c r="M33">
        <v>-0.50612685281150216</v>
      </c>
      <c r="N33">
        <v>3.8882907000000001E-2</v>
      </c>
      <c r="O33">
        <v>0.99010055295887134</v>
      </c>
      <c r="P33">
        <v>2.6139991999999997E-2</v>
      </c>
      <c r="Q33">
        <v>-0.32772536785894124</v>
      </c>
      <c r="R33">
        <v>2.2183087597614257</v>
      </c>
      <c r="S33">
        <v>0.26335540132053104</v>
      </c>
    </row>
    <row r="34" spans="1:19" x14ac:dyDescent="0.25">
      <c r="B34" t="s">
        <v>167</v>
      </c>
      <c r="F34">
        <v>287</v>
      </c>
      <c r="G34">
        <v>0.891072906</v>
      </c>
      <c r="H34">
        <v>0.81283203799999992</v>
      </c>
      <c r="I34">
        <v>-8.780523734160095E-2</v>
      </c>
      <c r="J34">
        <v>0.836928216</v>
      </c>
      <c r="K34">
        <v>2.9644719786500406E-2</v>
      </c>
      <c r="L34">
        <v>0.85202865799999994</v>
      </c>
      <c r="M34">
        <v>1.8042696746646492E-2</v>
      </c>
      <c r="N34">
        <v>0.92806476500000001</v>
      </c>
      <c r="O34">
        <v>8.9241255309982837E-2</v>
      </c>
      <c r="P34">
        <v>0.82501673600000003</v>
      </c>
      <c r="Q34">
        <v>-0.11103538555307613</v>
      </c>
      <c r="R34">
        <v>1.4990425365098758E-2</v>
      </c>
      <c r="S34">
        <v>2.9802680572288409E-3</v>
      </c>
    </row>
    <row r="35" spans="1:19" x14ac:dyDescent="0.25">
      <c r="B35" t="s">
        <v>168</v>
      </c>
      <c r="F35">
        <v>287</v>
      </c>
      <c r="G35">
        <v>6.4482052999999998E-2</v>
      </c>
      <c r="H35">
        <v>2.6763534999999998E-2</v>
      </c>
      <c r="I35">
        <v>-0.58494598489288174</v>
      </c>
      <c r="J35">
        <v>0.121291992</v>
      </c>
      <c r="K35">
        <v>3.5319869740675145</v>
      </c>
      <c r="L35">
        <v>5.8481955000000002E-2</v>
      </c>
      <c r="M35">
        <v>-0.51784158182512163</v>
      </c>
      <c r="N35">
        <v>0.106753687</v>
      </c>
      <c r="O35">
        <v>0.82541241995073511</v>
      </c>
      <c r="P35">
        <v>7.6793589999999995E-2</v>
      </c>
      <c r="Q35">
        <v>-0.2806469532054664</v>
      </c>
      <c r="R35">
        <v>1.8693365805376607</v>
      </c>
      <c r="S35">
        <v>0.23468536110967309</v>
      </c>
    </row>
    <row r="36" spans="1:19" x14ac:dyDescent="0.25">
      <c r="B36" t="s">
        <v>169</v>
      </c>
      <c r="F36">
        <v>287</v>
      </c>
      <c r="G36">
        <v>1.0004030659999998</v>
      </c>
      <c r="H36">
        <v>1.112114719</v>
      </c>
      <c r="I36">
        <v>0.11166664397248072</v>
      </c>
      <c r="J36">
        <v>1.0703662780000001</v>
      </c>
      <c r="K36">
        <v>-3.7539689284518785E-2</v>
      </c>
      <c r="L36">
        <v>1.054224998</v>
      </c>
      <c r="M36">
        <v>-1.5080146237566705E-2</v>
      </c>
      <c r="N36">
        <v>0.98591378600000001</v>
      </c>
      <c r="O36">
        <v>-6.4797564210292036E-2</v>
      </c>
      <c r="P36">
        <v>1.0285785119999999</v>
      </c>
      <c r="Q36">
        <v>4.3274297008359275E-2</v>
      </c>
      <c r="R36">
        <v>-7.5114739129713892E-2</v>
      </c>
      <c r="S36">
        <v>-1.5495803451747947E-2</v>
      </c>
    </row>
    <row r="37" spans="1:19" x14ac:dyDescent="0.25">
      <c r="B37" t="s">
        <v>170</v>
      </c>
      <c r="F37">
        <v>287</v>
      </c>
      <c r="G37">
        <v>0.108884806</v>
      </c>
      <c r="H37">
        <v>0.108474944</v>
      </c>
      <c r="I37">
        <v>-3.7641799168930401E-3</v>
      </c>
      <c r="J37">
        <v>0.100998476</v>
      </c>
      <c r="K37">
        <v>-6.8923455724485105E-2</v>
      </c>
      <c r="L37">
        <v>9.9836565000000002E-2</v>
      </c>
      <c r="M37">
        <v>-1.150424289570473E-2</v>
      </c>
      <c r="N37">
        <v>0.131485411</v>
      </c>
      <c r="O37">
        <v>0.31700655967079783</v>
      </c>
      <c r="P37">
        <v>8.227978200000001E-2</v>
      </c>
      <c r="Q37">
        <v>-0.37422881082981885</v>
      </c>
      <c r="R37">
        <v>-0.24148583105053267</v>
      </c>
      <c r="S37">
        <v>-5.3778657502815186E-2</v>
      </c>
    </row>
    <row r="38" spans="1:19" x14ac:dyDescent="0.25">
      <c r="B38" t="s">
        <v>171</v>
      </c>
      <c r="C38" t="s">
        <v>293</v>
      </c>
      <c r="D38" t="s">
        <v>308</v>
      </c>
      <c r="E38" t="s">
        <v>302</v>
      </c>
      <c r="F38">
        <v>287</v>
      </c>
      <c r="G38">
        <v>26356361.693</v>
      </c>
      <c r="H38">
        <v>25481374.539000001</v>
      </c>
      <c r="I38">
        <v>-3.3198328517110465E-2</v>
      </c>
      <c r="J38">
        <v>26533864.206</v>
      </c>
      <c r="K38">
        <v>4.1304273652472467E-2</v>
      </c>
      <c r="L38">
        <v>26652455.316</v>
      </c>
      <c r="M38">
        <v>4.4694247727845582E-3</v>
      </c>
      <c r="N38">
        <v>26730825.75</v>
      </c>
      <c r="O38">
        <v>2.9404583206618096E-3</v>
      </c>
      <c r="P38">
        <v>25681205.577</v>
      </c>
      <c r="Q38">
        <v>-3.9266283159995585E-2</v>
      </c>
      <c r="R38">
        <v>7.8422393460035877E-3</v>
      </c>
      <c r="S38">
        <v>1.5635508359908012E-3</v>
      </c>
    </row>
    <row r="39" spans="1:19" x14ac:dyDescent="0.25">
      <c r="A39" t="s">
        <v>291</v>
      </c>
      <c r="B39" t="s">
        <v>172</v>
      </c>
      <c r="C39" t="s">
        <v>284</v>
      </c>
      <c r="D39" t="s">
        <v>309</v>
      </c>
      <c r="E39" t="s">
        <v>303</v>
      </c>
      <c r="F39">
        <v>287</v>
      </c>
      <c r="G39">
        <v>14357183</v>
      </c>
      <c r="H39">
        <v>14205050</v>
      </c>
      <c r="I39">
        <v>-1.0596298730746856E-2</v>
      </c>
      <c r="J39">
        <v>15251937</v>
      </c>
      <c r="K39">
        <v>7.3698227038975661E-2</v>
      </c>
      <c r="L39">
        <v>13994168</v>
      </c>
      <c r="M39">
        <v>-8.2466181180790299E-2</v>
      </c>
      <c r="N39">
        <v>14723293</v>
      </c>
      <c r="O39">
        <v>5.2102061372994779E-2</v>
      </c>
      <c r="P39">
        <v>15015551</v>
      </c>
      <c r="Q39">
        <v>1.9850043057622946E-2</v>
      </c>
      <c r="R39">
        <v>5.7057243726702733E-2</v>
      </c>
      <c r="S39">
        <v>1.1159581153589171E-2</v>
      </c>
    </row>
    <row r="40" spans="1:19" x14ac:dyDescent="0.25">
      <c r="A40" t="s">
        <v>295</v>
      </c>
      <c r="B40" t="s">
        <v>173</v>
      </c>
      <c r="C40" t="s">
        <v>294</v>
      </c>
      <c r="D40" t="s">
        <v>310</v>
      </c>
      <c r="E40" t="s">
        <v>295</v>
      </c>
      <c r="F40">
        <v>287</v>
      </c>
      <c r="G40">
        <v>14733033.875</v>
      </c>
      <c r="H40">
        <v>14734810.843</v>
      </c>
      <c r="I40">
        <v>1.2061113923156341E-4</v>
      </c>
      <c r="J40">
        <v>14614495.189000001</v>
      </c>
      <c r="K40">
        <v>-8.1654020049505283E-3</v>
      </c>
      <c r="L40">
        <v>14236603.944</v>
      </c>
      <c r="M40">
        <v>-2.5857290321216975E-2</v>
      </c>
      <c r="N40">
        <v>14277174.457</v>
      </c>
      <c r="O40">
        <v>2.8497325035932164E-3</v>
      </c>
      <c r="P40">
        <v>14371647.581</v>
      </c>
      <c r="Q40">
        <v>6.6170742876703326E-3</v>
      </c>
      <c r="R40">
        <v>-2.4646618532773834E-2</v>
      </c>
      <c r="S40">
        <v>-4.9786514494768452E-3</v>
      </c>
    </row>
    <row r="41" spans="1:19" x14ac:dyDescent="0.25">
      <c r="B41" t="s">
        <v>174</v>
      </c>
      <c r="C41" t="s">
        <v>283</v>
      </c>
      <c r="D41" t="s">
        <v>295</v>
      </c>
      <c r="E41" t="s">
        <v>295</v>
      </c>
      <c r="F41">
        <v>287</v>
      </c>
      <c r="G41">
        <v>4448840.9220000003</v>
      </c>
      <c r="H41">
        <v>4376255.66</v>
      </c>
      <c r="I41">
        <v>-1.6315544491837919E-2</v>
      </c>
      <c r="J41">
        <v>4397147.8059999999</v>
      </c>
      <c r="K41">
        <v>4.77397748741204E-3</v>
      </c>
      <c r="L41">
        <v>4510857.3990000002</v>
      </c>
      <c r="M41">
        <v>2.5859852344476852E-2</v>
      </c>
      <c r="N41">
        <v>4600965.3810000001</v>
      </c>
      <c r="O41">
        <v>1.9975799283740603E-2</v>
      </c>
      <c r="P41">
        <v>4499793.159</v>
      </c>
      <c r="Q41">
        <v>-2.1989346500583928E-2</v>
      </c>
      <c r="R41">
        <v>2.8229040668067418E-2</v>
      </c>
      <c r="S41">
        <v>5.5831167116451308E-3</v>
      </c>
    </row>
    <row r="42" spans="1:19" x14ac:dyDescent="0.25">
      <c r="B42" t="s">
        <v>175</v>
      </c>
      <c r="C42" t="s">
        <v>265</v>
      </c>
      <c r="D42" t="s">
        <v>271</v>
      </c>
      <c r="E42" t="s">
        <v>277</v>
      </c>
      <c r="F42">
        <v>287</v>
      </c>
      <c r="G42">
        <v>5979597.5650000004</v>
      </c>
      <c r="H42">
        <v>5092862.3880000003</v>
      </c>
      <c r="I42">
        <v>-0.14829345409300965</v>
      </c>
      <c r="J42">
        <v>5816724.0430000005</v>
      </c>
      <c r="K42">
        <v>0.14213257689930736</v>
      </c>
      <c r="L42">
        <v>6165511.6540000001</v>
      </c>
      <c r="M42">
        <v>5.9962894650252396E-2</v>
      </c>
      <c r="N42">
        <v>5698773.3190000001</v>
      </c>
      <c r="O42">
        <v>-7.5701476404994583E-2</v>
      </c>
      <c r="P42">
        <v>5110715.8670000006</v>
      </c>
      <c r="Q42">
        <v>-0.10319018130434954</v>
      </c>
      <c r="R42">
        <v>3.5055883390973097E-3</v>
      </c>
      <c r="S42">
        <v>7.0013659866385858E-4</v>
      </c>
    </row>
    <row r="43" spans="1:19" x14ac:dyDescent="0.25">
      <c r="B43" t="s">
        <v>176</v>
      </c>
      <c r="C43" t="s">
        <v>266</v>
      </c>
      <c r="D43" t="s">
        <v>272</v>
      </c>
      <c r="E43" t="s">
        <v>278</v>
      </c>
      <c r="F43">
        <v>287</v>
      </c>
      <c r="G43">
        <v>2978810.7409999999</v>
      </c>
      <c r="H43">
        <v>4110016.3820000002</v>
      </c>
      <c r="I43">
        <v>0.37975075939878256</v>
      </c>
      <c r="J43">
        <v>3910078.0530000003</v>
      </c>
      <c r="K43">
        <v>-4.8646601477220108E-2</v>
      </c>
      <c r="L43">
        <v>4344742.6310000001</v>
      </c>
      <c r="M43">
        <v>0.11116519212871068</v>
      </c>
      <c r="N43">
        <v>2498696.6040000003</v>
      </c>
      <c r="O43">
        <v>-0.42489191737810894</v>
      </c>
      <c r="P43">
        <v>3438866.8810000001</v>
      </c>
      <c r="Q43">
        <v>0.37626427934265516</v>
      </c>
      <c r="R43">
        <v>-0.1632960646919388</v>
      </c>
      <c r="S43">
        <v>-3.5028776663735828E-2</v>
      </c>
    </row>
    <row r="44" spans="1:19" x14ac:dyDescent="0.25">
      <c r="B44" t="s">
        <v>177</v>
      </c>
      <c r="C44" t="s">
        <v>267</v>
      </c>
      <c r="D44" t="s">
        <v>273</v>
      </c>
      <c r="E44" t="s">
        <v>279</v>
      </c>
      <c r="F44">
        <v>287</v>
      </c>
      <c r="G44">
        <v>2099835.7200000002</v>
      </c>
      <c r="H44">
        <v>2113062.2489999998</v>
      </c>
      <c r="I44">
        <v>6.2988398921033362E-3</v>
      </c>
      <c r="J44">
        <v>2044512.1610000001</v>
      </c>
      <c r="K44">
        <v>-3.2441111487577223E-2</v>
      </c>
      <c r="L44">
        <v>1950125.696</v>
      </c>
      <c r="M44">
        <v>-4.6165763550085392E-2</v>
      </c>
      <c r="N44">
        <v>1924763.8970000001</v>
      </c>
      <c r="O44">
        <v>-1.3005212459904936E-2</v>
      </c>
      <c r="P44">
        <v>1700037.416</v>
      </c>
      <c r="Q44">
        <v>-0.1167553492406348</v>
      </c>
      <c r="R44">
        <v>-0.19546269079174672</v>
      </c>
      <c r="S44">
        <v>-4.2565136191686448E-2</v>
      </c>
    </row>
    <row r="45" spans="1:19" x14ac:dyDescent="0.25">
      <c r="B45" t="s">
        <v>178</v>
      </c>
      <c r="C45" t="s">
        <v>270</v>
      </c>
      <c r="D45" t="s">
        <v>274</v>
      </c>
      <c r="E45" t="s">
        <v>280</v>
      </c>
      <c r="F45">
        <v>287</v>
      </c>
      <c r="G45">
        <v>1726355.9380000001</v>
      </c>
      <c r="H45">
        <v>-224717.20800000001</v>
      </c>
      <c r="I45">
        <v>-1.1301685261153833</v>
      </c>
      <c r="J45">
        <v>748674.58900000004</v>
      </c>
      <c r="K45">
        <v>-4.3316299880336713</v>
      </c>
      <c r="L45">
        <v>581726.59400000004</v>
      </c>
      <c r="M45">
        <v>-0.22299140033988785</v>
      </c>
      <c r="N45">
        <v>1977046.835</v>
      </c>
      <c r="O45">
        <v>2.3985842411048512</v>
      </c>
      <c r="P45">
        <v>611429.14600000007</v>
      </c>
      <c r="Q45">
        <v>-0.69073613473602913</v>
      </c>
      <c r="R45">
        <v>-3.7208826215035566</v>
      </c>
      <c r="S45">
        <v>-2.2216363910922192</v>
      </c>
    </row>
    <row r="46" spans="1:19" x14ac:dyDescent="0.25">
      <c r="B46" t="s">
        <v>179</v>
      </c>
      <c r="C46" t="s">
        <v>268</v>
      </c>
      <c r="D46" t="s">
        <v>275</v>
      </c>
      <c r="E46" t="s">
        <v>281</v>
      </c>
      <c r="F46">
        <v>287</v>
      </c>
      <c r="G46">
        <v>71198.926000000007</v>
      </c>
      <c r="H46">
        <v>86730.845000000001</v>
      </c>
      <c r="I46">
        <v>0.21814822038186343</v>
      </c>
      <c r="J46">
        <v>31407.648000000001</v>
      </c>
      <c r="K46">
        <v>-0.63787222412049593</v>
      </c>
      <c r="L46">
        <v>101314.72100000001</v>
      </c>
      <c r="M46">
        <v>2.2257977738415815</v>
      </c>
      <c r="N46">
        <v>59867.466</v>
      </c>
      <c r="O46">
        <v>-0.40909410390618361</v>
      </c>
      <c r="P46">
        <v>101644.997</v>
      </c>
      <c r="Q46">
        <v>0.69783362803429827</v>
      </c>
      <c r="R46">
        <v>0.1719590302619558</v>
      </c>
      <c r="S46">
        <v>3.2244282281743697E-2</v>
      </c>
    </row>
    <row r="47" spans="1:19" x14ac:dyDescent="0.25">
      <c r="B47" t="s">
        <v>180</v>
      </c>
      <c r="C47" t="s">
        <v>269</v>
      </c>
      <c r="D47" t="s">
        <v>276</v>
      </c>
      <c r="E47" t="s">
        <v>282</v>
      </c>
      <c r="F47">
        <v>287</v>
      </c>
      <c r="G47">
        <v>7267.7139999999999</v>
      </c>
      <c r="H47">
        <v>8299.6869999999999</v>
      </c>
      <c r="I47">
        <v>0.14199416762960126</v>
      </c>
      <c r="J47">
        <v>5265.03</v>
      </c>
      <c r="K47">
        <v>-0.3656351137097098</v>
      </c>
      <c r="L47">
        <v>5882.241</v>
      </c>
      <c r="M47">
        <v>0.11722839186101508</v>
      </c>
      <c r="N47">
        <v>6717.7219999999998</v>
      </c>
      <c r="O47">
        <v>0.14203447291601945</v>
      </c>
      <c r="P47">
        <v>6238.3710000000001</v>
      </c>
      <c r="Q47">
        <v>-7.1356182944158686E-2</v>
      </c>
      <c r="R47">
        <v>-0.24836069119233051</v>
      </c>
      <c r="S47">
        <v>-5.5500142135471831E-2</v>
      </c>
    </row>
    <row r="48" spans="1:19" x14ac:dyDescent="0.25">
      <c r="A48" s="68" t="s">
        <v>181</v>
      </c>
    </row>
    <row r="49" spans="2:19" x14ac:dyDescent="0.25">
      <c r="B49" t="s">
        <v>182</v>
      </c>
      <c r="F49">
        <v>287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2:19" x14ac:dyDescent="0.25">
      <c r="B50" t="s">
        <v>183</v>
      </c>
      <c r="F50">
        <v>287</v>
      </c>
      <c r="G50">
        <v>21970957.903000001</v>
      </c>
      <c r="H50">
        <v>21866739.732999999</v>
      </c>
      <c r="I50">
        <v>-4.7434513533782807E-3</v>
      </c>
      <c r="J50">
        <v>21776039.675000001</v>
      </c>
      <c r="K50">
        <v>-4.1478546462561106E-3</v>
      </c>
      <c r="L50">
        <v>21800114.096999999</v>
      </c>
      <c r="M50">
        <v>1.1055463876490368E-3</v>
      </c>
      <c r="N50">
        <v>20724556.522</v>
      </c>
      <c r="O50">
        <v>-4.9337245218730841E-2</v>
      </c>
      <c r="P50">
        <v>19408047.517999999</v>
      </c>
      <c r="Q50">
        <v>-6.3524109797112871E-2</v>
      </c>
      <c r="R50">
        <v>-0.11243981704732531</v>
      </c>
      <c r="S50">
        <v>-2.3573489567230932E-2</v>
      </c>
    </row>
    <row r="51" spans="2:19" x14ac:dyDescent="0.25">
      <c r="B51" t="s">
        <v>184</v>
      </c>
      <c r="G51">
        <v>873937.73699999996</v>
      </c>
      <c r="H51">
        <v>692258.06599999999</v>
      </c>
      <c r="I51">
        <v>-0.20788628675500254</v>
      </c>
      <c r="J51">
        <v>730028.99800000002</v>
      </c>
      <c r="K51">
        <v>5.456192402097626E-2</v>
      </c>
      <c r="L51">
        <v>1075693.3530000001</v>
      </c>
      <c r="M51">
        <v>0.47349400632986915</v>
      </c>
      <c r="N51">
        <v>1868828.611</v>
      </c>
      <c r="O51">
        <v>0.7373246806704028</v>
      </c>
      <c r="P51">
        <v>2046233.037</v>
      </c>
      <c r="Q51">
        <v>9.492814105894487E-2</v>
      </c>
      <c r="R51">
        <v>1.9558818271681937</v>
      </c>
      <c r="S51">
        <v>0.24204523631512487</v>
      </c>
    </row>
    <row r="52" spans="2:19" x14ac:dyDescent="0.25">
      <c r="B52" t="s">
        <v>185</v>
      </c>
      <c r="F52">
        <v>287</v>
      </c>
      <c r="G52">
        <v>1775.1190000000001</v>
      </c>
      <c r="H52">
        <v>1140.2719999999999</v>
      </c>
      <c r="I52">
        <v>-0.35763630494631637</v>
      </c>
      <c r="J52">
        <v>1039.5999999999999</v>
      </c>
      <c r="K52">
        <v>-8.8287706792765208E-2</v>
      </c>
      <c r="L52">
        <v>0</v>
      </c>
      <c r="M52">
        <v>-1</v>
      </c>
      <c r="N52">
        <v>0</v>
      </c>
      <c r="O52">
        <v>0</v>
      </c>
      <c r="P52">
        <v>0</v>
      </c>
      <c r="Q52">
        <v>0</v>
      </c>
      <c r="R52">
        <v>-1</v>
      </c>
      <c r="S52">
        <v>-1</v>
      </c>
    </row>
    <row r="53" spans="2:19" x14ac:dyDescent="0.25">
      <c r="B53" t="s">
        <v>186</v>
      </c>
      <c r="F53">
        <v>287</v>
      </c>
      <c r="G53">
        <v>872162.61800000002</v>
      </c>
      <c r="H53">
        <v>691117.79399999999</v>
      </c>
      <c r="I53">
        <v>-0.20758149944005055</v>
      </c>
      <c r="J53">
        <v>728989.39800000004</v>
      </c>
      <c r="K53">
        <v>5.4797610955448883E-2</v>
      </c>
      <c r="L53">
        <v>1075693.3530000001</v>
      </c>
      <c r="M53">
        <v>0.47559533232059437</v>
      </c>
      <c r="N53">
        <v>1868828.611</v>
      </c>
      <c r="O53">
        <v>0.7373246806704028</v>
      </c>
      <c r="P53">
        <v>2046233.037</v>
      </c>
      <c r="Q53">
        <v>9.492814105894487E-2</v>
      </c>
      <c r="R53">
        <v>1.9607587227019074</v>
      </c>
      <c r="S53">
        <v>0.24245481501898758</v>
      </c>
    </row>
    <row r="54" spans="2:19" x14ac:dyDescent="0.25">
      <c r="B54" t="s">
        <v>187</v>
      </c>
      <c r="G54">
        <v>1870.029</v>
      </c>
      <c r="H54">
        <v>1816.9110000000001</v>
      </c>
      <c r="I54">
        <v>-2.8404907089676135E-2</v>
      </c>
      <c r="J54">
        <v>0</v>
      </c>
      <c r="K54">
        <v>-1</v>
      </c>
      <c r="L54">
        <v>0</v>
      </c>
      <c r="M54">
        <v>0</v>
      </c>
      <c r="N54">
        <v>0</v>
      </c>
      <c r="O54">
        <v>0</v>
      </c>
      <c r="P54">
        <v>743791.69099999999</v>
      </c>
      <c r="Q54">
        <v>0</v>
      </c>
      <c r="R54">
        <v>408.37156030207314</v>
      </c>
      <c r="S54">
        <v>2.3298412853776731</v>
      </c>
    </row>
    <row r="55" spans="2:19" x14ac:dyDescent="0.25">
      <c r="B55" t="s">
        <v>188</v>
      </c>
      <c r="F55">
        <v>287</v>
      </c>
      <c r="G55">
        <v>1870.029</v>
      </c>
      <c r="H55">
        <v>1816.9110000000001</v>
      </c>
      <c r="I55">
        <v>-2.8404907089676135E-2</v>
      </c>
      <c r="J55">
        <v>0</v>
      </c>
      <c r="K55">
        <v>-1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-1</v>
      </c>
      <c r="S55">
        <v>-1</v>
      </c>
    </row>
    <row r="56" spans="2:19" x14ac:dyDescent="0.25">
      <c r="B56" t="s">
        <v>189</v>
      </c>
      <c r="F56">
        <v>287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2:19" x14ac:dyDescent="0.25">
      <c r="B57" t="s">
        <v>190</v>
      </c>
      <c r="F57">
        <v>287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2:19" x14ac:dyDescent="0.25">
      <c r="B58" t="s">
        <v>191</v>
      </c>
      <c r="F58">
        <v>287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743791.69099999999</v>
      </c>
      <c r="Q58">
        <v>0</v>
      </c>
      <c r="R58">
        <v>0</v>
      </c>
      <c r="S58">
        <v>0</v>
      </c>
    </row>
    <row r="59" spans="2:19" x14ac:dyDescent="0.25">
      <c r="B59" t="s">
        <v>192</v>
      </c>
      <c r="F59">
        <v>287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2:19" x14ac:dyDescent="0.25">
      <c r="B60" t="s">
        <v>193</v>
      </c>
      <c r="F60">
        <v>287</v>
      </c>
      <c r="G60">
        <v>582309.79200000002</v>
      </c>
      <c r="H60">
        <v>230170.772</v>
      </c>
      <c r="I60">
        <v>-0.60472797270082657</v>
      </c>
      <c r="J60">
        <v>1123572.7920000001</v>
      </c>
      <c r="K60">
        <v>3.8814746643852773</v>
      </c>
      <c r="L60">
        <v>548977.11100000003</v>
      </c>
      <c r="M60">
        <v>-0.51140049411235655</v>
      </c>
      <c r="N60">
        <v>1024731.39</v>
      </c>
      <c r="O60">
        <v>0.86661951740279375</v>
      </c>
      <c r="P60">
        <v>690491.45200000005</v>
      </c>
      <c r="Q60">
        <v>-0.3261732208671777</v>
      </c>
      <c r="R60">
        <v>1.9999093542598017</v>
      </c>
      <c r="S60">
        <v>0.24572341151099075</v>
      </c>
    </row>
    <row r="61" spans="2:19" x14ac:dyDescent="0.25">
      <c r="B61" t="s">
        <v>194</v>
      </c>
      <c r="F61">
        <v>287</v>
      </c>
      <c r="G61">
        <v>2927286.2319999998</v>
      </c>
      <c r="H61">
        <v>2690389.057</v>
      </c>
      <c r="I61">
        <v>-8.0927233015455902E-2</v>
      </c>
      <c r="J61">
        <v>2904222.7409999999</v>
      </c>
      <c r="K61">
        <v>7.9480580492117259E-2</v>
      </c>
      <c r="L61">
        <v>3227670.7549999999</v>
      </c>
      <c r="M61">
        <v>0.1113716277452701</v>
      </c>
      <c r="N61">
        <v>3112709.227</v>
      </c>
      <c r="O61">
        <v>-3.5617489120261858E-2</v>
      </c>
      <c r="P61">
        <v>2792641.8790000002</v>
      </c>
      <c r="Q61">
        <v>-0.10282597077288769</v>
      </c>
      <c r="R61">
        <v>3.8006704544814252E-2</v>
      </c>
      <c r="S61">
        <v>7.4883472475075763E-3</v>
      </c>
    </row>
    <row r="62" spans="2:19" x14ac:dyDescent="0.25">
      <c r="B62" t="s">
        <v>171</v>
      </c>
      <c r="F62">
        <v>287</v>
      </c>
      <c r="G62">
        <v>26356361.693</v>
      </c>
      <c r="H62">
        <v>25481374.539000001</v>
      </c>
      <c r="I62">
        <v>-3.3198328517110465E-2</v>
      </c>
      <c r="J62">
        <v>26533864.206</v>
      </c>
      <c r="K62">
        <v>4.1304273652472467E-2</v>
      </c>
      <c r="L62">
        <v>26652455.316</v>
      </c>
      <c r="M62">
        <v>4.4694247727845582E-3</v>
      </c>
      <c r="N62">
        <v>26730825.75</v>
      </c>
      <c r="O62">
        <v>2.9404583206618096E-3</v>
      </c>
      <c r="P62">
        <v>25681205.577</v>
      </c>
      <c r="Q62">
        <v>-3.9266283159995585E-2</v>
      </c>
      <c r="R62">
        <v>7.8422393460035877E-3</v>
      </c>
      <c r="S62">
        <v>1.5635508359908012E-3</v>
      </c>
    </row>
    <row r="63" spans="2:19" x14ac:dyDescent="0.25">
      <c r="B63" t="s">
        <v>195</v>
      </c>
      <c r="F63">
        <v>287</v>
      </c>
      <c r="G63">
        <v>5508832.5600000005</v>
      </c>
      <c r="H63">
        <v>6787648.642</v>
      </c>
      <c r="I63">
        <v>0.23213921789628689</v>
      </c>
      <c r="J63">
        <v>6722471.9100000001</v>
      </c>
      <c r="K63">
        <v>-9.6022548363368099E-3</v>
      </c>
      <c r="L63">
        <v>6287938.5420000004</v>
      </c>
      <c r="M63">
        <v>-6.4638926546291775E-2</v>
      </c>
      <c r="N63">
        <v>5588486.909</v>
      </c>
      <c r="O63">
        <v>-0.11123703393855477</v>
      </c>
      <c r="P63">
        <v>5672086.1639999999</v>
      </c>
      <c r="Q63">
        <v>1.495919313425742E-2</v>
      </c>
      <c r="R63">
        <v>-0.16435183033741951</v>
      </c>
      <c r="S63">
        <v>-3.527242271812725E-2</v>
      </c>
    </row>
    <row r="64" spans="2:19" x14ac:dyDescent="0.25">
      <c r="B64" t="s">
        <v>196</v>
      </c>
      <c r="F64">
        <v>287</v>
      </c>
      <c r="G64">
        <v>1387168.27</v>
      </c>
      <c r="H64">
        <v>2754265.4410000001</v>
      </c>
      <c r="I64">
        <v>0.98553088371895936</v>
      </c>
      <c r="J64">
        <v>2533202.0090000001</v>
      </c>
      <c r="K64">
        <v>-8.0262210282730728E-2</v>
      </c>
      <c r="L64">
        <v>2453809.2170000002</v>
      </c>
      <c r="M64">
        <v>-3.1340884666099189E-2</v>
      </c>
      <c r="N64">
        <v>1554214.699</v>
      </c>
      <c r="O64">
        <v>-0.36661143489379933</v>
      </c>
      <c r="P64">
        <v>1623345.152</v>
      </c>
      <c r="Q64">
        <v>4.4479345771520018E-2</v>
      </c>
      <c r="R64">
        <v>-0.41060686169354588</v>
      </c>
      <c r="S64">
        <v>-0.10033460679499973</v>
      </c>
    </row>
    <row r="65" spans="1:19" x14ac:dyDescent="0.25">
      <c r="B65" t="s">
        <v>197</v>
      </c>
      <c r="F65">
        <v>287</v>
      </c>
      <c r="G65">
        <v>1935424.868</v>
      </c>
      <c r="H65">
        <v>1733944.673</v>
      </c>
      <c r="I65">
        <v>-0.10410127426346583</v>
      </c>
      <c r="J65">
        <v>1614238.72</v>
      </c>
      <c r="K65">
        <v>-6.9036777738063382E-2</v>
      </c>
      <c r="L65">
        <v>1829754.2310000001</v>
      </c>
      <c r="M65">
        <v>0.1335090704552051</v>
      </c>
      <c r="N65">
        <v>1851585.338</v>
      </c>
      <c r="O65">
        <v>1.1931169022666221E-2</v>
      </c>
      <c r="P65">
        <v>2145347.7510000002</v>
      </c>
      <c r="Q65">
        <v>0.15865453618103786</v>
      </c>
      <c r="R65">
        <v>0.2372642474734834</v>
      </c>
      <c r="S65">
        <v>4.350009444597891E-2</v>
      </c>
    </row>
    <row r="66" spans="1:19" x14ac:dyDescent="0.25">
      <c r="B66" t="s">
        <v>198</v>
      </c>
      <c r="F66">
        <v>287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25">
      <c r="B67" t="s">
        <v>199</v>
      </c>
      <c r="F67">
        <v>287</v>
      </c>
      <c r="G67">
        <v>35397556.574000001</v>
      </c>
      <c r="H67">
        <v>36938375.134999998</v>
      </c>
      <c r="I67">
        <v>4.3528952564249934E-2</v>
      </c>
      <c r="J67">
        <v>37664325.071000002</v>
      </c>
      <c r="K67">
        <v>1.9653001339307696E-2</v>
      </c>
      <c r="L67">
        <v>37484804.365000002</v>
      </c>
      <c r="M67">
        <v>-4.7663327475426787E-3</v>
      </c>
      <c r="N67">
        <v>35953315.370999999</v>
      </c>
      <c r="O67">
        <v>-4.0856262155924972E-2</v>
      </c>
      <c r="P67">
        <v>35406660.851999998</v>
      </c>
      <c r="Q67">
        <v>-1.5204564957615352E-2</v>
      </c>
      <c r="R67">
        <v>-4.1466747722442854E-2</v>
      </c>
      <c r="S67">
        <v>-8.4344339015054448E-3</v>
      </c>
    </row>
    <row r="69" spans="1:19" x14ac:dyDescent="0.25">
      <c r="A69" t="s">
        <v>299</v>
      </c>
      <c r="B69" t="s">
        <v>285</v>
      </c>
      <c r="C69" t="s">
        <v>292</v>
      </c>
      <c r="D69" t="s">
        <v>311</v>
      </c>
      <c r="E69" t="s">
        <v>306</v>
      </c>
    </row>
    <row r="70" spans="1:19" x14ac:dyDescent="0.25">
      <c r="A70" t="s">
        <v>295</v>
      </c>
      <c r="B70" t="s">
        <v>286</v>
      </c>
    </row>
    <row r="71" spans="1:19" x14ac:dyDescent="0.25">
      <c r="A71" t="s">
        <v>295</v>
      </c>
      <c r="B71" t="s">
        <v>287</v>
      </c>
      <c r="C71" t="s">
        <v>296</v>
      </c>
      <c r="D71" t="s">
        <v>312</v>
      </c>
      <c r="E71" t="s">
        <v>305</v>
      </c>
    </row>
    <row r="72" spans="1:19" x14ac:dyDescent="0.25">
      <c r="A72" t="s">
        <v>301</v>
      </c>
      <c r="B72" t="s">
        <v>288</v>
      </c>
    </row>
    <row r="73" spans="1:19" x14ac:dyDescent="0.25">
      <c r="B73" t="s">
        <v>289</v>
      </c>
      <c r="C73" t="s">
        <v>298</v>
      </c>
      <c r="D73" t="s">
        <v>313</v>
      </c>
      <c r="E73" t="s">
        <v>304</v>
      </c>
    </row>
    <row r="74" spans="1:19" x14ac:dyDescent="0.25">
      <c r="A74" t="s">
        <v>291</v>
      </c>
      <c r="B74" t="s">
        <v>290</v>
      </c>
      <c r="C74" t="s">
        <v>300</v>
      </c>
      <c r="D74" t="s">
        <v>314</v>
      </c>
      <c r="E74" t="s">
        <v>307</v>
      </c>
    </row>
    <row r="75" spans="1:19" x14ac:dyDescent="0.25">
      <c r="A75" t="s">
        <v>295</v>
      </c>
      <c r="B75" t="s">
        <v>297</v>
      </c>
      <c r="C75" t="s">
        <v>298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8"/>
  <sheetViews>
    <sheetView workbookViewId="0">
      <selection activeCell="D10" sqref="D10"/>
    </sheetView>
  </sheetViews>
  <sheetFormatPr defaultRowHeight="15" x14ac:dyDescent="0.25"/>
  <cols>
    <col min="1" max="1" width="22.42578125" bestFit="1" customWidth="1"/>
    <col min="2" max="2" width="10.42578125" bestFit="1" customWidth="1"/>
    <col min="3" max="3" width="7" bestFit="1" customWidth="1"/>
    <col min="4" max="5" width="12" bestFit="1" customWidth="1"/>
    <col min="6" max="6" width="12.7109375" bestFit="1" customWidth="1"/>
    <col min="7" max="7" width="12" bestFit="1" customWidth="1"/>
    <col min="8" max="8" width="12.7109375" bestFit="1" customWidth="1"/>
    <col min="9" max="9" width="12" bestFit="1" customWidth="1"/>
    <col min="10" max="10" width="12.7109375" bestFit="1" customWidth="1"/>
    <col min="11" max="11" width="12" bestFit="1" customWidth="1"/>
    <col min="12" max="12" width="12.7109375" bestFit="1" customWidth="1"/>
    <col min="13" max="13" width="12" bestFit="1" customWidth="1"/>
    <col min="14" max="15" width="12.7109375" bestFit="1" customWidth="1"/>
    <col min="16" max="16" width="17.7109375" bestFit="1" customWidth="1"/>
  </cols>
  <sheetData>
    <row r="1" spans="1:16" x14ac:dyDescent="0.25">
      <c r="A1" t="s">
        <v>0</v>
      </c>
      <c r="B1" t="s">
        <v>1</v>
      </c>
    </row>
    <row r="4" spans="1:16" x14ac:dyDescent="0.25"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</row>
    <row r="5" spans="1:16" x14ac:dyDescent="0.25">
      <c r="A5" t="s">
        <v>15</v>
      </c>
    </row>
    <row r="6" spans="1:16" x14ac:dyDescent="0.25">
      <c r="B6">
        <v>0</v>
      </c>
      <c r="C6">
        <v>119846</v>
      </c>
      <c r="D6">
        <v>3645835.89</v>
      </c>
      <c r="E6">
        <v>4524672.66</v>
      </c>
      <c r="F6">
        <v>0.24105220216042134</v>
      </c>
      <c r="G6">
        <v>5592718.0691999998</v>
      </c>
      <c r="H6">
        <v>0.23604921050797056</v>
      </c>
      <c r="I6">
        <v>5850148.8448999999</v>
      </c>
      <c r="J6">
        <v>4.6029635771864363E-2</v>
      </c>
      <c r="K6">
        <v>4823345.0090000005</v>
      </c>
      <c r="L6">
        <v>-0.17551755743704522</v>
      </c>
      <c r="M6">
        <v>4039807.2336500003</v>
      </c>
      <c r="N6">
        <v>-0.16244696862612507</v>
      </c>
      <c r="O6">
        <v>-0.10716033242280998</v>
      </c>
      <c r="P6">
        <v>-2.2414625761857154E-2</v>
      </c>
    </row>
    <row r="7" spans="1:16" x14ac:dyDescent="0.25">
      <c r="B7">
        <v>1</v>
      </c>
      <c r="C7">
        <v>119846</v>
      </c>
      <c r="D7">
        <v>0</v>
      </c>
      <c r="E7">
        <v>0</v>
      </c>
      <c r="F7" t="s">
        <v>16</v>
      </c>
      <c r="G7">
        <v>0</v>
      </c>
      <c r="H7" t="s">
        <v>16</v>
      </c>
      <c r="I7">
        <v>0</v>
      </c>
      <c r="J7" t="s">
        <v>16</v>
      </c>
      <c r="K7">
        <v>0</v>
      </c>
      <c r="L7" t="s">
        <v>16</v>
      </c>
      <c r="M7">
        <v>0</v>
      </c>
      <c r="N7" t="s">
        <v>16</v>
      </c>
      <c r="O7" t="s">
        <v>16</v>
      </c>
      <c r="P7" t="s">
        <v>16</v>
      </c>
    </row>
    <row r="8" spans="1:16" x14ac:dyDescent="0.25">
      <c r="B8">
        <v>2</v>
      </c>
      <c r="C8">
        <v>119846</v>
      </c>
      <c r="D8">
        <v>0</v>
      </c>
      <c r="E8">
        <v>0</v>
      </c>
      <c r="F8" t="s">
        <v>16</v>
      </c>
      <c r="G8">
        <v>0</v>
      </c>
      <c r="H8" t="s">
        <v>16</v>
      </c>
      <c r="I8">
        <v>0</v>
      </c>
      <c r="J8" t="s">
        <v>16</v>
      </c>
      <c r="K8">
        <v>0</v>
      </c>
      <c r="L8" t="s">
        <v>16</v>
      </c>
      <c r="M8">
        <v>0</v>
      </c>
      <c r="N8" t="s">
        <v>16</v>
      </c>
      <c r="O8" t="s">
        <v>16</v>
      </c>
      <c r="P8" t="s">
        <v>16</v>
      </c>
    </row>
    <row r="9" spans="1:16" x14ac:dyDescent="0.25">
      <c r="B9">
        <v>3</v>
      </c>
      <c r="C9">
        <v>119846</v>
      </c>
      <c r="D9">
        <v>0</v>
      </c>
      <c r="E9">
        <v>0</v>
      </c>
      <c r="F9" t="s">
        <v>16</v>
      </c>
      <c r="G9">
        <v>0</v>
      </c>
      <c r="H9" t="s">
        <v>16</v>
      </c>
      <c r="I9">
        <v>0</v>
      </c>
      <c r="J9" t="s">
        <v>16</v>
      </c>
      <c r="K9">
        <v>0</v>
      </c>
      <c r="L9" t="s">
        <v>16</v>
      </c>
      <c r="M9">
        <v>0</v>
      </c>
      <c r="N9" t="s">
        <v>16</v>
      </c>
      <c r="O9" t="s">
        <v>16</v>
      </c>
      <c r="P9" t="s">
        <v>16</v>
      </c>
    </row>
    <row r="10" spans="1:16" x14ac:dyDescent="0.25">
      <c r="B10">
        <v>4</v>
      </c>
      <c r="C10">
        <v>119846</v>
      </c>
      <c r="D10">
        <v>0</v>
      </c>
      <c r="E10">
        <v>0</v>
      </c>
      <c r="F10" t="s">
        <v>16</v>
      </c>
      <c r="G10">
        <v>0</v>
      </c>
      <c r="H10" t="s">
        <v>16</v>
      </c>
      <c r="I10">
        <v>0</v>
      </c>
      <c r="J10" t="s">
        <v>16</v>
      </c>
      <c r="K10">
        <v>0</v>
      </c>
      <c r="L10" t="s">
        <v>16</v>
      </c>
      <c r="M10">
        <v>0</v>
      </c>
      <c r="N10" t="s">
        <v>16</v>
      </c>
      <c r="O10" t="s">
        <v>16</v>
      </c>
      <c r="P10" t="s">
        <v>16</v>
      </c>
    </row>
    <row r="11" spans="1:16" x14ac:dyDescent="0.25">
      <c r="B11">
        <v>5</v>
      </c>
      <c r="C11">
        <v>119846</v>
      </c>
      <c r="D11">
        <v>0</v>
      </c>
      <c r="E11">
        <v>0</v>
      </c>
      <c r="F11" t="s">
        <v>16</v>
      </c>
      <c r="G11">
        <v>0</v>
      </c>
      <c r="H11" t="s">
        <v>16</v>
      </c>
      <c r="I11">
        <v>0</v>
      </c>
      <c r="J11" t="s">
        <v>16</v>
      </c>
      <c r="K11">
        <v>0</v>
      </c>
      <c r="L11" t="s">
        <v>16</v>
      </c>
      <c r="M11">
        <v>0</v>
      </c>
      <c r="N11" t="s">
        <v>16</v>
      </c>
      <c r="O11" t="s">
        <v>16</v>
      </c>
      <c r="P11" t="s">
        <v>16</v>
      </c>
    </row>
    <row r="12" spans="1:16" x14ac:dyDescent="0.25">
      <c r="B12" t="s">
        <v>17</v>
      </c>
      <c r="D12">
        <v>3645835.89</v>
      </c>
      <c r="E12">
        <v>4524672.66</v>
      </c>
      <c r="F12">
        <v>0.24105220216042134</v>
      </c>
      <c r="G12">
        <v>5592718.0691999998</v>
      </c>
      <c r="H12">
        <v>0.23604921050797056</v>
      </c>
      <c r="I12">
        <v>5850148.8448999999</v>
      </c>
      <c r="J12">
        <v>4.6029635771864363E-2</v>
      </c>
      <c r="K12">
        <v>4823345.0090000005</v>
      </c>
      <c r="L12">
        <v>-0.17551755743704522</v>
      </c>
      <c r="M12">
        <v>4039807.2336500003</v>
      </c>
      <c r="N12">
        <v>-0.16244696862612507</v>
      </c>
      <c r="O12">
        <v>-0.10716033242280998</v>
      </c>
      <c r="P12">
        <v>-2.2414625761857154E-2</v>
      </c>
    </row>
    <row r="13" spans="1:16" x14ac:dyDescent="0.25">
      <c r="B13" t="s">
        <v>18</v>
      </c>
      <c r="D13">
        <v>0</v>
      </c>
      <c r="E13">
        <v>0</v>
      </c>
      <c r="F13" t="s">
        <v>16</v>
      </c>
      <c r="G13">
        <v>0</v>
      </c>
      <c r="H13" t="s">
        <v>16</v>
      </c>
      <c r="I13">
        <v>0</v>
      </c>
      <c r="J13" t="s">
        <v>16</v>
      </c>
      <c r="K13">
        <v>0</v>
      </c>
      <c r="L13" t="s">
        <v>16</v>
      </c>
      <c r="M13">
        <v>0</v>
      </c>
      <c r="N13" t="s">
        <v>16</v>
      </c>
      <c r="O13" t="s">
        <v>16</v>
      </c>
      <c r="P13" t="s">
        <v>16</v>
      </c>
    </row>
    <row r="14" spans="1:16" x14ac:dyDescent="0.25">
      <c r="B14" t="s">
        <v>19</v>
      </c>
      <c r="C14">
        <v>119846</v>
      </c>
      <c r="D14">
        <v>3645835.89</v>
      </c>
      <c r="E14">
        <v>4524672.66</v>
      </c>
      <c r="F14">
        <v>0.24105220216042134</v>
      </c>
      <c r="G14">
        <v>5592718.0691999998</v>
      </c>
      <c r="H14">
        <v>0.23604921050797056</v>
      </c>
      <c r="I14">
        <v>5850148.8448999999</v>
      </c>
      <c r="J14">
        <v>4.6029635771864363E-2</v>
      </c>
      <c r="K14">
        <v>4823345.0090000005</v>
      </c>
      <c r="L14">
        <v>-0.17551755743704522</v>
      </c>
      <c r="M14">
        <v>4039807.2336500003</v>
      </c>
      <c r="N14">
        <v>-0.16244696862612507</v>
      </c>
      <c r="O14">
        <v>-0.10716033242280998</v>
      </c>
      <c r="P14">
        <v>-2.2414625761857154E-2</v>
      </c>
    </row>
    <row r="15" spans="1:16" x14ac:dyDescent="0.25">
      <c r="A15" t="s">
        <v>20</v>
      </c>
      <c r="E15" t="s">
        <v>16</v>
      </c>
      <c r="G15" t="s">
        <v>16</v>
      </c>
      <c r="I15" t="s">
        <v>16</v>
      </c>
      <c r="K15" t="s">
        <v>16</v>
      </c>
      <c r="M15" t="s">
        <v>16</v>
      </c>
    </row>
    <row r="16" spans="1:16" x14ac:dyDescent="0.25">
      <c r="B16">
        <v>0</v>
      </c>
      <c r="C16">
        <v>119855</v>
      </c>
      <c r="D16">
        <v>515389.53399999999</v>
      </c>
      <c r="E16">
        <v>643527.05500000005</v>
      </c>
      <c r="F16">
        <v>0.24862266799542754</v>
      </c>
      <c r="G16">
        <v>689454.05299999996</v>
      </c>
      <c r="H16">
        <v>7.1367625716994842E-2</v>
      </c>
      <c r="I16">
        <v>720210.48100000003</v>
      </c>
      <c r="J16">
        <v>4.4609829859104666E-2</v>
      </c>
      <c r="K16">
        <v>507601.05200000003</v>
      </c>
      <c r="L16">
        <v>-0.29520457506366116</v>
      </c>
      <c r="M16">
        <v>470680.67</v>
      </c>
      <c r="N16">
        <v>-7.2735038382071848E-2</v>
      </c>
      <c r="O16">
        <v>-0.26859225833170297</v>
      </c>
      <c r="P16">
        <v>-6.0640329765271783E-2</v>
      </c>
    </row>
    <row r="17" spans="1:16" x14ac:dyDescent="0.25">
      <c r="B17">
        <v>1</v>
      </c>
      <c r="C17">
        <v>119855</v>
      </c>
      <c r="D17">
        <v>0</v>
      </c>
      <c r="E17">
        <v>0</v>
      </c>
      <c r="F17" t="s">
        <v>16</v>
      </c>
      <c r="G17">
        <v>0</v>
      </c>
      <c r="H17" t="s">
        <v>16</v>
      </c>
      <c r="I17">
        <v>0</v>
      </c>
      <c r="J17" t="s">
        <v>16</v>
      </c>
      <c r="K17">
        <v>0</v>
      </c>
      <c r="L17" t="s">
        <v>16</v>
      </c>
      <c r="M17">
        <v>0</v>
      </c>
      <c r="N17" t="s">
        <v>16</v>
      </c>
      <c r="O17" t="s">
        <v>16</v>
      </c>
      <c r="P17" t="s">
        <v>16</v>
      </c>
    </row>
    <row r="18" spans="1:16" x14ac:dyDescent="0.25">
      <c r="B18">
        <v>2</v>
      </c>
      <c r="C18">
        <v>119855</v>
      </c>
      <c r="D18">
        <v>0</v>
      </c>
      <c r="E18">
        <v>0</v>
      </c>
      <c r="F18" t="s">
        <v>16</v>
      </c>
      <c r="G18">
        <v>0</v>
      </c>
      <c r="H18" t="s">
        <v>16</v>
      </c>
      <c r="I18">
        <v>0</v>
      </c>
      <c r="J18" t="s">
        <v>16</v>
      </c>
      <c r="K18">
        <v>0</v>
      </c>
      <c r="L18" t="s">
        <v>16</v>
      </c>
      <c r="M18">
        <v>0</v>
      </c>
      <c r="N18" t="s">
        <v>16</v>
      </c>
      <c r="O18" t="s">
        <v>16</v>
      </c>
      <c r="P18" t="s">
        <v>16</v>
      </c>
    </row>
    <row r="19" spans="1:16" x14ac:dyDescent="0.25">
      <c r="B19">
        <v>3</v>
      </c>
      <c r="C19">
        <v>119855</v>
      </c>
      <c r="D19">
        <v>0</v>
      </c>
      <c r="E19">
        <v>0</v>
      </c>
      <c r="F19" t="s">
        <v>16</v>
      </c>
      <c r="G19">
        <v>0</v>
      </c>
      <c r="H19" t="s">
        <v>16</v>
      </c>
      <c r="I19">
        <v>0</v>
      </c>
      <c r="J19" t="s">
        <v>16</v>
      </c>
      <c r="K19">
        <v>18586</v>
      </c>
      <c r="L19" t="s">
        <v>16</v>
      </c>
      <c r="M19">
        <v>0</v>
      </c>
      <c r="N19">
        <v>-1</v>
      </c>
      <c r="O19" t="s">
        <v>16</v>
      </c>
      <c r="P19" t="s">
        <v>16</v>
      </c>
    </row>
    <row r="20" spans="1:16" x14ac:dyDescent="0.25">
      <c r="B20">
        <v>4</v>
      </c>
      <c r="C20">
        <v>119855</v>
      </c>
      <c r="D20">
        <v>0</v>
      </c>
      <c r="E20">
        <v>0</v>
      </c>
      <c r="F20" t="s">
        <v>16</v>
      </c>
      <c r="G20">
        <v>0</v>
      </c>
      <c r="H20" t="s">
        <v>16</v>
      </c>
      <c r="I20">
        <v>0</v>
      </c>
      <c r="J20" t="s">
        <v>16</v>
      </c>
      <c r="K20">
        <v>0</v>
      </c>
      <c r="L20" t="s">
        <v>16</v>
      </c>
      <c r="M20">
        <v>0</v>
      </c>
      <c r="N20" t="s">
        <v>16</v>
      </c>
      <c r="O20" t="s">
        <v>16</v>
      </c>
      <c r="P20" t="s">
        <v>16</v>
      </c>
    </row>
    <row r="21" spans="1:16" x14ac:dyDescent="0.25">
      <c r="B21">
        <v>5</v>
      </c>
      <c r="C21">
        <v>119855</v>
      </c>
      <c r="D21">
        <v>0</v>
      </c>
      <c r="E21">
        <v>0</v>
      </c>
      <c r="F21" t="s">
        <v>16</v>
      </c>
      <c r="G21">
        <v>0</v>
      </c>
      <c r="H21" t="s">
        <v>16</v>
      </c>
      <c r="I21">
        <v>0</v>
      </c>
      <c r="J21" t="s">
        <v>16</v>
      </c>
      <c r="K21">
        <v>0</v>
      </c>
      <c r="L21" t="s">
        <v>16</v>
      </c>
      <c r="M21">
        <v>0</v>
      </c>
      <c r="N21" t="s">
        <v>16</v>
      </c>
      <c r="O21" t="s">
        <v>16</v>
      </c>
      <c r="P21" t="s">
        <v>16</v>
      </c>
    </row>
    <row r="22" spans="1:16" x14ac:dyDescent="0.25">
      <c r="B22" t="s">
        <v>17</v>
      </c>
      <c r="D22">
        <v>515389.53399999999</v>
      </c>
      <c r="E22">
        <v>643527.05500000005</v>
      </c>
      <c r="F22">
        <v>0.24862266799542754</v>
      </c>
      <c r="G22">
        <v>689454.05299999996</v>
      </c>
      <c r="H22">
        <v>7.1367625716994842E-2</v>
      </c>
      <c r="I22">
        <v>720210.48100000003</v>
      </c>
      <c r="J22">
        <v>4.4609829859104666E-2</v>
      </c>
      <c r="K22">
        <v>507601.05200000003</v>
      </c>
      <c r="L22">
        <v>-0.29520457506366116</v>
      </c>
      <c r="M22">
        <v>470680.67</v>
      </c>
      <c r="N22">
        <v>-7.2735038382071848E-2</v>
      </c>
      <c r="O22">
        <v>-0.26859225833170297</v>
      </c>
      <c r="P22">
        <v>-6.0640329765271783E-2</v>
      </c>
    </row>
    <row r="23" spans="1:16" x14ac:dyDescent="0.25">
      <c r="B23" t="s">
        <v>18</v>
      </c>
      <c r="D23">
        <v>0</v>
      </c>
      <c r="E23">
        <v>0</v>
      </c>
      <c r="F23" t="s">
        <v>16</v>
      </c>
      <c r="G23">
        <v>0</v>
      </c>
      <c r="H23" t="s">
        <v>16</v>
      </c>
      <c r="I23">
        <v>0</v>
      </c>
      <c r="J23" t="s">
        <v>16</v>
      </c>
      <c r="K23">
        <v>18586</v>
      </c>
      <c r="L23" t="s">
        <v>16</v>
      </c>
      <c r="M23">
        <v>0</v>
      </c>
      <c r="N23">
        <v>-1</v>
      </c>
      <c r="O23" t="s">
        <v>16</v>
      </c>
      <c r="P23" t="s">
        <v>16</v>
      </c>
    </row>
    <row r="24" spans="1:16" x14ac:dyDescent="0.25">
      <c r="B24" t="s">
        <v>21</v>
      </c>
      <c r="C24">
        <v>119855</v>
      </c>
      <c r="D24">
        <v>515389.53399999999</v>
      </c>
      <c r="E24">
        <v>643527.05500000005</v>
      </c>
      <c r="F24">
        <v>0.24862266799542754</v>
      </c>
      <c r="G24">
        <v>689454.05299999996</v>
      </c>
      <c r="H24">
        <v>7.1367625716994842E-2</v>
      </c>
      <c r="I24">
        <v>720210.48100000003</v>
      </c>
      <c r="J24">
        <v>4.4609829859104666E-2</v>
      </c>
      <c r="K24">
        <v>526187.05200000003</v>
      </c>
      <c r="L24">
        <v>-0.26939823026541043</v>
      </c>
      <c r="M24">
        <v>470680.67</v>
      </c>
      <c r="N24">
        <v>-0.10548792827384135</v>
      </c>
      <c r="O24">
        <v>-0.26859225833170297</v>
      </c>
      <c r="P24">
        <v>-6.0640329765271783E-2</v>
      </c>
    </row>
    <row r="25" spans="1:16" x14ac:dyDescent="0.25">
      <c r="A25" t="s">
        <v>22</v>
      </c>
      <c r="E25" t="s">
        <v>16</v>
      </c>
      <c r="G25" t="s">
        <v>16</v>
      </c>
      <c r="I25" t="s">
        <v>16</v>
      </c>
      <c r="K25" t="s">
        <v>16</v>
      </c>
      <c r="M25" t="s">
        <v>16</v>
      </c>
    </row>
    <row r="26" spans="1:16" x14ac:dyDescent="0.25">
      <c r="B26">
        <v>0</v>
      </c>
      <c r="C26">
        <v>119864</v>
      </c>
      <c r="D26">
        <v>79642.464999999997</v>
      </c>
      <c r="E26">
        <v>123159.193</v>
      </c>
      <c r="F26">
        <v>0.5464010688267873</v>
      </c>
      <c r="G26">
        <v>116713.598</v>
      </c>
      <c r="H26">
        <v>-5.233547608581679E-2</v>
      </c>
      <c r="I26">
        <v>113891.837</v>
      </c>
      <c r="J26">
        <v>-2.4176797291434737E-2</v>
      </c>
      <c r="K26">
        <v>319041.52</v>
      </c>
      <c r="L26">
        <v>1.8012676624049888</v>
      </c>
      <c r="M26">
        <v>424988.79000000004</v>
      </c>
      <c r="N26">
        <v>0.33207988101360608</v>
      </c>
      <c r="O26">
        <v>2.4507273038075206</v>
      </c>
      <c r="P26">
        <v>0.28109733585846164</v>
      </c>
    </row>
    <row r="27" spans="1:16" x14ac:dyDescent="0.25">
      <c r="B27">
        <v>1</v>
      </c>
      <c r="C27">
        <v>119864</v>
      </c>
      <c r="D27">
        <v>452.96600000000001</v>
      </c>
      <c r="E27">
        <v>1028.1600000000001</v>
      </c>
      <c r="F27">
        <v>1.2698392373820555</v>
      </c>
      <c r="G27">
        <v>1022.8670000000001</v>
      </c>
      <c r="H27">
        <v>-5.1480314347961409E-3</v>
      </c>
      <c r="I27">
        <v>1017.487</v>
      </c>
      <c r="J27">
        <v>-5.259725849010799E-3</v>
      </c>
      <c r="K27">
        <v>0</v>
      </c>
      <c r="L27">
        <v>-1</v>
      </c>
      <c r="M27">
        <v>0</v>
      </c>
      <c r="N27" t="s">
        <v>16</v>
      </c>
      <c r="O27">
        <v>-1</v>
      </c>
      <c r="P27">
        <v>-1</v>
      </c>
    </row>
    <row r="28" spans="1:16" x14ac:dyDescent="0.25">
      <c r="B28">
        <v>2</v>
      </c>
      <c r="C28">
        <v>119864</v>
      </c>
      <c r="D28">
        <v>0</v>
      </c>
      <c r="E28">
        <v>0</v>
      </c>
      <c r="F28" t="s">
        <v>16</v>
      </c>
      <c r="G28">
        <v>0</v>
      </c>
      <c r="H28" t="s">
        <v>16</v>
      </c>
      <c r="I28">
        <v>0</v>
      </c>
      <c r="J28" t="s">
        <v>16</v>
      </c>
      <c r="K28">
        <v>403.84000000000003</v>
      </c>
      <c r="L28" t="s">
        <v>16</v>
      </c>
      <c r="M28">
        <v>0</v>
      </c>
      <c r="N28">
        <v>-1</v>
      </c>
      <c r="O28" t="s">
        <v>16</v>
      </c>
      <c r="P28" t="s">
        <v>16</v>
      </c>
    </row>
    <row r="29" spans="1:16" x14ac:dyDescent="0.25">
      <c r="B29">
        <v>3</v>
      </c>
      <c r="C29">
        <v>119864</v>
      </c>
      <c r="D29">
        <v>0</v>
      </c>
      <c r="E29">
        <v>0</v>
      </c>
      <c r="F29" t="s">
        <v>16</v>
      </c>
      <c r="G29">
        <v>0</v>
      </c>
      <c r="H29" t="s">
        <v>16</v>
      </c>
      <c r="I29">
        <v>0</v>
      </c>
      <c r="J29" t="s">
        <v>16</v>
      </c>
      <c r="K29">
        <v>0</v>
      </c>
      <c r="L29" t="s">
        <v>16</v>
      </c>
      <c r="M29">
        <v>0</v>
      </c>
      <c r="N29" t="s">
        <v>16</v>
      </c>
      <c r="O29" t="s">
        <v>16</v>
      </c>
      <c r="P29" t="s">
        <v>16</v>
      </c>
    </row>
    <row r="30" spans="1:16" x14ac:dyDescent="0.25">
      <c r="B30">
        <v>4</v>
      </c>
      <c r="C30">
        <v>119864</v>
      </c>
      <c r="D30">
        <v>0</v>
      </c>
      <c r="E30">
        <v>0</v>
      </c>
      <c r="F30" t="s">
        <v>16</v>
      </c>
      <c r="G30">
        <v>0</v>
      </c>
      <c r="H30" t="s">
        <v>16</v>
      </c>
      <c r="I30">
        <v>0</v>
      </c>
      <c r="J30" t="s">
        <v>16</v>
      </c>
      <c r="K30">
        <v>0</v>
      </c>
      <c r="L30" t="s">
        <v>16</v>
      </c>
      <c r="M30">
        <v>0</v>
      </c>
      <c r="N30" t="s">
        <v>16</v>
      </c>
      <c r="O30" t="s">
        <v>16</v>
      </c>
      <c r="P30" t="s">
        <v>16</v>
      </c>
    </row>
    <row r="31" spans="1:16" x14ac:dyDescent="0.25">
      <c r="B31">
        <v>5</v>
      </c>
      <c r="C31">
        <v>119864</v>
      </c>
      <c r="D31">
        <v>0</v>
      </c>
      <c r="E31">
        <v>0</v>
      </c>
      <c r="F31" t="s">
        <v>16</v>
      </c>
      <c r="G31">
        <v>0</v>
      </c>
      <c r="H31" t="s">
        <v>16</v>
      </c>
      <c r="I31">
        <v>0</v>
      </c>
      <c r="J31" t="s">
        <v>16</v>
      </c>
      <c r="K31">
        <v>0</v>
      </c>
      <c r="L31" t="s">
        <v>16</v>
      </c>
      <c r="M31">
        <v>314.08499999999998</v>
      </c>
      <c r="N31" t="s">
        <v>16</v>
      </c>
      <c r="O31" t="s">
        <v>16</v>
      </c>
      <c r="P31" t="s">
        <v>16</v>
      </c>
    </row>
    <row r="32" spans="1:16" x14ac:dyDescent="0.25">
      <c r="B32" t="s">
        <v>17</v>
      </c>
      <c r="D32">
        <v>80095.430999999997</v>
      </c>
      <c r="E32">
        <v>124187.353</v>
      </c>
      <c r="F32">
        <v>0.55049234955736748</v>
      </c>
      <c r="G32">
        <v>117736.465</v>
      </c>
      <c r="H32">
        <v>-5.1944806328225734E-2</v>
      </c>
      <c r="I32">
        <v>114909.32399999999</v>
      </c>
      <c r="J32">
        <v>-2.4012450178455769E-2</v>
      </c>
      <c r="K32">
        <v>319445.36000000004</v>
      </c>
      <c r="L32">
        <v>1.7799777152983691</v>
      </c>
      <c r="M32">
        <v>424988.79000000004</v>
      </c>
      <c r="N32">
        <v>0.33039587740451126</v>
      </c>
      <c r="O32">
        <v>2.4221583738885233</v>
      </c>
      <c r="P32">
        <v>0.27896900828829674</v>
      </c>
    </row>
    <row r="33" spans="1:16" x14ac:dyDescent="0.25">
      <c r="B33" t="s">
        <v>18</v>
      </c>
      <c r="D33">
        <v>0</v>
      </c>
      <c r="E33">
        <v>0</v>
      </c>
      <c r="F33" t="s">
        <v>16</v>
      </c>
      <c r="G33">
        <v>0</v>
      </c>
      <c r="H33" t="s">
        <v>16</v>
      </c>
      <c r="I33">
        <v>0</v>
      </c>
      <c r="J33" t="s">
        <v>16</v>
      </c>
      <c r="K33">
        <v>0</v>
      </c>
      <c r="L33" t="s">
        <v>16</v>
      </c>
      <c r="M33">
        <v>314.08499999999998</v>
      </c>
      <c r="N33" t="s">
        <v>16</v>
      </c>
      <c r="O33" t="s">
        <v>16</v>
      </c>
      <c r="P33" t="s">
        <v>16</v>
      </c>
    </row>
    <row r="34" spans="1:16" x14ac:dyDescent="0.25">
      <c r="B34" t="s">
        <v>21</v>
      </c>
      <c r="C34">
        <v>119864</v>
      </c>
      <c r="D34">
        <v>80095.430999999997</v>
      </c>
      <c r="E34">
        <v>124187.353</v>
      </c>
      <c r="F34">
        <v>0.55049234955736748</v>
      </c>
      <c r="G34">
        <v>117736.465</v>
      </c>
      <c r="H34">
        <v>-5.1944806328225734E-2</v>
      </c>
      <c r="I34">
        <v>114909.32400000001</v>
      </c>
      <c r="J34">
        <v>-2.4012450178455658E-2</v>
      </c>
      <c r="K34">
        <v>319445.36</v>
      </c>
      <c r="L34">
        <v>1.7799777152983682</v>
      </c>
      <c r="M34">
        <v>425302.875</v>
      </c>
      <c r="N34">
        <v>0.33137909719521375</v>
      </c>
      <c r="O34">
        <v>2.4246874961575191</v>
      </c>
      <c r="P34">
        <v>0.2791579950531915</v>
      </c>
    </row>
    <row r="35" spans="1:16" x14ac:dyDescent="0.25">
      <c r="A35" t="s">
        <v>23</v>
      </c>
      <c r="E35" t="s">
        <v>16</v>
      </c>
      <c r="G35" t="s">
        <v>16</v>
      </c>
      <c r="I35" t="s">
        <v>16</v>
      </c>
      <c r="K35" t="s">
        <v>16</v>
      </c>
      <c r="M35" t="s">
        <v>16</v>
      </c>
    </row>
    <row r="36" spans="1:16" x14ac:dyDescent="0.25">
      <c r="B36">
        <v>0</v>
      </c>
      <c r="C36">
        <v>119873</v>
      </c>
      <c r="D36">
        <v>80006.259999999995</v>
      </c>
      <c r="E36">
        <v>84812.937000000005</v>
      </c>
      <c r="F36">
        <v>6.0078761336925579E-2</v>
      </c>
      <c r="G36">
        <v>66346.41</v>
      </c>
      <c r="H36">
        <v>-0.21773243155109701</v>
      </c>
      <c r="I36">
        <v>117227.261</v>
      </c>
      <c r="J36">
        <v>0.76689682229980471</v>
      </c>
      <c r="K36">
        <v>180276.30499999999</v>
      </c>
      <c r="L36">
        <v>0.53783602433567057</v>
      </c>
      <c r="M36">
        <v>348418.33199999999</v>
      </c>
      <c r="N36">
        <v>0.93269066614162077</v>
      </c>
      <c r="O36">
        <v>3.1080800208581385</v>
      </c>
      <c r="P36">
        <v>0.32656269138652272</v>
      </c>
    </row>
    <row r="37" spans="1:16" x14ac:dyDescent="0.25">
      <c r="B37">
        <v>1</v>
      </c>
      <c r="C37">
        <v>119873</v>
      </c>
      <c r="D37">
        <v>5513.8980000000001</v>
      </c>
      <c r="E37">
        <v>13719.058000000001</v>
      </c>
      <c r="F37">
        <v>1.4880870121282621</v>
      </c>
      <c r="G37">
        <v>0</v>
      </c>
      <c r="H37">
        <v>-1</v>
      </c>
      <c r="I37">
        <v>0</v>
      </c>
      <c r="J37" t="s">
        <v>16</v>
      </c>
      <c r="K37">
        <v>0</v>
      </c>
      <c r="L37" t="s">
        <v>16</v>
      </c>
      <c r="M37">
        <v>0</v>
      </c>
      <c r="N37" t="s">
        <v>16</v>
      </c>
      <c r="O37">
        <v>-1</v>
      </c>
      <c r="P37">
        <v>-1</v>
      </c>
    </row>
    <row r="38" spans="1:16" x14ac:dyDescent="0.25">
      <c r="B38">
        <v>2</v>
      </c>
      <c r="C38">
        <v>119873</v>
      </c>
      <c r="D38">
        <v>0</v>
      </c>
      <c r="E38">
        <v>0</v>
      </c>
      <c r="F38" t="s">
        <v>16</v>
      </c>
      <c r="G38">
        <v>0</v>
      </c>
      <c r="H38" t="s">
        <v>16</v>
      </c>
      <c r="I38">
        <v>0</v>
      </c>
      <c r="J38" t="s">
        <v>16</v>
      </c>
      <c r="K38">
        <v>0</v>
      </c>
      <c r="L38" t="s">
        <v>16</v>
      </c>
      <c r="M38">
        <v>0</v>
      </c>
      <c r="N38" t="s">
        <v>16</v>
      </c>
      <c r="O38" t="s">
        <v>16</v>
      </c>
      <c r="P38" t="s">
        <v>16</v>
      </c>
    </row>
    <row r="39" spans="1:16" x14ac:dyDescent="0.25">
      <c r="B39">
        <v>3</v>
      </c>
      <c r="C39">
        <v>119873</v>
      </c>
      <c r="D39">
        <v>0</v>
      </c>
      <c r="E39">
        <v>0</v>
      </c>
      <c r="F39" t="s">
        <v>16</v>
      </c>
      <c r="G39">
        <v>0</v>
      </c>
      <c r="H39" t="s">
        <v>16</v>
      </c>
      <c r="I39">
        <v>0</v>
      </c>
      <c r="J39" t="s">
        <v>16</v>
      </c>
      <c r="K39">
        <v>0</v>
      </c>
      <c r="L39" t="s">
        <v>16</v>
      </c>
      <c r="M39">
        <v>0</v>
      </c>
      <c r="N39" t="s">
        <v>16</v>
      </c>
      <c r="O39" t="s">
        <v>16</v>
      </c>
      <c r="P39" t="s">
        <v>16</v>
      </c>
    </row>
    <row r="40" spans="1:16" x14ac:dyDescent="0.25">
      <c r="B40">
        <v>4</v>
      </c>
      <c r="C40">
        <v>119873</v>
      </c>
      <c r="D40">
        <v>0</v>
      </c>
      <c r="E40">
        <v>0</v>
      </c>
      <c r="F40" t="s">
        <v>16</v>
      </c>
      <c r="G40">
        <v>0</v>
      </c>
      <c r="H40" t="s">
        <v>16</v>
      </c>
      <c r="I40">
        <v>0</v>
      </c>
      <c r="J40" t="s">
        <v>16</v>
      </c>
      <c r="K40">
        <v>0</v>
      </c>
      <c r="L40" t="s">
        <v>16</v>
      </c>
      <c r="M40">
        <v>0</v>
      </c>
      <c r="N40" t="s">
        <v>16</v>
      </c>
      <c r="O40" t="s">
        <v>16</v>
      </c>
      <c r="P40" t="s">
        <v>16</v>
      </c>
    </row>
    <row r="41" spans="1:16" x14ac:dyDescent="0.25">
      <c r="B41">
        <v>5</v>
      </c>
      <c r="C41">
        <v>119873</v>
      </c>
      <c r="D41">
        <v>0</v>
      </c>
      <c r="E41">
        <v>0</v>
      </c>
      <c r="F41" t="s">
        <v>16</v>
      </c>
      <c r="G41">
        <v>0</v>
      </c>
      <c r="H41" t="s">
        <v>16</v>
      </c>
      <c r="I41">
        <v>0</v>
      </c>
      <c r="J41" t="s">
        <v>16</v>
      </c>
      <c r="K41">
        <v>0</v>
      </c>
      <c r="L41" t="s">
        <v>16</v>
      </c>
      <c r="M41">
        <v>0</v>
      </c>
      <c r="N41" t="s">
        <v>16</v>
      </c>
      <c r="O41" t="s">
        <v>16</v>
      </c>
      <c r="P41" t="s">
        <v>16</v>
      </c>
    </row>
    <row r="42" spans="1:16" x14ac:dyDescent="0.25">
      <c r="B42" t="s">
        <v>17</v>
      </c>
      <c r="D42">
        <v>85520.157999999996</v>
      </c>
      <c r="E42">
        <v>98531.99500000001</v>
      </c>
      <c r="F42">
        <v>0.15214935641255489</v>
      </c>
      <c r="G42">
        <v>66346.41</v>
      </c>
      <c r="H42">
        <v>-0.32665110454730972</v>
      </c>
      <c r="I42">
        <v>117227.261</v>
      </c>
      <c r="J42">
        <v>0.76689682229980471</v>
      </c>
      <c r="K42">
        <v>180276.30499999999</v>
      </c>
      <c r="L42">
        <v>0.53783602433567057</v>
      </c>
      <c r="M42">
        <v>348418.33199999999</v>
      </c>
      <c r="N42">
        <v>0.93269066614162077</v>
      </c>
      <c r="O42">
        <v>2.5360933471406923</v>
      </c>
      <c r="P42">
        <v>0.28737403091236891</v>
      </c>
    </row>
    <row r="43" spans="1:16" x14ac:dyDescent="0.25">
      <c r="B43" t="s">
        <v>18</v>
      </c>
      <c r="D43">
        <v>0</v>
      </c>
      <c r="E43">
        <v>0</v>
      </c>
      <c r="F43" t="s">
        <v>16</v>
      </c>
      <c r="G43">
        <v>0</v>
      </c>
      <c r="H43" t="s">
        <v>16</v>
      </c>
      <c r="I43">
        <v>0</v>
      </c>
      <c r="J43" t="s">
        <v>16</v>
      </c>
      <c r="K43">
        <v>0</v>
      </c>
      <c r="L43" t="s">
        <v>16</v>
      </c>
      <c r="M43">
        <v>0</v>
      </c>
      <c r="N43" t="s">
        <v>16</v>
      </c>
      <c r="O43" t="s">
        <v>16</v>
      </c>
      <c r="P43" t="s">
        <v>16</v>
      </c>
    </row>
    <row r="44" spans="1:16" x14ac:dyDescent="0.25">
      <c r="B44" t="s">
        <v>21</v>
      </c>
      <c r="C44">
        <v>119873</v>
      </c>
      <c r="D44">
        <v>85520.157999999996</v>
      </c>
      <c r="E44">
        <v>98531.994999999995</v>
      </c>
      <c r="F44">
        <v>0.15214935641255489</v>
      </c>
      <c r="G44">
        <v>66346.41</v>
      </c>
      <c r="H44">
        <v>-0.32665110454730961</v>
      </c>
      <c r="I44">
        <v>117227.261</v>
      </c>
      <c r="J44">
        <v>0.76689682229980471</v>
      </c>
      <c r="K44">
        <v>180276.30499999999</v>
      </c>
      <c r="L44">
        <v>0.53783602433567057</v>
      </c>
      <c r="M44">
        <v>348418.33199999999</v>
      </c>
      <c r="N44">
        <v>0.93269066614162077</v>
      </c>
      <c r="O44">
        <v>2.5360933471406928</v>
      </c>
      <c r="P44">
        <v>0.28737403091236891</v>
      </c>
    </row>
    <row r="45" spans="1:16" x14ac:dyDescent="0.25">
      <c r="A45" t="s">
        <v>24</v>
      </c>
      <c r="E45" t="s">
        <v>16</v>
      </c>
      <c r="G45" t="s">
        <v>16</v>
      </c>
      <c r="I45" t="s">
        <v>16</v>
      </c>
      <c r="K45" t="s">
        <v>16</v>
      </c>
      <c r="M45" t="s">
        <v>16</v>
      </c>
    </row>
    <row r="46" spans="1:16" x14ac:dyDescent="0.25">
      <c r="B46">
        <v>0</v>
      </c>
      <c r="C46">
        <v>119882</v>
      </c>
      <c r="D46">
        <v>4007880.1320000002</v>
      </c>
      <c r="E46">
        <v>4394623.2390000001</v>
      </c>
      <c r="F46">
        <v>9.649567708179152E-2</v>
      </c>
      <c r="G46">
        <v>5081863.2714099996</v>
      </c>
      <c r="H46">
        <v>0.15638201389168049</v>
      </c>
      <c r="I46">
        <v>4716676.8971499996</v>
      </c>
      <c r="J46">
        <v>-7.1860724060503145E-2</v>
      </c>
      <c r="K46">
        <v>3725425.4291999997</v>
      </c>
      <c r="L46">
        <v>-0.21015886599078959</v>
      </c>
      <c r="M46">
        <v>4127133.21997</v>
      </c>
      <c r="N46">
        <v>0.10782870262853805</v>
      </c>
      <c r="O46">
        <v>-6.0867565769043619E-2</v>
      </c>
      <c r="P46">
        <v>-1.2481209901276658E-2</v>
      </c>
    </row>
    <row r="47" spans="1:16" x14ac:dyDescent="0.25">
      <c r="B47">
        <v>1</v>
      </c>
      <c r="C47">
        <v>119882</v>
      </c>
      <c r="D47">
        <v>5606.0830000000005</v>
      </c>
      <c r="E47">
        <v>9165.2440000000006</v>
      </c>
      <c r="F47">
        <v>0.63487483149999746</v>
      </c>
      <c r="G47">
        <v>17266.022000000001</v>
      </c>
      <c r="H47">
        <v>0.88385841118905284</v>
      </c>
      <c r="I47">
        <v>47932.745000000003</v>
      </c>
      <c r="J47">
        <v>1.7761313520856166</v>
      </c>
      <c r="K47">
        <v>31716.116000000002</v>
      </c>
      <c r="L47">
        <v>-0.33832047382222741</v>
      </c>
      <c r="M47">
        <v>59281.85</v>
      </c>
      <c r="N47">
        <v>0.8691396512738192</v>
      </c>
      <c r="O47">
        <v>5.4681147605017379</v>
      </c>
      <c r="P47">
        <v>0.45263178713423247</v>
      </c>
    </row>
    <row r="48" spans="1:16" x14ac:dyDescent="0.25">
      <c r="B48">
        <v>2</v>
      </c>
      <c r="C48">
        <v>119882</v>
      </c>
      <c r="D48">
        <v>454.75600000000003</v>
      </c>
      <c r="E48">
        <v>234.14500000000001</v>
      </c>
      <c r="F48">
        <v>-0.48511949265100407</v>
      </c>
      <c r="G48">
        <v>0</v>
      </c>
      <c r="H48">
        <v>-1</v>
      </c>
      <c r="I48">
        <v>0</v>
      </c>
      <c r="J48" t="s">
        <v>16</v>
      </c>
      <c r="K48">
        <v>0</v>
      </c>
      <c r="L48" t="s">
        <v>16</v>
      </c>
      <c r="M48">
        <v>0</v>
      </c>
      <c r="N48" t="s">
        <v>16</v>
      </c>
      <c r="O48">
        <v>-1</v>
      </c>
      <c r="P48">
        <v>-1</v>
      </c>
    </row>
    <row r="49" spans="1:16" x14ac:dyDescent="0.25">
      <c r="B49">
        <v>3</v>
      </c>
      <c r="C49">
        <v>119882</v>
      </c>
      <c r="D49">
        <v>0</v>
      </c>
      <c r="E49">
        <v>0</v>
      </c>
      <c r="F49" t="s">
        <v>16</v>
      </c>
      <c r="G49">
        <v>0</v>
      </c>
      <c r="H49" t="s">
        <v>16</v>
      </c>
      <c r="I49">
        <v>0</v>
      </c>
      <c r="J49" t="s">
        <v>16</v>
      </c>
      <c r="K49">
        <v>0</v>
      </c>
      <c r="L49" t="s">
        <v>16</v>
      </c>
      <c r="M49">
        <v>0</v>
      </c>
      <c r="N49" t="s">
        <v>16</v>
      </c>
      <c r="O49" t="s">
        <v>16</v>
      </c>
      <c r="P49" t="s">
        <v>16</v>
      </c>
    </row>
    <row r="50" spans="1:16" x14ac:dyDescent="0.25">
      <c r="B50">
        <v>4</v>
      </c>
      <c r="C50">
        <v>119882</v>
      </c>
      <c r="D50">
        <v>0</v>
      </c>
      <c r="E50">
        <v>0</v>
      </c>
      <c r="F50" t="s">
        <v>16</v>
      </c>
      <c r="G50">
        <v>0</v>
      </c>
      <c r="H50" t="s">
        <v>16</v>
      </c>
      <c r="I50">
        <v>0</v>
      </c>
      <c r="J50" t="s">
        <v>16</v>
      </c>
      <c r="K50">
        <v>529.52</v>
      </c>
      <c r="L50" t="s">
        <v>16</v>
      </c>
      <c r="M50">
        <v>0</v>
      </c>
      <c r="N50">
        <v>-1</v>
      </c>
      <c r="O50" t="s">
        <v>16</v>
      </c>
      <c r="P50" t="s">
        <v>16</v>
      </c>
    </row>
    <row r="51" spans="1:16" x14ac:dyDescent="0.25">
      <c r="B51">
        <v>5</v>
      </c>
      <c r="C51">
        <v>119882</v>
      </c>
      <c r="D51">
        <v>0</v>
      </c>
      <c r="E51">
        <v>0</v>
      </c>
      <c r="F51" t="s">
        <v>16</v>
      </c>
      <c r="G51">
        <v>0</v>
      </c>
      <c r="H51" t="s">
        <v>16</v>
      </c>
      <c r="I51">
        <v>0</v>
      </c>
      <c r="J51" t="s">
        <v>16</v>
      </c>
      <c r="K51">
        <v>0</v>
      </c>
      <c r="L51" t="s">
        <v>16</v>
      </c>
      <c r="M51">
        <v>592.41999999999996</v>
      </c>
      <c r="N51" t="s">
        <v>16</v>
      </c>
      <c r="O51" t="s">
        <v>16</v>
      </c>
      <c r="P51" t="s">
        <v>16</v>
      </c>
    </row>
    <row r="52" spans="1:16" x14ac:dyDescent="0.25">
      <c r="B52" t="s">
        <v>17</v>
      </c>
      <c r="D52">
        <v>4013940.9710000004</v>
      </c>
      <c r="E52">
        <v>4404022.6279999996</v>
      </c>
      <c r="F52">
        <v>9.71817123914549E-2</v>
      </c>
      <c r="G52">
        <v>5099129.2934099995</v>
      </c>
      <c r="H52">
        <v>0.1578344899934514</v>
      </c>
      <c r="I52">
        <v>4764609.6421499997</v>
      </c>
      <c r="J52">
        <v>-6.5603288720747943E-2</v>
      </c>
      <c r="K52">
        <v>3757141.5451999996</v>
      </c>
      <c r="L52">
        <v>-0.21144819253133751</v>
      </c>
      <c r="M52">
        <v>4186415.0699700001</v>
      </c>
      <c r="N52">
        <v>0.1142553506716899</v>
      </c>
      <c r="O52">
        <v>-4.941108990823273E-2</v>
      </c>
      <c r="P52">
        <v>-1.008353303648124E-2</v>
      </c>
    </row>
    <row r="53" spans="1:16" x14ac:dyDescent="0.25">
      <c r="B53" t="s">
        <v>18</v>
      </c>
      <c r="D53">
        <v>0</v>
      </c>
      <c r="E53">
        <v>0</v>
      </c>
      <c r="F53" t="s">
        <v>16</v>
      </c>
      <c r="G53">
        <v>0</v>
      </c>
      <c r="H53" t="s">
        <v>16</v>
      </c>
      <c r="I53">
        <v>0</v>
      </c>
      <c r="J53" t="s">
        <v>16</v>
      </c>
      <c r="K53">
        <v>529.52</v>
      </c>
      <c r="L53" t="s">
        <v>16</v>
      </c>
      <c r="M53">
        <v>592.41999999999996</v>
      </c>
      <c r="N53">
        <v>0.11878682580450217</v>
      </c>
      <c r="O53" t="s">
        <v>16</v>
      </c>
      <c r="P53" t="s">
        <v>16</v>
      </c>
    </row>
    <row r="54" spans="1:16" x14ac:dyDescent="0.25">
      <c r="B54" t="s">
        <v>21</v>
      </c>
      <c r="C54">
        <v>119882</v>
      </c>
      <c r="D54">
        <v>4013940.9709999999</v>
      </c>
      <c r="E54">
        <v>4404022.6280000005</v>
      </c>
      <c r="F54">
        <v>9.7181712391455344E-2</v>
      </c>
      <c r="G54">
        <v>5099129.2934100004</v>
      </c>
      <c r="H54">
        <v>0.1578344899934514</v>
      </c>
      <c r="I54">
        <v>4764609.6421499997</v>
      </c>
      <c r="J54">
        <v>-6.5603288720748165E-2</v>
      </c>
      <c r="K54">
        <v>3757671.0652000001</v>
      </c>
      <c r="L54">
        <v>-0.21133705645938816</v>
      </c>
      <c r="M54">
        <v>4187007.48997</v>
      </c>
      <c r="N54">
        <v>0.11425598923389235</v>
      </c>
      <c r="O54">
        <v>-4.9276571979956829E-2</v>
      </c>
      <c r="P54">
        <v>-1.0055517987273443E-2</v>
      </c>
    </row>
    <row r="55" spans="1:16" x14ac:dyDescent="0.25">
      <c r="A55" t="s">
        <v>25</v>
      </c>
      <c r="E55" t="s">
        <v>16</v>
      </c>
      <c r="G55" t="s">
        <v>16</v>
      </c>
      <c r="I55" t="s">
        <v>16</v>
      </c>
      <c r="K55" t="s">
        <v>16</v>
      </c>
      <c r="M55" t="s">
        <v>16</v>
      </c>
    </row>
    <row r="56" spans="1:16" x14ac:dyDescent="0.25">
      <c r="B56">
        <v>0</v>
      </c>
      <c r="C56">
        <v>119900</v>
      </c>
      <c r="D56">
        <v>11847073.771</v>
      </c>
      <c r="E56">
        <v>10638002.832</v>
      </c>
      <c r="F56">
        <v>-0.10205650461632454</v>
      </c>
      <c r="G56">
        <v>8402443.8697600011</v>
      </c>
      <c r="H56">
        <v>-0.21014837066176095</v>
      </c>
      <c r="I56">
        <v>8954819.1472100001</v>
      </c>
      <c r="J56">
        <v>6.5739835458820783E-2</v>
      </c>
      <c r="K56">
        <v>9680631.25055</v>
      </c>
      <c r="L56">
        <v>8.1052681400733517E-2</v>
      </c>
      <c r="M56">
        <v>7200805.2532299999</v>
      </c>
      <c r="N56">
        <v>-0.25616366672153845</v>
      </c>
      <c r="O56">
        <v>-0.32310553334603587</v>
      </c>
      <c r="P56">
        <v>-7.5079952562517316E-2</v>
      </c>
    </row>
    <row r="57" spans="1:16" x14ac:dyDescent="0.25">
      <c r="B57">
        <v>1</v>
      </c>
      <c r="C57">
        <v>119900</v>
      </c>
      <c r="D57">
        <v>1795762.4920000001</v>
      </c>
      <c r="E57">
        <v>1622948.9620000001</v>
      </c>
      <c r="F57">
        <v>-9.6234068129762429E-2</v>
      </c>
      <c r="G57">
        <v>1921867.72</v>
      </c>
      <c r="H57">
        <v>0.18418247585040204</v>
      </c>
      <c r="I57">
        <v>1766143.861</v>
      </c>
      <c r="J57">
        <v>-8.1027355514353472E-2</v>
      </c>
      <c r="K57">
        <v>2269605.622</v>
      </c>
      <c r="L57">
        <v>0.28506271324632482</v>
      </c>
      <c r="M57">
        <v>2293053.8089999999</v>
      </c>
      <c r="N57">
        <v>1.0331392719822974E-2</v>
      </c>
      <c r="O57">
        <v>0.41289335813383388</v>
      </c>
      <c r="P57">
        <v>7.1573282229310031E-2</v>
      </c>
    </row>
    <row r="58" spans="1:16" x14ac:dyDescent="0.25">
      <c r="B58">
        <v>2</v>
      </c>
      <c r="C58">
        <v>119900</v>
      </c>
      <c r="D58">
        <v>130454.38500000001</v>
      </c>
      <c r="E58">
        <v>93756.661000000007</v>
      </c>
      <c r="F58">
        <v>-0.28130694111968713</v>
      </c>
      <c r="G58">
        <v>74053.98</v>
      </c>
      <c r="H58">
        <v>-0.21014699958224847</v>
      </c>
      <c r="I58">
        <v>60615.317999999999</v>
      </c>
      <c r="J58">
        <v>-0.18147116468284352</v>
      </c>
      <c r="K58">
        <v>79291.154999999999</v>
      </c>
      <c r="L58">
        <v>0.30810424850035423</v>
      </c>
      <c r="M58">
        <v>308029.326</v>
      </c>
      <c r="N58">
        <v>2.884787981711201</v>
      </c>
      <c r="O58">
        <v>2.285412713236449</v>
      </c>
      <c r="P58">
        <v>0.26858036949174191</v>
      </c>
    </row>
    <row r="59" spans="1:16" x14ac:dyDescent="0.25">
      <c r="B59">
        <v>3</v>
      </c>
      <c r="C59">
        <v>119900</v>
      </c>
      <c r="D59">
        <v>46533.692999999999</v>
      </c>
      <c r="E59">
        <v>5623.2260000000006</v>
      </c>
      <c r="F59">
        <v>-0.87915796839937033</v>
      </c>
      <c r="G59">
        <v>62695.808000000005</v>
      </c>
      <c r="H59">
        <v>10.149437707109762</v>
      </c>
      <c r="I59">
        <v>15682.824000000001</v>
      </c>
      <c r="J59">
        <v>-0.74985849133645432</v>
      </c>
      <c r="K59">
        <v>3804.6770000000001</v>
      </c>
      <c r="L59">
        <v>-0.75739847619280809</v>
      </c>
      <c r="M59">
        <v>472071.30200000003</v>
      </c>
      <c r="N59">
        <v>123.07657785404648</v>
      </c>
      <c r="O59">
        <v>82.950263069632982</v>
      </c>
      <c r="P59">
        <v>1.425517499390538</v>
      </c>
    </row>
    <row r="60" spans="1:16" x14ac:dyDescent="0.25">
      <c r="B60">
        <v>4</v>
      </c>
      <c r="C60">
        <v>119900</v>
      </c>
      <c r="D60">
        <v>109489.614</v>
      </c>
      <c r="E60">
        <v>7899.7950000000001</v>
      </c>
      <c r="F60">
        <v>-0.92784890994318414</v>
      </c>
      <c r="G60">
        <v>13876.992</v>
      </c>
      <c r="H60">
        <v>0.75662684917773193</v>
      </c>
      <c r="I60">
        <v>12459.145</v>
      </c>
      <c r="J60">
        <v>-0.10217250251351295</v>
      </c>
      <c r="K60">
        <v>43031.652999999998</v>
      </c>
      <c r="L60">
        <v>2.4538207076007219</v>
      </c>
      <c r="M60">
        <v>15071.959000000001</v>
      </c>
      <c r="N60">
        <v>-0.64974715240430103</v>
      </c>
      <c r="O60">
        <v>0.90789241999317705</v>
      </c>
      <c r="P60">
        <v>0.13791750009915993</v>
      </c>
    </row>
    <row r="61" spans="1:16" x14ac:dyDescent="0.25">
      <c r="B61">
        <v>5</v>
      </c>
      <c r="C61">
        <v>119900</v>
      </c>
      <c r="D61">
        <v>9839.4660000000003</v>
      </c>
      <c r="E61">
        <v>8538.7039999999997</v>
      </c>
      <c r="F61">
        <v>-0.13219843434592904</v>
      </c>
      <c r="G61">
        <v>4046.3630000000003</v>
      </c>
      <c r="H61">
        <v>-0.5261150872544591</v>
      </c>
      <c r="I61">
        <v>5207.4350000000004</v>
      </c>
      <c r="J61">
        <v>0.28694212555818654</v>
      </c>
      <c r="K61">
        <v>22.844999999999999</v>
      </c>
      <c r="L61">
        <v>-0.99561300333081448</v>
      </c>
      <c r="M61">
        <v>12882.713</v>
      </c>
      <c r="N61">
        <v>562.91827533377113</v>
      </c>
      <c r="O61">
        <v>0.50874336433257317</v>
      </c>
      <c r="P61">
        <v>8.5733091341578804E-2</v>
      </c>
    </row>
    <row r="62" spans="1:16" x14ac:dyDescent="0.25">
      <c r="B62" t="s">
        <v>17</v>
      </c>
      <c r="D62">
        <v>13773290.648</v>
      </c>
      <c r="E62">
        <v>12354708.455</v>
      </c>
      <c r="F62">
        <v>-0.10299515411779903</v>
      </c>
      <c r="G62">
        <v>10398365.569760002</v>
      </c>
      <c r="H62">
        <v>-0.15834796040437993</v>
      </c>
      <c r="I62">
        <v>10781578.32621</v>
      </c>
      <c r="J62">
        <v>3.6853172152788716E-2</v>
      </c>
      <c r="K62">
        <v>12029528.027549999</v>
      </c>
      <c r="L62">
        <v>0.11574833142066376</v>
      </c>
      <c r="M62">
        <v>9801888.3882299997</v>
      </c>
      <c r="N62">
        <v>-0.18518096755070224</v>
      </c>
      <c r="O62">
        <v>-0.2066273013295481</v>
      </c>
      <c r="P62">
        <v>-4.5237286017595246E-2</v>
      </c>
    </row>
    <row r="63" spans="1:16" x14ac:dyDescent="0.25">
      <c r="B63" t="s">
        <v>18</v>
      </c>
      <c r="D63">
        <v>165862.77299999999</v>
      </c>
      <c r="E63">
        <v>22061.724999999999</v>
      </c>
      <c r="F63">
        <v>-0.86698808538550121</v>
      </c>
      <c r="G63">
        <v>80619.163</v>
      </c>
      <c r="H63">
        <v>2.6542547330274493</v>
      </c>
      <c r="I63">
        <v>33349.404000000002</v>
      </c>
      <c r="J63">
        <v>-0.58633403326204214</v>
      </c>
      <c r="K63">
        <v>46859.175000000003</v>
      </c>
      <c r="L63">
        <v>0.40509782423697893</v>
      </c>
      <c r="M63">
        <v>500025.97399999999</v>
      </c>
      <c r="N63">
        <v>9.6708232485953918</v>
      </c>
      <c r="O63">
        <v>21.66486296969072</v>
      </c>
      <c r="P63">
        <v>0.86668320283438294</v>
      </c>
    </row>
    <row r="64" spans="1:16" x14ac:dyDescent="0.25">
      <c r="B64" t="s">
        <v>21</v>
      </c>
      <c r="C64">
        <v>119900</v>
      </c>
      <c r="D64">
        <v>13939153.42</v>
      </c>
      <c r="E64">
        <v>12376770.18</v>
      </c>
      <c r="F64">
        <v>-0.11208594904754265</v>
      </c>
      <c r="G64">
        <v>10478984.732760001</v>
      </c>
      <c r="H64">
        <v>-0.15333446607150292</v>
      </c>
      <c r="I64">
        <v>10814927.730209999</v>
      </c>
      <c r="J64">
        <v>3.2058735270388716E-2</v>
      </c>
      <c r="K64">
        <v>12076387.20255</v>
      </c>
      <c r="L64">
        <v>0.11664058270276634</v>
      </c>
      <c r="M64">
        <v>10301914.362229999</v>
      </c>
      <c r="N64">
        <v>-0.14693739199959654</v>
      </c>
      <c r="O64">
        <v>-0.16764113638652056</v>
      </c>
      <c r="P64">
        <v>-3.6033099883083786E-2</v>
      </c>
    </row>
    <row r="65" spans="1:16" x14ac:dyDescent="0.25">
      <c r="A65" t="s">
        <v>26</v>
      </c>
    </row>
    <row r="66" spans="1:16" x14ac:dyDescent="0.25">
      <c r="B66">
        <v>0</v>
      </c>
      <c r="C66">
        <v>119909</v>
      </c>
      <c r="D66">
        <v>0</v>
      </c>
      <c r="E66">
        <v>0</v>
      </c>
      <c r="F66" t="s">
        <v>16</v>
      </c>
      <c r="G66">
        <v>0</v>
      </c>
      <c r="H66" t="s">
        <v>16</v>
      </c>
      <c r="I66">
        <v>0</v>
      </c>
      <c r="J66" t="s">
        <v>16</v>
      </c>
      <c r="K66">
        <v>0</v>
      </c>
      <c r="L66" t="s">
        <v>16</v>
      </c>
      <c r="M66">
        <v>0</v>
      </c>
      <c r="N66" t="s">
        <v>16</v>
      </c>
      <c r="O66" t="s">
        <v>16</v>
      </c>
      <c r="P66" t="s">
        <v>16</v>
      </c>
    </row>
    <row r="67" spans="1:16" x14ac:dyDescent="0.25">
      <c r="B67">
        <v>1</v>
      </c>
      <c r="C67">
        <v>119909</v>
      </c>
      <c r="D67">
        <v>0</v>
      </c>
      <c r="E67">
        <v>0</v>
      </c>
      <c r="F67" t="s">
        <v>16</v>
      </c>
      <c r="G67">
        <v>0</v>
      </c>
      <c r="H67" t="s">
        <v>16</v>
      </c>
      <c r="I67">
        <v>0</v>
      </c>
      <c r="J67" t="s">
        <v>16</v>
      </c>
      <c r="K67">
        <v>0</v>
      </c>
      <c r="L67" t="s">
        <v>16</v>
      </c>
      <c r="M67">
        <v>0</v>
      </c>
      <c r="N67" t="s">
        <v>16</v>
      </c>
      <c r="O67" t="s">
        <v>16</v>
      </c>
      <c r="P67" t="s">
        <v>16</v>
      </c>
    </row>
    <row r="68" spans="1:16" x14ac:dyDescent="0.25">
      <c r="B68">
        <v>2</v>
      </c>
      <c r="C68">
        <v>119909</v>
      </c>
      <c r="D68">
        <v>0</v>
      </c>
      <c r="E68">
        <v>0</v>
      </c>
      <c r="F68" t="s">
        <v>16</v>
      </c>
      <c r="G68">
        <v>0</v>
      </c>
      <c r="H68" t="s">
        <v>16</v>
      </c>
      <c r="I68">
        <v>0</v>
      </c>
      <c r="J68" t="s">
        <v>16</v>
      </c>
      <c r="K68">
        <v>0</v>
      </c>
      <c r="L68" t="s">
        <v>16</v>
      </c>
      <c r="M68">
        <v>0</v>
      </c>
      <c r="N68" t="s">
        <v>16</v>
      </c>
      <c r="O68" t="s">
        <v>16</v>
      </c>
      <c r="P68" t="s">
        <v>16</v>
      </c>
    </row>
    <row r="69" spans="1:16" x14ac:dyDescent="0.25">
      <c r="B69">
        <v>3</v>
      </c>
      <c r="C69">
        <v>119909</v>
      </c>
      <c r="D69">
        <v>0</v>
      </c>
      <c r="E69">
        <v>0</v>
      </c>
      <c r="F69" t="s">
        <v>16</v>
      </c>
      <c r="G69">
        <v>0</v>
      </c>
      <c r="H69" t="s">
        <v>16</v>
      </c>
      <c r="I69">
        <v>0</v>
      </c>
      <c r="J69" t="s">
        <v>16</v>
      </c>
      <c r="K69">
        <v>0</v>
      </c>
      <c r="L69" t="s">
        <v>16</v>
      </c>
      <c r="M69">
        <v>0</v>
      </c>
      <c r="N69" t="s">
        <v>16</v>
      </c>
      <c r="O69" t="s">
        <v>16</v>
      </c>
      <c r="P69" t="s">
        <v>16</v>
      </c>
    </row>
    <row r="70" spans="1:16" x14ac:dyDescent="0.25">
      <c r="B70">
        <v>4</v>
      </c>
      <c r="C70">
        <v>119909</v>
      </c>
      <c r="D70">
        <v>0</v>
      </c>
      <c r="E70">
        <v>0</v>
      </c>
      <c r="F70" t="s">
        <v>16</v>
      </c>
      <c r="G70">
        <v>0</v>
      </c>
      <c r="H70" t="s">
        <v>16</v>
      </c>
      <c r="I70">
        <v>0</v>
      </c>
      <c r="J70" t="s">
        <v>16</v>
      </c>
      <c r="K70">
        <v>0</v>
      </c>
      <c r="L70" t="s">
        <v>16</v>
      </c>
      <c r="M70">
        <v>0</v>
      </c>
      <c r="N70" t="s">
        <v>16</v>
      </c>
      <c r="O70" t="s">
        <v>16</v>
      </c>
      <c r="P70" t="s">
        <v>16</v>
      </c>
    </row>
    <row r="71" spans="1:16" x14ac:dyDescent="0.25">
      <c r="B71">
        <v>5</v>
      </c>
      <c r="C71">
        <v>119909</v>
      </c>
      <c r="D71">
        <v>0</v>
      </c>
      <c r="E71">
        <v>0</v>
      </c>
      <c r="F71" t="s">
        <v>16</v>
      </c>
      <c r="G71">
        <v>0</v>
      </c>
      <c r="H71" t="s">
        <v>16</v>
      </c>
      <c r="I71">
        <v>0</v>
      </c>
      <c r="J71" t="s">
        <v>16</v>
      </c>
      <c r="K71">
        <v>0</v>
      </c>
      <c r="L71" t="s">
        <v>16</v>
      </c>
      <c r="M71">
        <v>0</v>
      </c>
      <c r="N71" t="s">
        <v>16</v>
      </c>
      <c r="O71" t="s">
        <v>16</v>
      </c>
      <c r="P71" t="s">
        <v>16</v>
      </c>
    </row>
    <row r="72" spans="1:16" x14ac:dyDescent="0.25">
      <c r="B72" t="s">
        <v>17</v>
      </c>
      <c r="D72">
        <v>0</v>
      </c>
      <c r="E72">
        <v>0</v>
      </c>
      <c r="F72" t="s">
        <v>16</v>
      </c>
      <c r="G72">
        <v>0</v>
      </c>
      <c r="H72" t="s">
        <v>16</v>
      </c>
      <c r="I72">
        <v>0</v>
      </c>
      <c r="J72" t="s">
        <v>16</v>
      </c>
      <c r="K72">
        <v>0</v>
      </c>
      <c r="L72" t="s">
        <v>16</v>
      </c>
      <c r="M72">
        <v>0</v>
      </c>
      <c r="N72" t="s">
        <v>16</v>
      </c>
      <c r="O72" t="s">
        <v>16</v>
      </c>
      <c r="P72" t="s">
        <v>16</v>
      </c>
    </row>
    <row r="73" spans="1:16" x14ac:dyDescent="0.25">
      <c r="B73" t="s">
        <v>18</v>
      </c>
      <c r="D73">
        <v>0</v>
      </c>
      <c r="E73">
        <v>0</v>
      </c>
      <c r="F73" t="s">
        <v>16</v>
      </c>
      <c r="G73">
        <v>0</v>
      </c>
      <c r="H73" t="s">
        <v>16</v>
      </c>
      <c r="I73">
        <v>0</v>
      </c>
      <c r="J73" t="s">
        <v>16</v>
      </c>
      <c r="K73">
        <v>0</v>
      </c>
      <c r="L73" t="s">
        <v>16</v>
      </c>
      <c r="M73">
        <v>0</v>
      </c>
      <c r="N73" t="s">
        <v>16</v>
      </c>
      <c r="O73" t="s">
        <v>16</v>
      </c>
      <c r="P73" t="s">
        <v>16</v>
      </c>
    </row>
    <row r="74" spans="1:16" x14ac:dyDescent="0.25">
      <c r="B74" t="s">
        <v>21</v>
      </c>
      <c r="C74">
        <v>119909</v>
      </c>
      <c r="D74">
        <v>0</v>
      </c>
      <c r="E74">
        <v>0</v>
      </c>
      <c r="F74" t="s">
        <v>16</v>
      </c>
      <c r="G74">
        <v>0</v>
      </c>
      <c r="H74" t="s">
        <v>16</v>
      </c>
      <c r="I74">
        <v>0</v>
      </c>
      <c r="J74" t="s">
        <v>16</v>
      </c>
      <c r="K74">
        <v>0</v>
      </c>
      <c r="L74" t="s">
        <v>16</v>
      </c>
      <c r="M74">
        <v>0</v>
      </c>
      <c r="N74" t="s">
        <v>16</v>
      </c>
      <c r="O74" t="s">
        <v>16</v>
      </c>
      <c r="P74" t="s">
        <v>16</v>
      </c>
    </row>
    <row r="75" spans="1:16" x14ac:dyDescent="0.25">
      <c r="A75" t="s">
        <v>27</v>
      </c>
      <c r="E75" t="s">
        <v>16</v>
      </c>
      <c r="G75" t="s">
        <v>16</v>
      </c>
      <c r="I75" t="s">
        <v>16</v>
      </c>
      <c r="K75" t="s">
        <v>16</v>
      </c>
      <c r="M75" t="s">
        <v>16</v>
      </c>
    </row>
    <row r="76" spans="1:16" x14ac:dyDescent="0.25">
      <c r="B76">
        <v>0</v>
      </c>
      <c r="C76" t="s">
        <v>28</v>
      </c>
      <c r="D76">
        <v>32365.556</v>
      </c>
      <c r="E76">
        <v>14300</v>
      </c>
      <c r="F76">
        <v>-0.55817227425353044</v>
      </c>
      <c r="G76">
        <v>0</v>
      </c>
      <c r="H76">
        <v>-1</v>
      </c>
      <c r="I76">
        <v>0</v>
      </c>
      <c r="J76" t="s">
        <v>16</v>
      </c>
      <c r="K76">
        <v>0</v>
      </c>
      <c r="L76" t="s">
        <v>16</v>
      </c>
      <c r="M76">
        <v>64757.406000000003</v>
      </c>
      <c r="N76" t="s">
        <v>16</v>
      </c>
      <c r="O76">
        <v>3.5284899300699299</v>
      </c>
      <c r="P76">
        <v>0.35266633430944361</v>
      </c>
    </row>
    <row r="77" spans="1:16" x14ac:dyDescent="0.25">
      <c r="B77">
        <v>1</v>
      </c>
      <c r="C77" t="s">
        <v>28</v>
      </c>
      <c r="D77">
        <v>24904.534</v>
      </c>
      <c r="E77">
        <v>42958.434000000001</v>
      </c>
      <c r="F77">
        <v>0.72492422464118378</v>
      </c>
      <c r="G77">
        <v>27301.242000000002</v>
      </c>
      <c r="H77">
        <v>-0.36447306249571387</v>
      </c>
      <c r="I77">
        <v>27293.507000000001</v>
      </c>
      <c r="J77">
        <v>-2.8332044380985355E-4</v>
      </c>
      <c r="K77">
        <v>27285.294000000002</v>
      </c>
      <c r="L77">
        <v>-3.0091405988974529E-4</v>
      </c>
      <c r="M77">
        <v>27278.400000000001</v>
      </c>
      <c r="N77">
        <v>-2.5266357767672609E-4</v>
      </c>
      <c r="O77">
        <v>-0.36500478578897921</v>
      </c>
      <c r="P77">
        <v>-8.6824837818406775E-2</v>
      </c>
    </row>
    <row r="78" spans="1:16" x14ac:dyDescent="0.25">
      <c r="B78">
        <v>2</v>
      </c>
      <c r="C78" t="s">
        <v>28</v>
      </c>
      <c r="D78">
        <v>0</v>
      </c>
      <c r="E78">
        <v>0</v>
      </c>
      <c r="F78" t="s">
        <v>16</v>
      </c>
      <c r="G78">
        <v>0</v>
      </c>
      <c r="H78" t="s">
        <v>16</v>
      </c>
      <c r="I78">
        <v>0</v>
      </c>
      <c r="J78" t="s">
        <v>16</v>
      </c>
      <c r="K78">
        <v>0</v>
      </c>
      <c r="L78" t="s">
        <v>16</v>
      </c>
      <c r="M78">
        <v>7644.826</v>
      </c>
      <c r="N78" t="s">
        <v>16</v>
      </c>
      <c r="O78" t="s">
        <v>16</v>
      </c>
      <c r="P78" t="s">
        <v>16</v>
      </c>
    </row>
    <row r="79" spans="1:16" x14ac:dyDescent="0.25">
      <c r="B79">
        <v>3</v>
      </c>
      <c r="C79" t="s">
        <v>28</v>
      </c>
      <c r="D79">
        <v>0</v>
      </c>
      <c r="E79">
        <v>0</v>
      </c>
      <c r="F79" t="s">
        <v>16</v>
      </c>
      <c r="G79">
        <v>0</v>
      </c>
      <c r="H79" t="s">
        <v>16</v>
      </c>
      <c r="I79">
        <v>0</v>
      </c>
      <c r="J79" t="s">
        <v>16</v>
      </c>
      <c r="K79">
        <v>0</v>
      </c>
      <c r="L79" t="s">
        <v>16</v>
      </c>
      <c r="M79">
        <v>0</v>
      </c>
      <c r="N79" t="s">
        <v>16</v>
      </c>
      <c r="O79" t="s">
        <v>16</v>
      </c>
      <c r="P79" t="s">
        <v>16</v>
      </c>
    </row>
    <row r="80" spans="1:16" x14ac:dyDescent="0.25">
      <c r="B80">
        <v>4</v>
      </c>
      <c r="C80" t="s">
        <v>28</v>
      </c>
      <c r="D80">
        <v>0</v>
      </c>
      <c r="E80">
        <v>0</v>
      </c>
      <c r="F80" t="s">
        <v>16</v>
      </c>
      <c r="G80">
        <v>0</v>
      </c>
      <c r="H80" t="s">
        <v>16</v>
      </c>
      <c r="I80">
        <v>0</v>
      </c>
      <c r="J80" t="s">
        <v>16</v>
      </c>
      <c r="K80">
        <v>0</v>
      </c>
      <c r="L80" t="s">
        <v>16</v>
      </c>
      <c r="M80">
        <v>0</v>
      </c>
      <c r="N80" t="s">
        <v>16</v>
      </c>
      <c r="O80" t="s">
        <v>16</v>
      </c>
      <c r="P80" t="s">
        <v>16</v>
      </c>
    </row>
    <row r="81" spans="1:16" x14ac:dyDescent="0.25">
      <c r="B81">
        <v>5</v>
      </c>
      <c r="C81" t="s">
        <v>28</v>
      </c>
      <c r="D81">
        <v>0</v>
      </c>
      <c r="E81">
        <v>0</v>
      </c>
      <c r="F81" t="s">
        <v>16</v>
      </c>
      <c r="G81">
        <v>0</v>
      </c>
      <c r="H81" t="s">
        <v>16</v>
      </c>
      <c r="I81">
        <v>0</v>
      </c>
      <c r="J81" t="s">
        <v>16</v>
      </c>
      <c r="K81">
        <v>0</v>
      </c>
      <c r="L81" t="s">
        <v>16</v>
      </c>
      <c r="M81">
        <v>0</v>
      </c>
      <c r="N81" t="s">
        <v>16</v>
      </c>
      <c r="O81" t="s">
        <v>16</v>
      </c>
      <c r="P81" t="s">
        <v>16</v>
      </c>
    </row>
    <row r="82" spans="1:16" x14ac:dyDescent="0.25">
      <c r="B82" t="s">
        <v>17</v>
      </c>
      <c r="D82">
        <v>57270.09</v>
      </c>
      <c r="E82">
        <v>57258.434000000001</v>
      </c>
      <c r="F82">
        <v>-2.0352683224345025E-4</v>
      </c>
      <c r="G82">
        <v>27301.242000000002</v>
      </c>
      <c r="H82">
        <v>-0.52319265315569052</v>
      </c>
      <c r="I82">
        <v>27293.507000000001</v>
      </c>
      <c r="J82">
        <v>-2.8332044380985355E-4</v>
      </c>
      <c r="K82">
        <v>27285.294000000002</v>
      </c>
      <c r="L82">
        <v>-3.0091405988974529E-4</v>
      </c>
      <c r="M82">
        <v>99680.632000000012</v>
      </c>
      <c r="N82">
        <v>2.6532731514639352</v>
      </c>
      <c r="O82">
        <v>0.74088994470229497</v>
      </c>
      <c r="P82">
        <v>0.11726003312647504</v>
      </c>
    </row>
    <row r="83" spans="1:16" x14ac:dyDescent="0.25">
      <c r="B83" t="s">
        <v>18</v>
      </c>
      <c r="D83">
        <v>0</v>
      </c>
      <c r="E83">
        <v>0</v>
      </c>
      <c r="F83" t="s">
        <v>16</v>
      </c>
      <c r="G83">
        <v>0</v>
      </c>
      <c r="H83" t="s">
        <v>16</v>
      </c>
      <c r="I83">
        <v>0</v>
      </c>
      <c r="J83" t="s">
        <v>16</v>
      </c>
      <c r="K83">
        <v>0</v>
      </c>
      <c r="L83" t="s">
        <v>16</v>
      </c>
      <c r="M83">
        <v>0</v>
      </c>
      <c r="N83" t="s">
        <v>16</v>
      </c>
      <c r="O83" t="s">
        <v>16</v>
      </c>
      <c r="P83" t="s">
        <v>16</v>
      </c>
    </row>
    <row r="84" spans="1:16" x14ac:dyDescent="0.25">
      <c r="B84" t="s">
        <v>21</v>
      </c>
      <c r="C84" t="s">
        <v>28</v>
      </c>
      <c r="D84">
        <v>57270.090000000004</v>
      </c>
      <c r="E84">
        <v>57258.434000000001</v>
      </c>
      <c r="F84">
        <v>-2.0352683224356127E-4</v>
      </c>
      <c r="G84">
        <v>27301.242000000002</v>
      </c>
      <c r="H84">
        <v>-0.52319265315569052</v>
      </c>
      <c r="I84">
        <v>27293.507000000001</v>
      </c>
      <c r="J84">
        <v>-2.8332044380985355E-4</v>
      </c>
      <c r="K84">
        <v>27285.294000000002</v>
      </c>
      <c r="L84">
        <v>-3.0091405988974529E-4</v>
      </c>
      <c r="M84">
        <v>99680.631999999998</v>
      </c>
      <c r="N84">
        <v>2.6532731514639347</v>
      </c>
      <c r="O84">
        <v>0.74088994470229474</v>
      </c>
      <c r="P84">
        <v>0.11726003312647504</v>
      </c>
    </row>
    <row r="85" spans="1:16" x14ac:dyDescent="0.25">
      <c r="A85" t="s">
        <v>29</v>
      </c>
      <c r="E85" t="s">
        <v>16</v>
      </c>
      <c r="G85" t="s">
        <v>16</v>
      </c>
      <c r="I85" t="s">
        <v>16</v>
      </c>
      <c r="K85" t="s">
        <v>16</v>
      </c>
      <c r="M85" t="s">
        <v>16</v>
      </c>
    </row>
    <row r="86" spans="1:16" x14ac:dyDescent="0.25">
      <c r="B86">
        <v>0</v>
      </c>
      <c r="C86">
        <v>119918</v>
      </c>
      <c r="D86">
        <v>0</v>
      </c>
      <c r="E86">
        <v>0</v>
      </c>
      <c r="F86" t="s">
        <v>16</v>
      </c>
      <c r="G86">
        <v>0</v>
      </c>
      <c r="H86" t="s">
        <v>16</v>
      </c>
      <c r="I86">
        <v>0</v>
      </c>
      <c r="J86" t="s">
        <v>16</v>
      </c>
      <c r="K86">
        <v>0</v>
      </c>
      <c r="L86" t="s">
        <v>16</v>
      </c>
      <c r="M86">
        <v>0</v>
      </c>
      <c r="N86" t="s">
        <v>16</v>
      </c>
      <c r="O86" t="s">
        <v>16</v>
      </c>
      <c r="P86" t="s">
        <v>16</v>
      </c>
    </row>
    <row r="87" spans="1:16" x14ac:dyDescent="0.25">
      <c r="B87">
        <v>1</v>
      </c>
      <c r="C87">
        <v>119918</v>
      </c>
      <c r="D87">
        <v>0</v>
      </c>
      <c r="E87">
        <v>0</v>
      </c>
      <c r="F87" t="s">
        <v>16</v>
      </c>
      <c r="G87">
        <v>0</v>
      </c>
      <c r="H87" t="s">
        <v>16</v>
      </c>
      <c r="I87">
        <v>0</v>
      </c>
      <c r="J87" t="s">
        <v>16</v>
      </c>
      <c r="K87">
        <v>0</v>
      </c>
      <c r="L87" t="s">
        <v>16</v>
      </c>
      <c r="M87">
        <v>0</v>
      </c>
      <c r="N87" t="s">
        <v>16</v>
      </c>
      <c r="O87" t="s">
        <v>16</v>
      </c>
      <c r="P87" t="s">
        <v>16</v>
      </c>
    </row>
    <row r="88" spans="1:16" x14ac:dyDescent="0.25">
      <c r="B88">
        <v>2</v>
      </c>
      <c r="C88">
        <v>119918</v>
      </c>
      <c r="D88">
        <v>0</v>
      </c>
      <c r="E88">
        <v>0</v>
      </c>
      <c r="F88" t="s">
        <v>16</v>
      </c>
      <c r="G88">
        <v>0</v>
      </c>
      <c r="H88" t="s">
        <v>16</v>
      </c>
      <c r="I88">
        <v>0</v>
      </c>
      <c r="J88" t="s">
        <v>16</v>
      </c>
      <c r="K88">
        <v>0</v>
      </c>
      <c r="L88" t="s">
        <v>16</v>
      </c>
      <c r="M88">
        <v>0</v>
      </c>
      <c r="N88" t="s">
        <v>16</v>
      </c>
      <c r="O88" t="s">
        <v>16</v>
      </c>
      <c r="P88" t="s">
        <v>16</v>
      </c>
    </row>
    <row r="89" spans="1:16" x14ac:dyDescent="0.25">
      <c r="B89">
        <v>3</v>
      </c>
      <c r="C89">
        <v>119918</v>
      </c>
      <c r="D89">
        <v>0</v>
      </c>
      <c r="E89">
        <v>0</v>
      </c>
      <c r="F89" t="s">
        <v>16</v>
      </c>
      <c r="G89">
        <v>0</v>
      </c>
      <c r="H89" t="s">
        <v>16</v>
      </c>
      <c r="I89">
        <v>0</v>
      </c>
      <c r="J89" t="s">
        <v>16</v>
      </c>
      <c r="K89">
        <v>0</v>
      </c>
      <c r="L89" t="s">
        <v>16</v>
      </c>
      <c r="M89">
        <v>0</v>
      </c>
      <c r="N89" t="s">
        <v>16</v>
      </c>
      <c r="O89" t="s">
        <v>16</v>
      </c>
      <c r="P89" t="s">
        <v>16</v>
      </c>
    </row>
    <row r="90" spans="1:16" x14ac:dyDescent="0.25">
      <c r="B90">
        <v>4</v>
      </c>
      <c r="C90">
        <v>119918</v>
      </c>
      <c r="D90">
        <v>0</v>
      </c>
      <c r="E90">
        <v>0</v>
      </c>
      <c r="F90" t="s">
        <v>16</v>
      </c>
      <c r="G90">
        <v>0</v>
      </c>
      <c r="H90" t="s">
        <v>16</v>
      </c>
      <c r="I90">
        <v>0</v>
      </c>
      <c r="J90" t="s">
        <v>16</v>
      </c>
      <c r="K90">
        <v>0</v>
      </c>
      <c r="L90" t="s">
        <v>16</v>
      </c>
      <c r="M90">
        <v>0</v>
      </c>
      <c r="N90" t="s">
        <v>16</v>
      </c>
      <c r="O90" t="s">
        <v>16</v>
      </c>
      <c r="P90" t="s">
        <v>16</v>
      </c>
    </row>
    <row r="91" spans="1:16" x14ac:dyDescent="0.25">
      <c r="B91">
        <v>5</v>
      </c>
      <c r="C91">
        <v>119918</v>
      </c>
      <c r="D91">
        <v>0</v>
      </c>
      <c r="E91">
        <v>0</v>
      </c>
      <c r="F91" t="s">
        <v>16</v>
      </c>
      <c r="G91">
        <v>0</v>
      </c>
      <c r="H91" t="s">
        <v>16</v>
      </c>
      <c r="I91">
        <v>0</v>
      </c>
      <c r="J91" t="s">
        <v>16</v>
      </c>
      <c r="K91">
        <v>0</v>
      </c>
      <c r="L91" t="s">
        <v>16</v>
      </c>
      <c r="M91">
        <v>0</v>
      </c>
      <c r="N91" t="s">
        <v>16</v>
      </c>
      <c r="O91" t="s">
        <v>16</v>
      </c>
      <c r="P91" t="s">
        <v>16</v>
      </c>
    </row>
    <row r="92" spans="1:16" x14ac:dyDescent="0.25">
      <c r="B92" t="s">
        <v>17</v>
      </c>
      <c r="D92">
        <v>0</v>
      </c>
      <c r="E92">
        <v>0</v>
      </c>
      <c r="F92" t="s">
        <v>16</v>
      </c>
      <c r="G92">
        <v>0</v>
      </c>
      <c r="H92" t="s">
        <v>16</v>
      </c>
      <c r="I92">
        <v>0</v>
      </c>
      <c r="J92" t="s">
        <v>16</v>
      </c>
      <c r="K92">
        <v>0</v>
      </c>
      <c r="L92" t="s">
        <v>16</v>
      </c>
      <c r="M92">
        <v>0</v>
      </c>
      <c r="N92" t="s">
        <v>16</v>
      </c>
      <c r="O92" t="s">
        <v>16</v>
      </c>
      <c r="P92" t="s">
        <v>16</v>
      </c>
    </row>
    <row r="93" spans="1:16" x14ac:dyDescent="0.25">
      <c r="B93" t="s">
        <v>18</v>
      </c>
      <c r="D93">
        <v>0</v>
      </c>
      <c r="E93">
        <v>0</v>
      </c>
      <c r="F93" t="s">
        <v>16</v>
      </c>
      <c r="G93">
        <v>0</v>
      </c>
      <c r="H93" t="s">
        <v>16</v>
      </c>
      <c r="I93">
        <v>0</v>
      </c>
      <c r="J93" t="s">
        <v>16</v>
      </c>
      <c r="K93">
        <v>0</v>
      </c>
      <c r="L93" t="s">
        <v>16</v>
      </c>
      <c r="M93">
        <v>0</v>
      </c>
      <c r="N93" t="s">
        <v>16</v>
      </c>
      <c r="O93" t="s">
        <v>16</v>
      </c>
      <c r="P93" t="s">
        <v>16</v>
      </c>
    </row>
    <row r="94" spans="1:16" x14ac:dyDescent="0.25">
      <c r="B94" t="s">
        <v>21</v>
      </c>
      <c r="C94">
        <v>119918</v>
      </c>
      <c r="D94">
        <v>0</v>
      </c>
      <c r="E94">
        <v>0</v>
      </c>
      <c r="F94" t="s">
        <v>16</v>
      </c>
      <c r="G94">
        <v>0</v>
      </c>
      <c r="H94" t="s">
        <v>16</v>
      </c>
      <c r="I94">
        <v>0</v>
      </c>
      <c r="J94" t="s">
        <v>16</v>
      </c>
      <c r="K94">
        <v>0</v>
      </c>
      <c r="L94" t="s">
        <v>16</v>
      </c>
      <c r="M94">
        <v>0</v>
      </c>
      <c r="N94" t="s">
        <v>16</v>
      </c>
      <c r="O94" t="s">
        <v>16</v>
      </c>
      <c r="P94" t="s">
        <v>16</v>
      </c>
    </row>
    <row r="95" spans="1:16" x14ac:dyDescent="0.25">
      <c r="A95" t="s">
        <v>30</v>
      </c>
    </row>
    <row r="96" spans="1:16" x14ac:dyDescent="0.25">
      <c r="B96">
        <v>0</v>
      </c>
      <c r="D96">
        <v>159648.72499999998</v>
      </c>
      <c r="E96">
        <v>207972.13</v>
      </c>
      <c r="F96">
        <v>0.30268581850559739</v>
      </c>
      <c r="G96">
        <v>183060.008</v>
      </c>
      <c r="H96">
        <v>-0.11978586746214503</v>
      </c>
      <c r="I96">
        <v>231119.098</v>
      </c>
      <c r="J96">
        <v>0.26253189063555604</v>
      </c>
      <c r="K96">
        <v>499317.82500000001</v>
      </c>
      <c r="L96">
        <v>1.160435157980757</v>
      </c>
      <c r="M96">
        <v>773407.12199999997</v>
      </c>
      <c r="N96">
        <v>0.5489275232663684</v>
      </c>
      <c r="O96">
        <v>2.7188017548312842</v>
      </c>
      <c r="P96">
        <v>0.30041091306564738</v>
      </c>
    </row>
    <row r="97" spans="1:16" x14ac:dyDescent="0.25">
      <c r="B97">
        <v>1</v>
      </c>
      <c r="D97">
        <v>5966.8640000000005</v>
      </c>
      <c r="E97">
        <v>14747.218000000001</v>
      </c>
      <c r="F97">
        <v>1.4715190424987061</v>
      </c>
      <c r="G97">
        <v>1022.8670000000001</v>
      </c>
      <c r="H97">
        <v>-0.93064000274492453</v>
      </c>
      <c r="I97">
        <v>1017.487</v>
      </c>
      <c r="J97">
        <v>-5.259725849010799E-3</v>
      </c>
      <c r="K97">
        <v>0</v>
      </c>
      <c r="L97">
        <v>-1</v>
      </c>
      <c r="M97">
        <v>0</v>
      </c>
      <c r="N97" t="s">
        <v>16</v>
      </c>
      <c r="O97">
        <v>-1</v>
      </c>
      <c r="P97">
        <v>-1</v>
      </c>
    </row>
    <row r="98" spans="1:16" x14ac:dyDescent="0.25">
      <c r="B98">
        <v>2</v>
      </c>
      <c r="D98">
        <v>0</v>
      </c>
      <c r="E98">
        <v>0</v>
      </c>
      <c r="F98" t="s">
        <v>16</v>
      </c>
      <c r="G98">
        <v>0</v>
      </c>
      <c r="H98" t="s">
        <v>16</v>
      </c>
      <c r="I98">
        <v>0</v>
      </c>
      <c r="J98" t="s">
        <v>16</v>
      </c>
      <c r="K98">
        <v>403.84000000000003</v>
      </c>
      <c r="L98" t="s">
        <v>16</v>
      </c>
      <c r="M98">
        <v>0</v>
      </c>
      <c r="N98">
        <v>-1</v>
      </c>
      <c r="O98" t="s">
        <v>16</v>
      </c>
      <c r="P98" t="s">
        <v>16</v>
      </c>
    </row>
    <row r="99" spans="1:16" x14ac:dyDescent="0.25">
      <c r="B99">
        <v>3</v>
      </c>
      <c r="D99">
        <v>0</v>
      </c>
      <c r="E99">
        <v>0</v>
      </c>
      <c r="F99" t="s">
        <v>16</v>
      </c>
      <c r="G99">
        <v>0</v>
      </c>
      <c r="H99" t="s">
        <v>16</v>
      </c>
      <c r="I99">
        <v>0</v>
      </c>
      <c r="J99" t="s">
        <v>16</v>
      </c>
      <c r="K99">
        <v>0</v>
      </c>
      <c r="L99" t="s">
        <v>16</v>
      </c>
      <c r="M99">
        <v>0</v>
      </c>
      <c r="N99" t="s">
        <v>16</v>
      </c>
      <c r="O99" t="s">
        <v>16</v>
      </c>
      <c r="P99" t="s">
        <v>16</v>
      </c>
    </row>
    <row r="100" spans="1:16" x14ac:dyDescent="0.25">
      <c r="B100">
        <v>4</v>
      </c>
      <c r="D100">
        <v>0</v>
      </c>
      <c r="E100">
        <v>0</v>
      </c>
      <c r="F100" t="s">
        <v>16</v>
      </c>
      <c r="G100">
        <v>0</v>
      </c>
      <c r="H100" t="s">
        <v>16</v>
      </c>
      <c r="I100">
        <v>0</v>
      </c>
      <c r="J100" t="s">
        <v>16</v>
      </c>
      <c r="K100">
        <v>0</v>
      </c>
      <c r="L100" t="s">
        <v>16</v>
      </c>
      <c r="M100">
        <v>0</v>
      </c>
      <c r="N100" t="s">
        <v>16</v>
      </c>
      <c r="O100" t="s">
        <v>16</v>
      </c>
      <c r="P100" t="s">
        <v>16</v>
      </c>
    </row>
    <row r="101" spans="1:16" x14ac:dyDescent="0.25">
      <c r="B101">
        <v>5</v>
      </c>
      <c r="D101">
        <v>0</v>
      </c>
      <c r="E101">
        <v>0</v>
      </c>
      <c r="F101" t="s">
        <v>16</v>
      </c>
      <c r="G101">
        <v>0</v>
      </c>
      <c r="H101" t="s">
        <v>16</v>
      </c>
      <c r="I101">
        <v>0</v>
      </c>
      <c r="J101" t="s">
        <v>16</v>
      </c>
      <c r="K101">
        <v>0</v>
      </c>
      <c r="L101" t="s">
        <v>16</v>
      </c>
      <c r="M101">
        <v>314.08499999999998</v>
      </c>
      <c r="N101" t="s">
        <v>16</v>
      </c>
      <c r="O101" t="s">
        <v>16</v>
      </c>
      <c r="P101" t="s">
        <v>16</v>
      </c>
    </row>
    <row r="102" spans="1:16" x14ac:dyDescent="0.25">
      <c r="B102" t="s">
        <v>17</v>
      </c>
      <c r="D102">
        <v>165615.58899999998</v>
      </c>
      <c r="E102">
        <v>222719.348</v>
      </c>
      <c r="F102">
        <v>0.34479700458632556</v>
      </c>
      <c r="G102">
        <v>184082.875</v>
      </c>
      <c r="H102">
        <v>-0.17347605112421571</v>
      </c>
      <c r="I102">
        <v>232136.58499999999</v>
      </c>
      <c r="J102">
        <v>0.26104389123648786</v>
      </c>
      <c r="K102">
        <v>499721.66500000004</v>
      </c>
      <c r="L102">
        <v>1.1527053350939922</v>
      </c>
      <c r="M102">
        <v>773407.12199999997</v>
      </c>
      <c r="N102">
        <v>0.54767578868128508</v>
      </c>
      <c r="O102">
        <v>2.4725636948254714</v>
      </c>
      <c r="P102">
        <v>0.28271461811785037</v>
      </c>
    </row>
    <row r="103" spans="1:16" x14ac:dyDescent="0.25">
      <c r="B103" t="s">
        <v>18</v>
      </c>
      <c r="D103">
        <v>0</v>
      </c>
      <c r="E103">
        <v>0</v>
      </c>
      <c r="F103" t="s">
        <v>16</v>
      </c>
      <c r="G103">
        <v>0</v>
      </c>
      <c r="H103" t="s">
        <v>16</v>
      </c>
      <c r="I103">
        <v>0</v>
      </c>
      <c r="J103" t="s">
        <v>16</v>
      </c>
      <c r="K103">
        <v>0</v>
      </c>
      <c r="L103" t="s">
        <v>16</v>
      </c>
      <c r="M103">
        <v>314.08499999999998</v>
      </c>
      <c r="N103" t="s">
        <v>16</v>
      </c>
      <c r="O103" t="s">
        <v>16</v>
      </c>
      <c r="P103" t="s">
        <v>16</v>
      </c>
    </row>
    <row r="104" spans="1:16" x14ac:dyDescent="0.25">
      <c r="B104" t="s">
        <v>21</v>
      </c>
      <c r="D104">
        <v>165615.58899999998</v>
      </c>
      <c r="E104">
        <v>222719.348</v>
      </c>
      <c r="F104">
        <v>0.34479700458632556</v>
      </c>
      <c r="G104">
        <v>184082.875</v>
      </c>
      <c r="H104">
        <v>-0.17347605112421571</v>
      </c>
      <c r="I104">
        <v>232136.58500000002</v>
      </c>
      <c r="J104">
        <v>0.26104389123648808</v>
      </c>
      <c r="K104">
        <v>499721.66499999998</v>
      </c>
      <c r="L104">
        <v>1.1527053350939918</v>
      </c>
      <c r="M104">
        <v>773721.20699999994</v>
      </c>
      <c r="N104">
        <v>0.54830430855944567</v>
      </c>
      <c r="O104">
        <v>2.47397392255297</v>
      </c>
      <c r="P104">
        <v>0.28281878472825461</v>
      </c>
    </row>
    <row r="105" spans="1:16" x14ac:dyDescent="0.25">
      <c r="A105" t="s">
        <v>19</v>
      </c>
    </row>
    <row r="106" spans="1:16" x14ac:dyDescent="0.25">
      <c r="B106" t="s">
        <v>17</v>
      </c>
      <c r="D106">
        <v>22171342.721999999</v>
      </c>
      <c r="E106">
        <v>22206908.579999998</v>
      </c>
      <c r="F106">
        <v>1.6041364046350814E-3</v>
      </c>
      <c r="G106">
        <v>21991051.102370001</v>
      </c>
      <c r="H106">
        <v>-9.7202848767703465E-3</v>
      </c>
      <c r="I106">
        <v>22375977.386259999</v>
      </c>
      <c r="J106">
        <v>1.7503769242231071E-2</v>
      </c>
      <c r="K106">
        <v>21644622.592749998</v>
      </c>
      <c r="L106">
        <v>-3.2684820014123317E-2</v>
      </c>
      <c r="M106">
        <v>19371879.115850002</v>
      </c>
      <c r="N106">
        <v>-0.10500268448484129</v>
      </c>
      <c r="O106">
        <v>-0.1276643011311932</v>
      </c>
      <c r="P106">
        <v>-2.6946477575105821E-2</v>
      </c>
    </row>
    <row r="107" spans="1:16" x14ac:dyDescent="0.25">
      <c r="B107" t="s">
        <v>18</v>
      </c>
      <c r="D107">
        <v>165862.77299999999</v>
      </c>
      <c r="E107">
        <v>22061.724999999999</v>
      </c>
      <c r="F107">
        <v>-0.86698808538550121</v>
      </c>
      <c r="G107">
        <v>80619.163</v>
      </c>
      <c r="H107">
        <v>2.6542547330274493</v>
      </c>
      <c r="I107">
        <v>33349.404000000002</v>
      </c>
      <c r="J107">
        <v>-0.58633403326204214</v>
      </c>
      <c r="K107">
        <v>65974.695000000007</v>
      </c>
      <c r="L107">
        <v>0.97828707823384198</v>
      </c>
      <c r="M107">
        <v>500932.47899999999</v>
      </c>
      <c r="N107">
        <v>6.5927971929237401</v>
      </c>
      <c r="O107">
        <v>21.705952458386641</v>
      </c>
      <c r="P107">
        <v>0.86735954045764041</v>
      </c>
    </row>
    <row r="108" spans="1:16" x14ac:dyDescent="0.25">
      <c r="B108" t="s">
        <v>19</v>
      </c>
      <c r="D108">
        <v>22337205.493999999</v>
      </c>
      <c r="E108">
        <v>22228970.305</v>
      </c>
      <c r="F108">
        <v>-4.8455116298711243E-3</v>
      </c>
      <c r="G108">
        <v>22071670.26537</v>
      </c>
      <c r="H108">
        <v>-7.0763529516533197E-3</v>
      </c>
      <c r="I108">
        <v>22409326.790259998</v>
      </c>
      <c r="J108">
        <v>1.5298186355192867E-2</v>
      </c>
      <c r="K108">
        <v>21710597.287749998</v>
      </c>
      <c r="L108">
        <v>-3.1180298678749052E-2</v>
      </c>
      <c r="M108">
        <v>19872811.59485</v>
      </c>
      <c r="N108">
        <v>-8.4649246105124476E-2</v>
      </c>
      <c r="O108">
        <v>-0.10599495513384283</v>
      </c>
      <c r="P108">
        <v>-2.2159560603952522E-2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5"/>
  <sheetViews>
    <sheetView workbookViewId="0">
      <selection activeCell="C27" sqref="C27"/>
    </sheetView>
  </sheetViews>
  <sheetFormatPr defaultRowHeight="15" x14ac:dyDescent="0.25"/>
  <cols>
    <col min="1" max="1" width="33.5703125" bestFit="1" customWidth="1"/>
    <col min="2" max="2" width="10.42578125" bestFit="1" customWidth="1"/>
    <col min="3" max="3" width="39.7109375" bestFit="1" customWidth="1"/>
    <col min="4" max="5" width="12" bestFit="1" customWidth="1"/>
    <col min="6" max="6" width="12.7109375" bestFit="1" customWidth="1"/>
    <col min="7" max="7" width="12" bestFit="1" customWidth="1"/>
    <col min="8" max="8" width="12.7109375" bestFit="1" customWidth="1"/>
    <col min="9" max="9" width="12" bestFit="1" customWidth="1"/>
    <col min="10" max="10" width="12.42578125" bestFit="1" customWidth="1"/>
    <col min="11" max="11" width="12" bestFit="1" customWidth="1"/>
    <col min="12" max="12" width="12.7109375" bestFit="1" customWidth="1"/>
    <col min="13" max="13" width="12" bestFit="1" customWidth="1"/>
    <col min="14" max="14" width="12.7109375" bestFit="1" customWidth="1"/>
    <col min="15" max="15" width="12" bestFit="1" customWidth="1"/>
    <col min="16" max="16" width="17.7109375" bestFit="1" customWidth="1"/>
    <col min="17" max="17" width="37.42578125" bestFit="1" customWidth="1"/>
    <col min="18" max="19" width="12" bestFit="1" customWidth="1"/>
    <col min="20" max="20" width="12.7109375" bestFit="1" customWidth="1"/>
    <col min="21" max="21" width="12" bestFit="1" customWidth="1"/>
    <col min="22" max="22" width="12.42578125" bestFit="1" customWidth="1"/>
    <col min="23" max="23" width="12" bestFit="1" customWidth="1"/>
    <col min="24" max="24" width="12.7109375" bestFit="1" customWidth="1"/>
    <col min="25" max="25" width="12" bestFit="1" customWidth="1"/>
    <col min="26" max="26" width="12.7109375" bestFit="1" customWidth="1"/>
    <col min="27" max="27" width="12" bestFit="1" customWidth="1"/>
    <col min="28" max="29" width="12.7109375" bestFit="1" customWidth="1"/>
    <col min="30" max="30" width="17.7109375" bestFit="1" customWidth="1"/>
    <col min="31" max="31" width="39.28515625" bestFit="1" customWidth="1"/>
    <col min="32" max="33" width="12" bestFit="1" customWidth="1"/>
    <col min="34" max="34" width="12.7109375" bestFit="1" customWidth="1"/>
    <col min="35" max="35" width="12" bestFit="1" customWidth="1"/>
    <col min="36" max="36" width="12.7109375" bestFit="1" customWidth="1"/>
    <col min="37" max="37" width="12" bestFit="1" customWidth="1"/>
    <col min="38" max="38" width="12.7109375" bestFit="1" customWidth="1"/>
    <col min="39" max="39" width="12" bestFit="1" customWidth="1"/>
    <col min="40" max="40" width="12.7109375" bestFit="1" customWidth="1"/>
    <col min="41" max="41" width="12" bestFit="1" customWidth="1"/>
    <col min="42" max="43" width="12.7109375" bestFit="1" customWidth="1"/>
    <col min="44" max="44" width="17.7109375" bestFit="1" customWidth="1"/>
  </cols>
  <sheetData>
    <row r="1" spans="1:44" x14ac:dyDescent="0.25">
      <c r="A1" t="s">
        <v>0</v>
      </c>
      <c r="B1" t="s">
        <v>1</v>
      </c>
    </row>
    <row r="3" spans="1:44" x14ac:dyDescent="0.25">
      <c r="C3" t="s">
        <v>31</v>
      </c>
      <c r="Q3" t="s">
        <v>32</v>
      </c>
      <c r="AE3" t="s">
        <v>19</v>
      </c>
    </row>
    <row r="4" spans="1:44" x14ac:dyDescent="0.25">
      <c r="A4" t="s">
        <v>33</v>
      </c>
      <c r="B4" t="s">
        <v>34</v>
      </c>
      <c r="C4" t="s">
        <v>35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35</v>
      </c>
      <c r="R4" t="s">
        <v>2</v>
      </c>
      <c r="S4" t="s">
        <v>3</v>
      </c>
      <c r="T4" t="s">
        <v>4</v>
      </c>
      <c r="U4" t="s">
        <v>5</v>
      </c>
      <c r="V4" t="s">
        <v>6</v>
      </c>
      <c r="W4" t="s">
        <v>7</v>
      </c>
      <c r="X4" t="s">
        <v>8</v>
      </c>
      <c r="Y4" t="s">
        <v>9</v>
      </c>
      <c r="Z4" t="s">
        <v>10</v>
      </c>
      <c r="AA4" t="s">
        <v>11</v>
      </c>
      <c r="AB4" t="s">
        <v>12</v>
      </c>
      <c r="AC4" t="s">
        <v>13</v>
      </c>
      <c r="AD4" t="s">
        <v>14</v>
      </c>
      <c r="AE4" t="s">
        <v>35</v>
      </c>
      <c r="AF4" t="s">
        <v>2</v>
      </c>
      <c r="AG4" t="s">
        <v>3</v>
      </c>
      <c r="AH4" t="s">
        <v>4</v>
      </c>
      <c r="AI4" t="s">
        <v>5</v>
      </c>
      <c r="AJ4" t="s">
        <v>6</v>
      </c>
      <c r="AK4" t="s">
        <v>7</v>
      </c>
      <c r="AL4" t="s">
        <v>8</v>
      </c>
      <c r="AM4" t="s">
        <v>9</v>
      </c>
      <c r="AN4" t="s">
        <v>10</v>
      </c>
      <c r="AO4" t="s">
        <v>11</v>
      </c>
      <c r="AP4" t="s">
        <v>12</v>
      </c>
      <c r="AQ4" t="s">
        <v>13</v>
      </c>
      <c r="AR4" t="s">
        <v>14</v>
      </c>
    </row>
    <row r="5" spans="1:44" x14ac:dyDescent="0.25">
      <c r="A5" t="s">
        <v>36</v>
      </c>
      <c r="B5">
        <v>120795</v>
      </c>
      <c r="C5" t="s">
        <v>37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 t="s">
        <v>38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39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x14ac:dyDescent="0.25">
      <c r="A6" t="s">
        <v>40</v>
      </c>
      <c r="B6">
        <v>120795</v>
      </c>
      <c r="C6" t="s">
        <v>41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t="s">
        <v>42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43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 x14ac:dyDescent="0.25">
      <c r="A7" t="s">
        <v>44</v>
      </c>
      <c r="B7">
        <v>120795</v>
      </c>
      <c r="C7" t="s">
        <v>45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t="s">
        <v>46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47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25">
      <c r="A8" t="s">
        <v>48</v>
      </c>
      <c r="B8">
        <v>120795</v>
      </c>
      <c r="C8" t="s">
        <v>49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t="s">
        <v>50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51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 x14ac:dyDescent="0.25">
      <c r="A9" t="s">
        <v>52</v>
      </c>
      <c r="B9">
        <v>120795</v>
      </c>
      <c r="C9" t="s">
        <v>53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t="s">
        <v>54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55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 x14ac:dyDescent="0.25">
      <c r="A10" t="s">
        <v>56</v>
      </c>
      <c r="B10">
        <v>120795</v>
      </c>
      <c r="C10" t="s">
        <v>57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t="s">
        <v>58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59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 x14ac:dyDescent="0.25">
      <c r="A11" t="s">
        <v>60</v>
      </c>
      <c r="B11">
        <v>120795</v>
      </c>
      <c r="C11" t="s">
        <v>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t="s">
        <v>62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63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 x14ac:dyDescent="0.25">
      <c r="A12" t="s">
        <v>64</v>
      </c>
      <c r="B12">
        <v>120795</v>
      </c>
      <c r="C12" t="s">
        <v>65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t="s">
        <v>66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67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 x14ac:dyDescent="0.25">
      <c r="A13" t="s">
        <v>68</v>
      </c>
      <c r="B13">
        <v>120795</v>
      </c>
      <c r="C13" t="s">
        <v>69</v>
      </c>
      <c r="D13">
        <v>459749.65</v>
      </c>
      <c r="E13">
        <v>502902.83900000004</v>
      </c>
      <c r="F13">
        <v>9.3862364006150001E-2</v>
      </c>
      <c r="G13">
        <v>497380.19200000004</v>
      </c>
      <c r="H13">
        <v>-1.0981538722234174E-2</v>
      </c>
      <c r="I13">
        <v>321566.212</v>
      </c>
      <c r="J13">
        <v>-0.35348005977688801</v>
      </c>
      <c r="K13">
        <v>258178.234</v>
      </c>
      <c r="L13">
        <v>-0.19712263177699774</v>
      </c>
      <c r="M13">
        <v>0</v>
      </c>
      <c r="N13">
        <v>-1</v>
      </c>
      <c r="O13">
        <v>-1</v>
      </c>
      <c r="P13">
        <v>-1</v>
      </c>
      <c r="Q13" t="s">
        <v>70</v>
      </c>
      <c r="R13">
        <v>0</v>
      </c>
      <c r="S13">
        <v>0</v>
      </c>
      <c r="T13">
        <v>0</v>
      </c>
      <c r="U13">
        <v>0</v>
      </c>
      <c r="V13">
        <v>0</v>
      </c>
      <c r="W13">
        <v>215873.86800000002</v>
      </c>
      <c r="X13">
        <v>0</v>
      </c>
      <c r="Y13">
        <v>423468.08100000001</v>
      </c>
      <c r="Z13">
        <v>0.96164586720612233</v>
      </c>
      <c r="AA13">
        <v>0</v>
      </c>
      <c r="AB13">
        <v>-1</v>
      </c>
      <c r="AC13">
        <v>0</v>
      </c>
      <c r="AD13">
        <v>0</v>
      </c>
      <c r="AE13" t="s">
        <v>71</v>
      </c>
      <c r="AF13">
        <v>459749.65</v>
      </c>
      <c r="AG13">
        <v>502902.83900000004</v>
      </c>
      <c r="AH13">
        <v>9.3862364006150001E-2</v>
      </c>
      <c r="AI13">
        <v>497380.19200000004</v>
      </c>
      <c r="AJ13">
        <v>-1.0981538722234174E-2</v>
      </c>
      <c r="AK13">
        <v>537440.08000000007</v>
      </c>
      <c r="AL13">
        <v>8.0541784020220941E-2</v>
      </c>
      <c r="AM13">
        <v>681646.31499999994</v>
      </c>
      <c r="AN13">
        <v>0.26832058189631081</v>
      </c>
      <c r="AO13">
        <v>0</v>
      </c>
      <c r="AP13">
        <v>-1</v>
      </c>
      <c r="AQ13">
        <v>-1</v>
      </c>
      <c r="AR13">
        <v>-1</v>
      </c>
    </row>
    <row r="14" spans="1:44" x14ac:dyDescent="0.25">
      <c r="A14" t="s">
        <v>72</v>
      </c>
      <c r="B14">
        <v>120795</v>
      </c>
      <c r="C14" t="s">
        <v>73</v>
      </c>
      <c r="D14" t="s">
        <v>16</v>
      </c>
      <c r="E14" t="s">
        <v>16</v>
      </c>
      <c r="F14">
        <v>0</v>
      </c>
      <c r="G14" t="s">
        <v>16</v>
      </c>
      <c r="H14">
        <v>0</v>
      </c>
      <c r="I14">
        <v>73028.694000000003</v>
      </c>
      <c r="J14">
        <v>0</v>
      </c>
      <c r="K14">
        <v>62589.061000000002</v>
      </c>
      <c r="L14">
        <v>-0.14295248111653214</v>
      </c>
      <c r="M14">
        <v>0</v>
      </c>
      <c r="N14">
        <v>-1</v>
      </c>
      <c r="O14">
        <v>0</v>
      </c>
      <c r="P14">
        <v>0</v>
      </c>
      <c r="Q14" t="s">
        <v>74</v>
      </c>
      <c r="R14" t="s">
        <v>16</v>
      </c>
      <c r="S14" t="s">
        <v>16</v>
      </c>
      <c r="T14">
        <v>0</v>
      </c>
      <c r="U14" t="s">
        <v>16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75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73028.694000000003</v>
      </c>
      <c r="AL14">
        <v>0</v>
      </c>
      <c r="AM14">
        <v>62589.061000000002</v>
      </c>
      <c r="AN14">
        <v>-0.14295248111653214</v>
      </c>
      <c r="AO14">
        <v>0</v>
      </c>
      <c r="AP14">
        <v>-1</v>
      </c>
      <c r="AQ14">
        <v>0</v>
      </c>
      <c r="AR14">
        <v>0</v>
      </c>
    </row>
    <row r="15" spans="1:44" x14ac:dyDescent="0.25">
      <c r="A15" t="s">
        <v>76</v>
      </c>
      <c r="B15">
        <v>120795</v>
      </c>
      <c r="C15" t="s">
        <v>77</v>
      </c>
      <c r="D15">
        <v>797092.46700000006</v>
      </c>
      <c r="E15">
        <v>777088.14199999999</v>
      </c>
      <c r="F15">
        <v>-2.5096617805572707E-2</v>
      </c>
      <c r="G15">
        <v>759537.20900000003</v>
      </c>
      <c r="H15">
        <v>-2.258551128425268E-2</v>
      </c>
      <c r="I15">
        <v>1083930.1969999999</v>
      </c>
      <c r="J15">
        <v>0.42709295101828237</v>
      </c>
      <c r="K15">
        <v>1207707.7560000001</v>
      </c>
      <c r="L15">
        <v>0.11419329338972206</v>
      </c>
      <c r="M15">
        <v>1391388.825</v>
      </c>
      <c r="N15">
        <v>0.15209065942274202</v>
      </c>
      <c r="O15">
        <v>0.79051609437633141</v>
      </c>
      <c r="P15">
        <v>0.12355838665742547</v>
      </c>
      <c r="Q15" t="s">
        <v>78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79</v>
      </c>
      <c r="AF15">
        <v>797092.46700000006</v>
      </c>
      <c r="AG15">
        <v>777088.14199999999</v>
      </c>
      <c r="AH15">
        <v>-2.5096617805572707E-2</v>
      </c>
      <c r="AI15">
        <v>759537.20900000003</v>
      </c>
      <c r="AJ15">
        <v>-2.258551128425268E-2</v>
      </c>
      <c r="AK15">
        <v>1083930.1969999999</v>
      </c>
      <c r="AL15">
        <v>0.42709295101828237</v>
      </c>
      <c r="AM15">
        <v>1207707.7560000001</v>
      </c>
      <c r="AN15">
        <v>0.11419329338972206</v>
      </c>
      <c r="AO15">
        <v>1391388.825</v>
      </c>
      <c r="AP15">
        <v>0.15209065942274202</v>
      </c>
      <c r="AQ15">
        <v>0.79051609437633141</v>
      </c>
      <c r="AR15">
        <v>0.12355838665742547</v>
      </c>
    </row>
    <row r="16" spans="1:44" x14ac:dyDescent="0.25">
      <c r="A16" t="s">
        <v>80</v>
      </c>
      <c r="B16">
        <v>120795</v>
      </c>
      <c r="C16" t="s">
        <v>81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t="s">
        <v>82</v>
      </c>
      <c r="R16">
        <v>1214978.3460000001</v>
      </c>
      <c r="S16">
        <v>1064932.425</v>
      </c>
      <c r="T16">
        <v>-0.12349678617235216</v>
      </c>
      <c r="U16">
        <v>1231128.1780000001</v>
      </c>
      <c r="V16">
        <v>0.15606225249456562</v>
      </c>
      <c r="W16">
        <v>1047553.68</v>
      </c>
      <c r="X16">
        <v>-0.14911079226390678</v>
      </c>
      <c r="Y16">
        <v>728800.34499999997</v>
      </c>
      <c r="Z16">
        <v>-0.30428353323144264</v>
      </c>
      <c r="AA16">
        <v>787146.821</v>
      </c>
      <c r="AB16">
        <v>8.0058244209530338E-2</v>
      </c>
      <c r="AC16">
        <v>-0.26084810404754089</v>
      </c>
      <c r="AD16">
        <v>-5.8659510888643185E-2</v>
      </c>
      <c r="AE16" t="s">
        <v>83</v>
      </c>
      <c r="AF16">
        <v>1214978.3460000001</v>
      </c>
      <c r="AG16">
        <v>1064932.425</v>
      </c>
      <c r="AH16">
        <v>-0.12349678617235216</v>
      </c>
      <c r="AI16">
        <v>1231128.1780000001</v>
      </c>
      <c r="AJ16">
        <v>0.15606225249456562</v>
      </c>
      <c r="AK16">
        <v>1047553.68</v>
      </c>
      <c r="AL16">
        <v>-0.14911079226390678</v>
      </c>
      <c r="AM16">
        <v>728800.34499999997</v>
      </c>
      <c r="AN16">
        <v>-0.30428353323144264</v>
      </c>
      <c r="AO16">
        <v>787146.821</v>
      </c>
      <c r="AP16">
        <v>8.0058244209530338E-2</v>
      </c>
      <c r="AQ16">
        <v>-0.26084810404754089</v>
      </c>
      <c r="AR16">
        <v>-5.8659510888643185E-2</v>
      </c>
    </row>
    <row r="17" spans="1:44" x14ac:dyDescent="0.25">
      <c r="A17" t="s">
        <v>84</v>
      </c>
      <c r="B17">
        <v>120795</v>
      </c>
      <c r="C17" t="s">
        <v>85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t="s">
        <v>86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87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44" x14ac:dyDescent="0.25">
      <c r="A18" t="s">
        <v>88</v>
      </c>
      <c r="B18">
        <v>120795</v>
      </c>
      <c r="C18" t="s">
        <v>89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t="s">
        <v>90</v>
      </c>
      <c r="R18">
        <v>100000</v>
      </c>
      <c r="S18">
        <v>100000</v>
      </c>
      <c r="T18">
        <v>0</v>
      </c>
      <c r="U18">
        <v>0</v>
      </c>
      <c r="V18">
        <v>-1</v>
      </c>
      <c r="W18">
        <v>0</v>
      </c>
      <c r="X18">
        <v>0</v>
      </c>
      <c r="Y18">
        <v>100000</v>
      </c>
      <c r="Z18">
        <v>0</v>
      </c>
      <c r="AA18">
        <v>371157.42300000001</v>
      </c>
      <c r="AB18">
        <v>2.7115742300000001</v>
      </c>
      <c r="AC18">
        <v>2.7115742300000001</v>
      </c>
      <c r="AD18">
        <v>0.29990504757772984</v>
      </c>
      <c r="AE18" t="s">
        <v>91</v>
      </c>
      <c r="AF18">
        <v>100000</v>
      </c>
      <c r="AG18">
        <v>100000</v>
      </c>
      <c r="AH18">
        <v>0</v>
      </c>
      <c r="AI18">
        <v>0</v>
      </c>
      <c r="AJ18">
        <v>-1</v>
      </c>
      <c r="AK18">
        <v>0</v>
      </c>
      <c r="AL18">
        <v>0</v>
      </c>
      <c r="AM18">
        <v>100000</v>
      </c>
      <c r="AN18">
        <v>0</v>
      </c>
      <c r="AO18">
        <v>371157.42300000001</v>
      </c>
      <c r="AP18">
        <v>2.7115742300000001</v>
      </c>
      <c r="AQ18">
        <v>2.7115742300000001</v>
      </c>
      <c r="AR18">
        <v>0.29990504757772984</v>
      </c>
    </row>
    <row r="19" spans="1:44" x14ac:dyDescent="0.25">
      <c r="A19" t="s">
        <v>92</v>
      </c>
      <c r="B19">
        <v>120795</v>
      </c>
      <c r="C19" t="s">
        <v>93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t="s">
        <v>94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95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1:44" x14ac:dyDescent="0.25">
      <c r="A20" t="s">
        <v>96</v>
      </c>
      <c r="B20">
        <v>120795</v>
      </c>
      <c r="C20" t="s">
        <v>97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t="s">
        <v>98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99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1:44" x14ac:dyDescent="0.25">
      <c r="A21" t="s">
        <v>100</v>
      </c>
      <c r="B21">
        <v>120795</v>
      </c>
      <c r="C21" t="s">
        <v>101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t="s">
        <v>102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103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44" x14ac:dyDescent="0.25">
      <c r="A22" t="s">
        <v>104</v>
      </c>
      <c r="B22">
        <v>120795</v>
      </c>
      <c r="C22" t="s">
        <v>105</v>
      </c>
      <c r="D22" t="s">
        <v>16</v>
      </c>
      <c r="E22" t="s">
        <v>16</v>
      </c>
      <c r="F22">
        <v>0</v>
      </c>
      <c r="G22" t="s">
        <v>16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t="s">
        <v>106</v>
      </c>
      <c r="R22" t="s">
        <v>16</v>
      </c>
      <c r="S22" t="s">
        <v>16</v>
      </c>
      <c r="T22">
        <v>0</v>
      </c>
      <c r="U22" t="s">
        <v>16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107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44" x14ac:dyDescent="0.25">
      <c r="A23" t="s">
        <v>108</v>
      </c>
      <c r="B23">
        <v>120795</v>
      </c>
      <c r="C23" t="s">
        <v>109</v>
      </c>
      <c r="D23" t="s">
        <v>16</v>
      </c>
      <c r="E23" t="s">
        <v>16</v>
      </c>
      <c r="F23">
        <v>0</v>
      </c>
      <c r="G23" t="s">
        <v>16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 t="s">
        <v>110</v>
      </c>
      <c r="R23" t="s">
        <v>16</v>
      </c>
      <c r="S23" t="s">
        <v>16</v>
      </c>
      <c r="T23">
        <v>0</v>
      </c>
      <c r="U23" t="s">
        <v>16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111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1:44" x14ac:dyDescent="0.25">
      <c r="A24" t="s">
        <v>112</v>
      </c>
      <c r="B24">
        <v>120795</v>
      </c>
      <c r="C24" t="s">
        <v>113</v>
      </c>
      <c r="D24">
        <v>0</v>
      </c>
      <c r="E24">
        <v>0</v>
      </c>
      <c r="F24">
        <v>0</v>
      </c>
      <c r="G24">
        <v>0</v>
      </c>
      <c r="H24">
        <v>0</v>
      </c>
      <c r="I24" t="s">
        <v>16</v>
      </c>
      <c r="J24">
        <v>0</v>
      </c>
      <c r="K24" t="s">
        <v>16</v>
      </c>
      <c r="L24">
        <v>0</v>
      </c>
      <c r="M24" t="s">
        <v>16</v>
      </c>
      <c r="N24">
        <v>0</v>
      </c>
      <c r="O24">
        <v>0</v>
      </c>
      <c r="P24">
        <v>0</v>
      </c>
      <c r="Q24" t="s">
        <v>114</v>
      </c>
      <c r="R24">
        <v>0</v>
      </c>
      <c r="S24">
        <v>0</v>
      </c>
      <c r="T24">
        <v>0</v>
      </c>
      <c r="U24">
        <v>0</v>
      </c>
      <c r="V24">
        <v>0</v>
      </c>
      <c r="W24" t="s">
        <v>16</v>
      </c>
      <c r="X24">
        <v>0</v>
      </c>
      <c r="Y24" t="s">
        <v>16</v>
      </c>
      <c r="Z24">
        <v>0</v>
      </c>
      <c r="AA24" t="s">
        <v>16</v>
      </c>
      <c r="AB24">
        <v>0</v>
      </c>
      <c r="AC24">
        <v>0</v>
      </c>
      <c r="AD24">
        <v>0</v>
      </c>
      <c r="AE24" t="s">
        <v>115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1:44" x14ac:dyDescent="0.25">
      <c r="A25" t="s">
        <v>116</v>
      </c>
      <c r="B25">
        <v>120795</v>
      </c>
      <c r="C25" t="s">
        <v>117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 t="s">
        <v>118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119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1:44" x14ac:dyDescent="0.25">
      <c r="A26" t="s">
        <v>120</v>
      </c>
      <c r="B26">
        <v>120795</v>
      </c>
      <c r="C26" t="s">
        <v>121</v>
      </c>
      <c r="D26" t="s">
        <v>16</v>
      </c>
      <c r="E26" t="s">
        <v>16</v>
      </c>
      <c r="F26">
        <v>0</v>
      </c>
      <c r="G26" t="s">
        <v>16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t="s">
        <v>122</v>
      </c>
      <c r="T26">
        <v>0</v>
      </c>
      <c r="V26">
        <v>0</v>
      </c>
      <c r="X26">
        <v>0</v>
      </c>
      <c r="Z26">
        <v>0</v>
      </c>
      <c r="AB26">
        <v>0</v>
      </c>
      <c r="AC26">
        <v>0</v>
      </c>
      <c r="AD26">
        <v>0</v>
      </c>
      <c r="AE26" t="s">
        <v>123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1:44" x14ac:dyDescent="0.25">
      <c r="A27" t="s">
        <v>124</v>
      </c>
      <c r="B27">
        <v>120795</v>
      </c>
      <c r="C27" t="s">
        <v>125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 t="s">
        <v>126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127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</row>
    <row r="28" spans="1:44" x14ac:dyDescent="0.25">
      <c r="A28" t="s">
        <v>128</v>
      </c>
      <c r="B28">
        <v>120795</v>
      </c>
      <c r="C28" t="s">
        <v>129</v>
      </c>
      <c r="D28">
        <v>1256842.1170000001</v>
      </c>
      <c r="E28">
        <v>1279990.9809999999</v>
      </c>
      <c r="F28">
        <v>1.8418275204887813E-2</v>
      </c>
      <c r="G28">
        <v>1256917.4010000001</v>
      </c>
      <c r="H28">
        <v>-1.8026361390432233E-2</v>
      </c>
      <c r="I28">
        <v>1478525.1030000001</v>
      </c>
      <c r="J28">
        <v>0.17631047340397199</v>
      </c>
      <c r="K28">
        <v>1528475.051</v>
      </c>
      <c r="L28">
        <v>3.3783632011826548E-2</v>
      </c>
      <c r="M28">
        <v>1391388.825</v>
      </c>
      <c r="N28">
        <v>-8.9688232667135659E-2</v>
      </c>
      <c r="O28">
        <v>8.7030178847799178E-2</v>
      </c>
      <c r="P28">
        <v>1.6829928264128879E-2</v>
      </c>
      <c r="Q28" t="s">
        <v>130</v>
      </c>
      <c r="R28">
        <v>1314978.3460000001</v>
      </c>
      <c r="S28">
        <v>1164932.425</v>
      </c>
      <c r="T28">
        <v>-0.11410524093907781</v>
      </c>
      <c r="U28">
        <v>1231128.1780000001</v>
      </c>
      <c r="V28">
        <v>5.6823684858801959E-2</v>
      </c>
      <c r="W28">
        <v>1263427.548</v>
      </c>
      <c r="X28">
        <v>2.623558665716752E-2</v>
      </c>
      <c r="Y28">
        <v>1252268.426</v>
      </c>
      <c r="Z28">
        <v>-8.8324194115165788E-3</v>
      </c>
      <c r="AA28">
        <v>1158304.2439999999</v>
      </c>
      <c r="AB28">
        <v>-7.5035176204306886E-2</v>
      </c>
      <c r="AC28">
        <v>-5.6897557813279098E-3</v>
      </c>
      <c r="AD28">
        <v>-1.140549898722365E-3</v>
      </c>
      <c r="AE28" t="s">
        <v>131</v>
      </c>
      <c r="AF28">
        <v>2571820.4630000005</v>
      </c>
      <c r="AG28">
        <v>2444923.406</v>
      </c>
      <c r="AH28">
        <v>-4.9341335768040562E-2</v>
      </c>
      <c r="AI28">
        <v>2488045.5789999999</v>
      </c>
      <c r="AJ28">
        <v>1.7637433096748589E-2</v>
      </c>
      <c r="AK28">
        <v>2741952.6510000001</v>
      </c>
      <c r="AL28">
        <v>0.10205081214872713</v>
      </c>
      <c r="AM28">
        <v>2780743.477</v>
      </c>
      <c r="AN28">
        <v>1.4147153848864891E-2</v>
      </c>
      <c r="AO28">
        <v>2549693.0690000001</v>
      </c>
      <c r="AP28">
        <v>-8.3089436300419983E-2</v>
      </c>
      <c r="AQ28">
        <v>4.2851920327192428E-2</v>
      </c>
      <c r="AR28">
        <v>8.4271484140248099E-3</v>
      </c>
    </row>
    <row r="29" spans="1:44" x14ac:dyDescent="0.25">
      <c r="C29" t="s">
        <v>132</v>
      </c>
      <c r="D29">
        <v>2513684.2340000002</v>
      </c>
      <c r="E29">
        <v>2559981.9620000003</v>
      </c>
      <c r="F29">
        <v>1.8418275204888035E-2</v>
      </c>
      <c r="G29">
        <v>2513834.8020000001</v>
      </c>
      <c r="H29">
        <v>-1.8026361390432344E-2</v>
      </c>
      <c r="I29">
        <v>2957050.2060000002</v>
      </c>
      <c r="J29">
        <v>0.17631047340397199</v>
      </c>
      <c r="K29">
        <v>3056950.102</v>
      </c>
      <c r="L29">
        <v>3.3783632011826548E-2</v>
      </c>
      <c r="M29">
        <v>2782777.65</v>
      </c>
      <c r="N29">
        <v>-8.9688232667135659E-2</v>
      </c>
      <c r="O29">
        <v>8.7030178847799178E-2</v>
      </c>
      <c r="P29">
        <v>1.6829928264128879E-2</v>
      </c>
      <c r="Q29" t="s">
        <v>133</v>
      </c>
      <c r="R29">
        <v>2629956.6920000007</v>
      </c>
      <c r="S29">
        <v>2329864.8500000006</v>
      </c>
      <c r="T29">
        <v>0</v>
      </c>
      <c r="U29">
        <v>2462256.3559999997</v>
      </c>
      <c r="V29">
        <v>0</v>
      </c>
      <c r="W29">
        <v>2526855.0959999999</v>
      </c>
      <c r="X29">
        <v>0</v>
      </c>
      <c r="Y29">
        <v>2504536.852</v>
      </c>
      <c r="Z29">
        <v>0</v>
      </c>
      <c r="AA29">
        <v>2316608.4880000004</v>
      </c>
      <c r="AB29">
        <v>0</v>
      </c>
      <c r="AC29">
        <v>0</v>
      </c>
      <c r="AD29">
        <v>0</v>
      </c>
      <c r="AE29" t="s">
        <v>19</v>
      </c>
      <c r="AF29">
        <v>5143640.9260000009</v>
      </c>
      <c r="AG29">
        <v>4889846.8120000008</v>
      </c>
      <c r="AH29">
        <v>-4.934133576804034E-2</v>
      </c>
      <c r="AI29">
        <v>4976091.1579999998</v>
      </c>
      <c r="AJ29">
        <v>1.7637433096748589E-2</v>
      </c>
      <c r="AK29">
        <v>5483905.3020000001</v>
      </c>
      <c r="AL29">
        <v>0.10205081214872713</v>
      </c>
      <c r="AM29">
        <v>5561486.9539999999</v>
      </c>
      <c r="AN29">
        <v>1.4147153848864891E-2</v>
      </c>
      <c r="AO29">
        <v>5099386.1380000003</v>
      </c>
      <c r="AP29">
        <v>-8.3089436300419983E-2</v>
      </c>
      <c r="AQ29">
        <v>4.2851920327192428E-2</v>
      </c>
      <c r="AR29">
        <v>8.4271484140248099E-3</v>
      </c>
    </row>
    <row r="35" spans="6:7" x14ac:dyDescent="0.25">
      <c r="F35" t="s">
        <v>134</v>
      </c>
      <c r="G35">
        <v>0.109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sqref="A1:XFD1048576"/>
    </sheetView>
  </sheetViews>
  <sheetFormatPr defaultRowHeight="15" x14ac:dyDescent="0.25"/>
  <cols>
    <col min="1" max="1" width="24.5703125" bestFit="1" customWidth="1"/>
    <col min="2" max="2" width="10.42578125" bestFit="1" customWidth="1"/>
    <col min="3" max="3" width="8.28515625" bestFit="1" customWidth="1"/>
    <col min="4" max="4" width="21.7109375" bestFit="1" customWidth="1"/>
    <col min="5" max="5" width="37.28515625" bestFit="1" customWidth="1"/>
  </cols>
  <sheetData>
    <row r="1" spans="1:5" x14ac:dyDescent="0.25">
      <c r="A1" t="s">
        <v>0</v>
      </c>
      <c r="B1" t="s">
        <v>1</v>
      </c>
    </row>
    <row r="3" spans="1:5" x14ac:dyDescent="0.25">
      <c r="A3" t="s">
        <v>33</v>
      </c>
      <c r="B3" t="s">
        <v>136</v>
      </c>
      <c r="C3" t="s">
        <v>137</v>
      </c>
      <c r="D3" t="s">
        <v>200</v>
      </c>
      <c r="E3" t="s">
        <v>201</v>
      </c>
    </row>
    <row r="5" spans="1:5" x14ac:dyDescent="0.25">
      <c r="A5" t="s">
        <v>202</v>
      </c>
    </row>
    <row r="6" spans="1:5" x14ac:dyDescent="0.25">
      <c r="A6" t="s">
        <v>203</v>
      </c>
      <c r="B6">
        <v>116383</v>
      </c>
      <c r="C6">
        <v>287</v>
      </c>
      <c r="E6" t="s">
        <v>204</v>
      </c>
    </row>
    <row r="7" spans="1:5" x14ac:dyDescent="0.25">
      <c r="A7" t="s">
        <v>205</v>
      </c>
      <c r="B7">
        <v>116149</v>
      </c>
      <c r="C7">
        <v>287</v>
      </c>
      <c r="E7" t="s">
        <v>1</v>
      </c>
    </row>
    <row r="8" spans="1:5" x14ac:dyDescent="0.25">
      <c r="A8" t="s">
        <v>206</v>
      </c>
      <c r="B8">
        <v>121800</v>
      </c>
      <c r="C8">
        <v>287</v>
      </c>
      <c r="E8" t="s">
        <v>207</v>
      </c>
    </row>
    <row r="9" spans="1:5" x14ac:dyDescent="0.25">
      <c r="A9" t="s">
        <v>208</v>
      </c>
      <c r="B9">
        <v>121963</v>
      </c>
      <c r="C9">
        <v>287</v>
      </c>
      <c r="E9" t="s">
        <v>209</v>
      </c>
    </row>
    <row r="10" spans="1:5" x14ac:dyDescent="0.25">
      <c r="A10" t="s">
        <v>210</v>
      </c>
      <c r="B10">
        <v>121964</v>
      </c>
      <c r="C10">
        <v>287</v>
      </c>
      <c r="E10" t="s">
        <v>211</v>
      </c>
    </row>
    <row r="11" spans="1:5" x14ac:dyDescent="0.25">
      <c r="A11" t="s">
        <v>212</v>
      </c>
      <c r="B11">
        <v>121803</v>
      </c>
      <c r="C11">
        <v>287</v>
      </c>
      <c r="E11" t="s">
        <v>213</v>
      </c>
    </row>
    <row r="12" spans="1:5" x14ac:dyDescent="0.25">
      <c r="A12" t="s">
        <v>214</v>
      </c>
      <c r="B12">
        <v>121415</v>
      </c>
      <c r="C12">
        <v>287</v>
      </c>
      <c r="E12" t="s">
        <v>215</v>
      </c>
    </row>
    <row r="13" spans="1:5" x14ac:dyDescent="0.25">
      <c r="A13" t="s">
        <v>216</v>
      </c>
      <c r="B13">
        <v>121416</v>
      </c>
      <c r="C13">
        <v>287</v>
      </c>
      <c r="E13" t="s">
        <v>16</v>
      </c>
    </row>
    <row r="14" spans="1:5" x14ac:dyDescent="0.25">
      <c r="A14" t="s">
        <v>217</v>
      </c>
      <c r="B14">
        <v>121417</v>
      </c>
      <c r="C14">
        <v>287</v>
      </c>
      <c r="E14" t="s">
        <v>218</v>
      </c>
    </row>
    <row r="15" spans="1:5" x14ac:dyDescent="0.25">
      <c r="A15" t="s">
        <v>219</v>
      </c>
      <c r="B15">
        <v>121418</v>
      </c>
      <c r="C15">
        <v>287</v>
      </c>
      <c r="E15" t="s">
        <v>220</v>
      </c>
    </row>
    <row r="16" spans="1:5" x14ac:dyDescent="0.25">
      <c r="A16" t="s">
        <v>221</v>
      </c>
      <c r="B16">
        <v>121419</v>
      </c>
      <c r="C16">
        <v>287</v>
      </c>
      <c r="E16" t="s">
        <v>222</v>
      </c>
    </row>
    <row r="17" spans="1:5" x14ac:dyDescent="0.25">
      <c r="A17" t="s">
        <v>223</v>
      </c>
      <c r="B17">
        <v>121806</v>
      </c>
      <c r="C17">
        <v>287</v>
      </c>
      <c r="E17" t="s">
        <v>224</v>
      </c>
    </row>
    <row r="18" spans="1:5" x14ac:dyDescent="0.25">
      <c r="A18" t="s">
        <v>225</v>
      </c>
      <c r="B18">
        <v>121421</v>
      </c>
      <c r="C18">
        <v>287</v>
      </c>
      <c r="E18" t="s">
        <v>226</v>
      </c>
    </row>
    <row r="19" spans="1:5" x14ac:dyDescent="0.25">
      <c r="A19" t="s">
        <v>227</v>
      </c>
      <c r="B19">
        <v>121423</v>
      </c>
      <c r="C19">
        <v>287</v>
      </c>
      <c r="E19" t="s">
        <v>228</v>
      </c>
    </row>
    <row r="20" spans="1:5" x14ac:dyDescent="0.25">
      <c r="A20" t="s">
        <v>229</v>
      </c>
      <c r="B20">
        <v>121808</v>
      </c>
      <c r="C20">
        <v>287</v>
      </c>
      <c r="D20" t="s">
        <v>229</v>
      </c>
      <c r="E20" t="s">
        <v>230</v>
      </c>
    </row>
    <row r="21" spans="1:5" x14ac:dyDescent="0.25">
      <c r="A21" t="s">
        <v>231</v>
      </c>
      <c r="B21">
        <v>121808</v>
      </c>
      <c r="C21">
        <v>287</v>
      </c>
      <c r="D21" t="s">
        <v>231</v>
      </c>
      <c r="E21" t="s">
        <v>232</v>
      </c>
    </row>
    <row r="22" spans="1:5" x14ac:dyDescent="0.25">
      <c r="A22" t="s">
        <v>233</v>
      </c>
      <c r="B22">
        <v>121808</v>
      </c>
      <c r="C22">
        <v>287</v>
      </c>
      <c r="D22" t="s">
        <v>233</v>
      </c>
      <c r="E22" t="s">
        <v>234</v>
      </c>
    </row>
    <row r="23" spans="1:5" x14ac:dyDescent="0.25">
      <c r="A23" t="s">
        <v>235</v>
      </c>
      <c r="B23">
        <v>121808</v>
      </c>
      <c r="C23">
        <v>287</v>
      </c>
      <c r="D23" t="s">
        <v>235</v>
      </c>
      <c r="E23" t="s">
        <v>230</v>
      </c>
    </row>
    <row r="24" spans="1:5" x14ac:dyDescent="0.25">
      <c r="A24" t="s">
        <v>236</v>
      </c>
      <c r="B24">
        <v>121427</v>
      </c>
      <c r="C24">
        <v>287</v>
      </c>
      <c r="E24" t="s">
        <v>237</v>
      </c>
    </row>
    <row r="25" spans="1:5" x14ac:dyDescent="0.25">
      <c r="A25" t="s">
        <v>238</v>
      </c>
      <c r="B25">
        <v>124260</v>
      </c>
      <c r="C25">
        <v>287</v>
      </c>
      <c r="E25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31"/>
  <sheetViews>
    <sheetView topLeftCell="C1" zoomScale="130" zoomScaleNormal="130" workbookViewId="0">
      <selection activeCell="G1" sqref="G1"/>
    </sheetView>
  </sheetViews>
  <sheetFormatPr defaultColWidth="9.140625" defaultRowHeight="15" x14ac:dyDescent="0.25"/>
  <cols>
    <col min="1" max="1" width="0.85546875" style="2" customWidth="1"/>
    <col min="2" max="4" width="6.85546875" style="2" customWidth="1"/>
    <col min="5" max="5" width="8.140625" style="2" customWidth="1"/>
    <col min="6" max="6" width="6.7109375" style="2" customWidth="1"/>
    <col min="7" max="7" width="8.5703125" style="2" customWidth="1"/>
    <col min="8" max="8" width="6.7109375" style="2" customWidth="1"/>
    <col min="9" max="9" width="8.7109375" style="2" customWidth="1"/>
    <col min="10" max="10" width="6.7109375" style="2" customWidth="1"/>
    <col min="11" max="11" width="8.140625" style="2" customWidth="1"/>
    <col min="12" max="12" width="6.7109375" style="2" customWidth="1"/>
    <col min="13" max="13" width="8.7109375" style="2" customWidth="1"/>
    <col min="14" max="15" width="6.7109375" style="2" customWidth="1"/>
    <col min="16" max="16384" width="9.140625" style="2"/>
  </cols>
  <sheetData>
    <row r="1" spans="2:16" ht="15.75" x14ac:dyDescent="0.25">
      <c r="B1" s="1" t="str">
        <f ca="1">COMPANY_NAME</f>
        <v>Zurich Insurance Group (PC)</v>
      </c>
    </row>
    <row r="2" spans="2:16" ht="14.25" customHeight="1" x14ac:dyDescent="0.25"/>
    <row r="3" spans="2:16" ht="3.75" customHeight="1" x14ac:dyDescent="0.25"/>
    <row r="4" spans="2:16" x14ac:dyDescent="0.25">
      <c r="B4" s="89" t="s">
        <v>239</v>
      </c>
      <c r="C4" s="90"/>
      <c r="D4" s="90"/>
      <c r="E4" s="90"/>
      <c r="F4" s="3"/>
      <c r="G4" s="3"/>
      <c r="H4" s="3"/>
      <c r="I4" s="3"/>
      <c r="J4" s="3"/>
      <c r="K4" s="3"/>
      <c r="L4" s="3"/>
      <c r="M4" s="3"/>
      <c r="N4" s="3"/>
      <c r="O4" s="4"/>
      <c r="P4" s="5"/>
    </row>
    <row r="5" spans="2:16" x14ac:dyDescent="0.25">
      <c r="B5" s="6" t="s">
        <v>240</v>
      </c>
      <c r="C5" s="73" t="str">
        <f ca="1">CONCATENATE("   ",[1]Single_Data!E12,", ",[1]Single_Data!E14,", ",[1]Single_Data!E15)</f>
        <v xml:space="preserve">   1299 Zurich Way, Schaumburg, IL</v>
      </c>
      <c r="D5" s="73"/>
      <c r="E5" s="73"/>
      <c r="F5" s="91" t="str">
        <f ca="1">CONCATENATE("    ",[1]Single_Data!D20,":")</f>
        <v xml:space="preserve">    Chief Executive Officer:</v>
      </c>
      <c r="G5" s="91"/>
      <c r="H5" s="91"/>
      <c r="I5" s="81" t="str">
        <f ca="1">CONCATENATE("  ",[1]Single_Data!E20)</f>
        <v xml:space="preserve">  Michael Thomas Foley</v>
      </c>
      <c r="J5" s="81"/>
      <c r="K5" s="81"/>
      <c r="L5" s="7" t="str">
        <f ca="1">"     "&amp;"Business Focus:"</f>
        <v xml:space="preserve">     Business Focus:</v>
      </c>
      <c r="M5" s="7"/>
      <c r="N5" s="81" t="str">
        <f ca="1">LEFT(SUBSTITUTE(SUBSTITUTE([1]Single_Data!E9,"Focus",""),"Commercial",""),20)</f>
        <v xml:space="preserve"> Property </v>
      </c>
      <c r="O5" s="82"/>
      <c r="P5" s="5"/>
    </row>
    <row r="6" spans="2:16" x14ac:dyDescent="0.25">
      <c r="B6" s="8" t="s">
        <v>241</v>
      </c>
      <c r="C6" s="70" t="str">
        <f ca="1">"   "&amp;[1]Single_Data!E19</f>
        <v xml:space="preserve">   (847) 605-6000</v>
      </c>
      <c r="D6" s="70"/>
      <c r="E6" s="70"/>
      <c r="F6" s="92" t="str">
        <f ca="1">CONCATENATE("    ",[1]Single_Data!D21,":")</f>
        <v xml:space="preserve">    Chief Financial Officer:</v>
      </c>
      <c r="G6" s="92"/>
      <c r="H6" s="92"/>
      <c r="I6" s="70" t="str">
        <f ca="1">CONCATENATE("  ",[1]Single_Data!E21)</f>
        <v xml:space="preserve">  Dalynn Jean Hoch</v>
      </c>
      <c r="J6" s="70"/>
      <c r="K6" s="70"/>
      <c r="L6" s="9" t="str">
        <f ca="1">"     "&amp;"NAIC Structure:"</f>
        <v xml:space="preserve">     NAIC Structure:</v>
      </c>
      <c r="M6" s="10"/>
      <c r="N6" s="70" t="str">
        <f ca="1">LEFT(SUBSTITUTE([1]Single_Data!E11,"Company","Co"),20)</f>
        <v>Stock Co</v>
      </c>
      <c r="O6" s="71"/>
      <c r="P6" s="5"/>
    </row>
    <row r="7" spans="2:16" x14ac:dyDescent="0.25">
      <c r="B7" s="6" t="s">
        <v>242</v>
      </c>
      <c r="C7" s="73" t="str">
        <f ca="1">"   "&amp;[1]Single_Data!E24</f>
        <v xml:space="preserve">   http://www.zurichna.com</v>
      </c>
      <c r="D7" s="73"/>
      <c r="E7" s="73"/>
      <c r="F7" s="86" t="str">
        <f ca="1">CONCATENATE("    ",[1]Single_Data!D22,":")</f>
        <v xml:space="preserve">    President:</v>
      </c>
      <c r="G7" s="86"/>
      <c r="H7" s="86"/>
      <c r="I7" s="73" t="str">
        <f ca="1">CONCATENATE("  ",[1]Single_Data!E22)</f>
        <v xml:space="preserve">  Nancy Diane Mueller</v>
      </c>
      <c r="J7" s="73"/>
      <c r="K7" s="73"/>
      <c r="L7" s="7" t="str">
        <f ca="1">"     "&amp;"Geo Focus:"</f>
        <v xml:space="preserve">     Geo Focus:</v>
      </c>
      <c r="M7" s="11"/>
      <c r="N7" s="73" t="str">
        <f ca="1">LEFT(SUBSTITUTE(SUBSTITUTE(SUBSTITUTE(SUBSTITUTE(SUBSTITUTE(SUBSTITUTE(SUBSTITUTE([1]Single_Data!E10,"North","N"),"East","E"),"West","W"),"South","S"),"western","W"),"eastern","E"),"Quadrant","Quad"),18)</f>
        <v>National</v>
      </c>
      <c r="O7" s="74"/>
      <c r="P7" s="5"/>
    </row>
    <row r="8" spans="2:16" x14ac:dyDescent="0.25">
      <c r="B8" s="12" t="s">
        <v>243</v>
      </c>
      <c r="C8" s="87" t="str">
        <f ca="1">"   "&amp;[1]Single_Data!E25</f>
        <v xml:space="preserve">   </v>
      </c>
      <c r="D8" s="87"/>
      <c r="E8" s="87"/>
      <c r="F8" s="88" t="str">
        <f ca="1">CONCATENATE("    ",[1]Single_Data!D23,":")</f>
        <v xml:space="preserve">    Chairman of the Board:</v>
      </c>
      <c r="G8" s="88"/>
      <c r="H8" s="88"/>
      <c r="I8" s="87" t="str">
        <f ca="1">CONCATENATE("  ",[1]Single_Data!E23)</f>
        <v xml:space="preserve">  Michael Thomas Foley</v>
      </c>
      <c r="J8" s="87"/>
      <c r="K8" s="87"/>
      <c r="L8" s="13"/>
      <c r="M8" s="14"/>
      <c r="N8" s="14"/>
      <c r="O8" s="15"/>
      <c r="P8" s="5"/>
    </row>
    <row r="9" spans="2:16" ht="6" customHeight="1" x14ac:dyDescent="0.25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2:16" ht="18" x14ac:dyDescent="0.25">
      <c r="B10" s="78" t="s">
        <v>244</v>
      </c>
      <c r="C10" s="79"/>
      <c r="D10" s="79"/>
      <c r="E10" s="16" t="str">
        <f ca="1">[1]Financials!$F$4</f>
        <v>2011Y</v>
      </c>
      <c r="F10" s="16" t="str">
        <f ca="1">[1]Financials!$G$4</f>
        <v>2011Y
% Chg</v>
      </c>
      <c r="G10" s="16" t="str">
        <f ca="1">[1]Financials!$H$4</f>
        <v>2012Y</v>
      </c>
      <c r="H10" s="16" t="str">
        <f ca="1">[1]Financials!$I$4</f>
        <v>2012Y
% Chg</v>
      </c>
      <c r="I10" s="16" t="str">
        <f ca="1">[1]Financials!$J$4</f>
        <v>2013Y</v>
      </c>
      <c r="J10" s="16" t="str">
        <f ca="1">[1]Financials!$K$4</f>
        <v>2013Y
% Chg</v>
      </c>
      <c r="K10" s="16" t="str">
        <f ca="1">[1]Financials!$L$4</f>
        <v>2014Y</v>
      </c>
      <c r="L10" s="16" t="str">
        <f ca="1">[1]Financials!$M$4</f>
        <v>2014Y
% Chg</v>
      </c>
      <c r="M10" s="16" t="str">
        <f ca="1">[1]Financials!$N$4</f>
        <v>2015Y</v>
      </c>
      <c r="N10" s="16" t="str">
        <f ca="1">[1]Financials!$O$4</f>
        <v>2015Y
% Chg</v>
      </c>
      <c r="O10" s="17" t="str">
        <f ca="1">[1]Financials!$P$4</f>
        <v>5 Yr % Chg</v>
      </c>
      <c r="P10" s="5"/>
    </row>
    <row r="11" spans="2:16" x14ac:dyDescent="0.25">
      <c r="B11" s="80" t="str">
        <f ca="1">SUBSTITUTE(SUBSTITUTE(SUBSTITUTE(SUBSTITUTE(SUBSTITUTE([1]Financials!B49," (%)","")," ($000)",""),"Adm ",""),"Short Term","ST"),"Admitted ","")</f>
        <v>Net Derivatives</v>
      </c>
      <c r="C11" s="81"/>
      <c r="D11" s="82"/>
      <c r="E11" s="18">
        <f ca="1">[1]Financials!F49</f>
        <v>0</v>
      </c>
      <c r="F11" s="19">
        <f ca="1">[1]Financials!G49</f>
        <v>0</v>
      </c>
      <c r="G11" s="18">
        <f ca="1">[1]Financials!H49</f>
        <v>0</v>
      </c>
      <c r="H11" s="19">
        <f ca="1">[1]Financials!I49</f>
        <v>0</v>
      </c>
      <c r="I11" s="18">
        <f ca="1">[1]Financials!J49</f>
        <v>0</v>
      </c>
      <c r="J11" s="19">
        <f ca="1">[1]Financials!K49</f>
        <v>0</v>
      </c>
      <c r="K11" s="18">
        <f ca="1">[1]Financials!L49</f>
        <v>0</v>
      </c>
      <c r="L11" s="19">
        <f ca="1">[1]Financials!M49</f>
        <v>0</v>
      </c>
      <c r="M11" s="18">
        <f ca="1">[1]Financials!N49</f>
        <v>0</v>
      </c>
      <c r="N11" s="20">
        <f ca="1">[1]Financials!O49</f>
        <v>0</v>
      </c>
      <c r="O11" s="19">
        <f ca="1">[1]Financials!P49</f>
        <v>0</v>
      </c>
      <c r="P11" s="5"/>
    </row>
    <row r="12" spans="2:16" x14ac:dyDescent="0.25">
      <c r="B12" s="69" t="str">
        <f ca="1">SUBSTITUTE(SUBSTITUTE(SUBSTITUTE(SUBSTITUTE(SUBSTITUTE([1]Financials!B50," (%)","")," ($000)",""),"Adm ",""),"Short Term","ST"),"Admitted ","")</f>
        <v>Net Bonds</v>
      </c>
      <c r="C12" s="70"/>
      <c r="D12" s="71"/>
      <c r="E12" s="21">
        <f ca="1">[1]Financials!F50</f>
        <v>21866739.732999999</v>
      </c>
      <c r="F12" s="22">
        <f ca="1">[1]Financials!G50</f>
        <v>-4.7434513533782807E-3</v>
      </c>
      <c r="G12" s="21">
        <f ca="1">[1]Financials!H50</f>
        <v>21776039.675000001</v>
      </c>
      <c r="H12" s="22">
        <f ca="1">[1]Financials!I50</f>
        <v>-4.1478546462561106E-3</v>
      </c>
      <c r="I12" s="21">
        <f ca="1">[1]Financials!J50</f>
        <v>21800114.096999999</v>
      </c>
      <c r="J12" s="22">
        <f ca="1">[1]Financials!K50</f>
        <v>1.1055463876490368E-3</v>
      </c>
      <c r="K12" s="21">
        <f ca="1">[1]Financials!L50</f>
        <v>20724556.522</v>
      </c>
      <c r="L12" s="22">
        <f ca="1">[1]Financials!M50</f>
        <v>-4.9337245218730841E-2</v>
      </c>
      <c r="M12" s="21">
        <f ca="1">[1]Financials!N50</f>
        <v>19408047.517999999</v>
      </c>
      <c r="N12" s="23">
        <f ca="1">[1]Financials!O50</f>
        <v>-6.3524109797112871E-2</v>
      </c>
      <c r="O12" s="22">
        <f ca="1">[1]Financials!P50</f>
        <v>-0.11243981704732531</v>
      </c>
      <c r="P12" s="5"/>
    </row>
    <row r="13" spans="2:16" x14ac:dyDescent="0.25">
      <c r="B13" s="72" t="s">
        <v>245</v>
      </c>
      <c r="C13" s="73"/>
      <c r="D13" s="74"/>
      <c r="E13" s="24">
        <f ca="1">[1]SchD_1A_1!E14</f>
        <v>4524672.66</v>
      </c>
      <c r="F13" s="25">
        <f ca="1">[1]SchD_1A_1!F14</f>
        <v>0.24105220216042134</v>
      </c>
      <c r="G13" s="24">
        <f ca="1">[1]SchD_1A_1!G14</f>
        <v>5592718.0691999998</v>
      </c>
      <c r="H13" s="25">
        <f ca="1">[1]SchD_1A_1!H14</f>
        <v>0.23604921050797056</v>
      </c>
      <c r="I13" s="24">
        <f ca="1">[1]SchD_1A_1!I14</f>
        <v>5850148.8448999999</v>
      </c>
      <c r="J13" s="25">
        <f ca="1">[1]SchD_1A_1!J14</f>
        <v>4.6029635771864363E-2</v>
      </c>
      <c r="K13" s="24">
        <f ca="1">[1]SchD_1A_1!K14</f>
        <v>4823345.0090000005</v>
      </c>
      <c r="L13" s="25">
        <f ca="1">[1]SchD_1A_1!L14</f>
        <v>-0.17551755743704522</v>
      </c>
      <c r="M13" s="24">
        <f ca="1">[1]SchD_1A_1!M14</f>
        <v>4039807.2336500003</v>
      </c>
      <c r="N13" s="26">
        <f ca="1">[1]SchD_1A_1!N14</f>
        <v>-0.16244696862612507</v>
      </c>
      <c r="O13" s="25">
        <f ca="1">[1]SchD_1A_1!O14</f>
        <v>-0.10716033242280998</v>
      </c>
      <c r="P13" s="5"/>
    </row>
    <row r="14" spans="2:16" x14ac:dyDescent="0.25">
      <c r="B14" s="69" t="s">
        <v>246</v>
      </c>
      <c r="C14" s="70"/>
      <c r="D14" s="71"/>
      <c r="E14" s="21">
        <f ca="1">[1]SchD_1A_1!E24</f>
        <v>643527.05500000005</v>
      </c>
      <c r="F14" s="22">
        <f ca="1">[1]SchD_1A_1!F24</f>
        <v>0.24862266799542754</v>
      </c>
      <c r="G14" s="21">
        <f ca="1">[1]SchD_1A_1!G24</f>
        <v>689454.05299999996</v>
      </c>
      <c r="H14" s="22">
        <f ca="1">[1]SchD_1A_1!H24</f>
        <v>7.1367625716994842E-2</v>
      </c>
      <c r="I14" s="21">
        <f ca="1">[1]SchD_1A_1!I24</f>
        <v>720210.48100000003</v>
      </c>
      <c r="J14" s="22">
        <f ca="1">[1]SchD_1A_1!J24</f>
        <v>4.4609829859104666E-2</v>
      </c>
      <c r="K14" s="21">
        <f ca="1">[1]SchD_1A_1!K24</f>
        <v>526187.05200000003</v>
      </c>
      <c r="L14" s="22">
        <f ca="1">[1]SchD_1A_1!L24</f>
        <v>-0.26939823026541043</v>
      </c>
      <c r="M14" s="21">
        <f ca="1">[1]SchD_1A_1!M24</f>
        <v>470680.67</v>
      </c>
      <c r="N14" s="23">
        <f ca="1">[1]SchD_1A_1!N24</f>
        <v>-0.10548792827384135</v>
      </c>
      <c r="O14" s="22">
        <f ca="1">[1]SchD_1A_1!O24</f>
        <v>-0.26859225833170297</v>
      </c>
      <c r="P14" s="5"/>
    </row>
    <row r="15" spans="2:16" x14ac:dyDescent="0.25">
      <c r="B15" s="72" t="s">
        <v>247</v>
      </c>
      <c r="C15" s="73"/>
      <c r="D15" s="74"/>
      <c r="E15" s="24">
        <f ca="1">[1]SchD_1A_1!E54</f>
        <v>4404022.6280000005</v>
      </c>
      <c r="F15" s="25">
        <f ca="1">[1]SchD_1A_1!F54</f>
        <v>9.7181712391455344E-2</v>
      </c>
      <c r="G15" s="24">
        <f ca="1">[1]SchD_1A_1!G54</f>
        <v>5099129.2934100004</v>
      </c>
      <c r="H15" s="25">
        <f ca="1">[1]SchD_1A_1!H54</f>
        <v>0.1578344899934514</v>
      </c>
      <c r="I15" s="24">
        <f ca="1">[1]SchD_1A_1!I54</f>
        <v>4764609.6421499997</v>
      </c>
      <c r="J15" s="25">
        <f ca="1">[1]SchD_1A_1!J54</f>
        <v>-6.5603288720748165E-2</v>
      </c>
      <c r="K15" s="24">
        <f ca="1">[1]SchD_1A_1!K54</f>
        <v>3757671.0652000001</v>
      </c>
      <c r="L15" s="25">
        <f ca="1">[1]SchD_1A_1!L54</f>
        <v>-0.21133705645938816</v>
      </c>
      <c r="M15" s="24">
        <f ca="1">[1]SchD_1A_1!M54</f>
        <v>4187007.48997</v>
      </c>
      <c r="N15" s="26">
        <f ca="1">[1]SchD_1A_1!N54</f>
        <v>0.11425598923389235</v>
      </c>
      <c r="O15" s="25">
        <f ca="1">[1]SchD_1A_1!O54</f>
        <v>-4.9276571979956829E-2</v>
      </c>
      <c r="P15" s="5"/>
    </row>
    <row r="16" spans="2:16" x14ac:dyDescent="0.25">
      <c r="B16" s="69" t="s">
        <v>248</v>
      </c>
      <c r="C16" s="70"/>
      <c r="D16" s="71"/>
      <c r="E16" s="21">
        <f ca="1">[1]SchD_1A_1!E64</f>
        <v>12376770.18</v>
      </c>
      <c r="F16" s="22">
        <f ca="1">[1]SchD_1A_1!F64</f>
        <v>-0.11208594904754265</v>
      </c>
      <c r="G16" s="21">
        <f ca="1">[1]SchD_1A_1!G64</f>
        <v>10478984.732760001</v>
      </c>
      <c r="H16" s="22">
        <f ca="1">[1]SchD_1A_1!H64</f>
        <v>-0.15333446607150292</v>
      </c>
      <c r="I16" s="21">
        <f ca="1">[1]SchD_1A_1!I64</f>
        <v>10814927.730209999</v>
      </c>
      <c r="J16" s="22">
        <f ca="1">[1]SchD_1A_1!J64</f>
        <v>3.2058735270388716E-2</v>
      </c>
      <c r="K16" s="21">
        <f ca="1">[1]SchD_1A_1!K64</f>
        <v>12076387.20255</v>
      </c>
      <c r="L16" s="22">
        <f ca="1">[1]SchD_1A_1!L64</f>
        <v>0.11664058270276634</v>
      </c>
      <c r="M16" s="21">
        <f ca="1">[1]SchD_1A_1!M64</f>
        <v>10301914.362229999</v>
      </c>
      <c r="N16" s="23">
        <f ca="1">[1]SchD_1A_1!N64</f>
        <v>-0.14693739199959654</v>
      </c>
      <c r="O16" s="22">
        <f ca="1">[1]SchD_1A_1!O64</f>
        <v>-0.16764113638652056</v>
      </c>
      <c r="P16" s="5"/>
    </row>
    <row r="17" spans="2:16" x14ac:dyDescent="0.25">
      <c r="B17" s="72" t="s">
        <v>249</v>
      </c>
      <c r="C17" s="73"/>
      <c r="D17" s="74"/>
      <c r="E17" s="24">
        <f ca="1">[1]SchD_1A_1!E62</f>
        <v>12354708.455</v>
      </c>
      <c r="F17" s="25">
        <f ca="1">[1]SchD_1A_1!F62</f>
        <v>-0.10299515411779903</v>
      </c>
      <c r="G17" s="24">
        <f ca="1">[1]SchD_1A_1!G62</f>
        <v>10398365.569760002</v>
      </c>
      <c r="H17" s="25">
        <f ca="1">[1]SchD_1A_1!H62</f>
        <v>-0.15834796040437993</v>
      </c>
      <c r="I17" s="24">
        <f ca="1">[1]SchD_1A_1!I62</f>
        <v>10781578.32621</v>
      </c>
      <c r="J17" s="25">
        <f ca="1">[1]SchD_1A_1!J62</f>
        <v>3.6853172152788716E-2</v>
      </c>
      <c r="K17" s="24">
        <f ca="1">[1]SchD_1A_1!K62</f>
        <v>12029528.027549999</v>
      </c>
      <c r="L17" s="25">
        <f ca="1">[1]SchD_1A_1!L62</f>
        <v>0.11574833142066376</v>
      </c>
      <c r="M17" s="24">
        <f ca="1">[1]SchD_1A_1!M62</f>
        <v>9801888.3882299997</v>
      </c>
      <c r="N17" s="26">
        <f ca="1">[1]SchD_1A_1!N62</f>
        <v>-0.18518096755070224</v>
      </c>
      <c r="O17" s="25">
        <f ca="1">[1]SchD_1A_1!O62</f>
        <v>-0.2066273013295481</v>
      </c>
      <c r="P17" s="5"/>
    </row>
    <row r="18" spans="2:16" x14ac:dyDescent="0.25">
      <c r="B18" s="69" t="s">
        <v>250</v>
      </c>
      <c r="C18" s="70"/>
      <c r="D18" s="71"/>
      <c r="E18" s="21">
        <f ca="1">[1]SchD_1A_1!E63</f>
        <v>22061.724999999999</v>
      </c>
      <c r="F18" s="22">
        <f ca="1">[1]SchD_1A_1!F63</f>
        <v>-0.86698808538550121</v>
      </c>
      <c r="G18" s="21">
        <f ca="1">[1]SchD_1A_1!G63</f>
        <v>80619.163</v>
      </c>
      <c r="H18" s="22">
        <f ca="1">[1]SchD_1A_1!H63</f>
        <v>2.6542547330274493</v>
      </c>
      <c r="I18" s="21">
        <f ca="1">[1]SchD_1A_1!I63</f>
        <v>33349.404000000002</v>
      </c>
      <c r="J18" s="22">
        <f ca="1">[1]SchD_1A_1!J63</f>
        <v>-0.58633403326204214</v>
      </c>
      <c r="K18" s="21">
        <f ca="1">[1]SchD_1A_1!K63</f>
        <v>46859.175000000003</v>
      </c>
      <c r="L18" s="22">
        <f ca="1">[1]SchD_1A_1!L63</f>
        <v>0.40509782423697893</v>
      </c>
      <c r="M18" s="21">
        <f ca="1">[1]SchD_1A_1!M63</f>
        <v>500025.97399999999</v>
      </c>
      <c r="N18" s="23">
        <f ca="1">[1]SchD_1A_1!N63</f>
        <v>9.6708232485953918</v>
      </c>
      <c r="O18" s="22">
        <f ca="1">[1]SchD_1A_1!O63</f>
        <v>21.66486296969072</v>
      </c>
      <c r="P18" s="5"/>
    </row>
    <row r="19" spans="2:16" x14ac:dyDescent="0.25">
      <c r="B19" s="72" t="s">
        <v>251</v>
      </c>
      <c r="C19" s="73"/>
      <c r="D19" s="74"/>
      <c r="E19" s="24">
        <f ca="1">[1]SchD_1A_1!E104</f>
        <v>222719.348</v>
      </c>
      <c r="F19" s="25">
        <f ca="1">[1]SchD_1A_1!F104</f>
        <v>0.34479700458632556</v>
      </c>
      <c r="G19" s="24">
        <f ca="1">[1]SchD_1A_1!G104</f>
        <v>184082.875</v>
      </c>
      <c r="H19" s="25">
        <f ca="1">[1]SchD_1A_1!H104</f>
        <v>-0.17347605112421571</v>
      </c>
      <c r="I19" s="24">
        <f ca="1">[1]SchD_1A_1!I104</f>
        <v>232136.58500000002</v>
      </c>
      <c r="J19" s="25">
        <f ca="1">[1]SchD_1A_1!J104</f>
        <v>0.26104389123648808</v>
      </c>
      <c r="K19" s="24">
        <f ca="1">[1]SchD_1A_1!K104</f>
        <v>499721.66499999998</v>
      </c>
      <c r="L19" s="25">
        <f ca="1">[1]SchD_1A_1!L104</f>
        <v>1.1527053350939918</v>
      </c>
      <c r="M19" s="24">
        <f ca="1">[1]SchD_1A_1!M104</f>
        <v>773721.20699999994</v>
      </c>
      <c r="N19" s="26">
        <f ca="1">[1]SchD_1A_1!N104</f>
        <v>0.54830430855944567</v>
      </c>
      <c r="O19" s="25">
        <f ca="1">[1]SchD_1A_1!O104</f>
        <v>2.47397392255297</v>
      </c>
      <c r="P19" s="5"/>
    </row>
    <row r="20" spans="2:16" x14ac:dyDescent="0.25">
      <c r="B20" s="69" t="s">
        <v>252</v>
      </c>
      <c r="C20" s="70"/>
      <c r="D20" s="71"/>
      <c r="E20" s="21">
        <f ca="1">[1]SchD_1A_1!E102</f>
        <v>222719.348</v>
      </c>
      <c r="F20" s="22">
        <f ca="1">[1]SchD_1A_1!F102</f>
        <v>0.34479700458632556</v>
      </c>
      <c r="G20" s="21">
        <f ca="1">[1]SchD_1A_1!G102</f>
        <v>184082.875</v>
      </c>
      <c r="H20" s="22">
        <f ca="1">[1]SchD_1A_1!H102</f>
        <v>-0.17347605112421571</v>
      </c>
      <c r="I20" s="21">
        <f ca="1">[1]SchD_1A_1!I102</f>
        <v>232136.58499999999</v>
      </c>
      <c r="J20" s="22">
        <f ca="1">[1]SchD_1A_1!J102</f>
        <v>0.26104389123648786</v>
      </c>
      <c r="K20" s="21">
        <f ca="1">[1]SchD_1A_1!K102</f>
        <v>499721.66500000004</v>
      </c>
      <c r="L20" s="22">
        <f ca="1">[1]SchD_1A_1!L102</f>
        <v>1.1527053350939922</v>
      </c>
      <c r="M20" s="21">
        <f ca="1">[1]SchD_1A_1!M102</f>
        <v>773407.12199999997</v>
      </c>
      <c r="N20" s="23">
        <f ca="1">[1]SchD_1A_1!N102</f>
        <v>0.54767578868128508</v>
      </c>
      <c r="O20" s="22">
        <f ca="1">[1]SchD_1A_1!O102</f>
        <v>2.4725636948254714</v>
      </c>
      <c r="P20" s="5"/>
    </row>
    <row r="21" spans="2:16" x14ac:dyDescent="0.25">
      <c r="B21" s="72" t="s">
        <v>253</v>
      </c>
      <c r="C21" s="73"/>
      <c r="D21" s="74"/>
      <c r="E21" s="24">
        <f ca="1">[1]SchD_1A_1!E103</f>
        <v>0</v>
      </c>
      <c r="F21" s="25" t="str">
        <f ca="1">[1]SchD_1A_1!F103</f>
        <v/>
      </c>
      <c r="G21" s="24">
        <f ca="1">[1]SchD_1A_1!G103</f>
        <v>0</v>
      </c>
      <c r="H21" s="25" t="str">
        <f ca="1">[1]SchD_1A_1!H103</f>
        <v/>
      </c>
      <c r="I21" s="24">
        <f ca="1">[1]SchD_1A_1!I103</f>
        <v>0</v>
      </c>
      <c r="J21" s="25" t="str">
        <f ca="1">[1]SchD_1A_1!J103</f>
        <v/>
      </c>
      <c r="K21" s="24">
        <f ca="1">[1]SchD_1A_1!K103</f>
        <v>0</v>
      </c>
      <c r="L21" s="25" t="str">
        <f ca="1">[1]SchD_1A_1!L103</f>
        <v/>
      </c>
      <c r="M21" s="24">
        <f ca="1">[1]SchD_1A_1!M103</f>
        <v>314.08499999999998</v>
      </c>
      <c r="N21" s="26" t="str">
        <f ca="1">[1]SchD_1A_1!N103</f>
        <v/>
      </c>
      <c r="O21" s="25" t="str">
        <f ca="1">[1]SchD_1A_1!O103</f>
        <v/>
      </c>
      <c r="P21" s="5"/>
    </row>
    <row r="22" spans="2:16" x14ac:dyDescent="0.25">
      <c r="B22" s="69" t="s">
        <v>254</v>
      </c>
      <c r="C22" s="70"/>
      <c r="D22" s="71"/>
      <c r="E22" s="21">
        <f ca="1">[1]SchD_1A_1!E74</f>
        <v>0</v>
      </c>
      <c r="F22" s="22" t="str">
        <f ca="1">[1]SchD_1A_1!F74</f>
        <v/>
      </c>
      <c r="G22" s="21">
        <f ca="1">[1]SchD_1A_1!G74</f>
        <v>0</v>
      </c>
      <c r="H22" s="22" t="str">
        <f ca="1">[1]SchD_1A_1!H74</f>
        <v/>
      </c>
      <c r="I22" s="21">
        <f ca="1">[1]SchD_1A_1!I74</f>
        <v>0</v>
      </c>
      <c r="J22" s="22" t="str">
        <f ca="1">[1]SchD_1A_1!J74</f>
        <v/>
      </c>
      <c r="K22" s="21">
        <f ca="1">[1]SchD_1A_1!K74</f>
        <v>0</v>
      </c>
      <c r="L22" s="22" t="str">
        <f ca="1">[1]SchD_1A_1!L74</f>
        <v/>
      </c>
      <c r="M22" s="21">
        <f ca="1">[1]SchD_1A_1!M74</f>
        <v>0</v>
      </c>
      <c r="N22" s="23" t="str">
        <f ca="1">[1]SchD_1A_1!N74</f>
        <v/>
      </c>
      <c r="O22" s="22" t="str">
        <f ca="1">[1]SchD_1A_1!O74</f>
        <v/>
      </c>
      <c r="P22" s="5"/>
    </row>
    <row r="23" spans="2:16" x14ac:dyDescent="0.25">
      <c r="B23" s="72" t="s">
        <v>255</v>
      </c>
      <c r="C23" s="73"/>
      <c r="D23" s="74"/>
      <c r="E23" s="24">
        <f ca="1">[1]SchD_1A_1!E84</f>
        <v>57258.434000000001</v>
      </c>
      <c r="F23" s="25">
        <f ca="1">[1]SchD_1A_1!F84</f>
        <v>-2.0352683224356127E-4</v>
      </c>
      <c r="G23" s="24">
        <f ca="1">[1]SchD_1A_1!G84</f>
        <v>27301.242000000002</v>
      </c>
      <c r="H23" s="25">
        <f ca="1">[1]SchD_1A_1!H84</f>
        <v>-0.52319265315569052</v>
      </c>
      <c r="I23" s="24">
        <f ca="1">[1]SchD_1A_1!I84</f>
        <v>27293.507000000001</v>
      </c>
      <c r="J23" s="25">
        <f ca="1">[1]SchD_1A_1!J84</f>
        <v>-2.8332044380985355E-4</v>
      </c>
      <c r="K23" s="24">
        <f ca="1">[1]SchD_1A_1!K84</f>
        <v>27285.294000000002</v>
      </c>
      <c r="L23" s="25">
        <f ca="1">[1]SchD_1A_1!L84</f>
        <v>-3.0091405988974529E-4</v>
      </c>
      <c r="M23" s="24">
        <f ca="1">[1]SchD_1A_1!M84</f>
        <v>99680.631999999998</v>
      </c>
      <c r="N23" s="26">
        <f ca="1">[1]SchD_1A_1!N84</f>
        <v>2.6532731514639347</v>
      </c>
      <c r="O23" s="25">
        <f ca="1">[1]SchD_1A_1!O84</f>
        <v>0.74088994470229474</v>
      </c>
      <c r="P23" s="5"/>
    </row>
    <row r="24" spans="2:16" x14ac:dyDescent="0.25">
      <c r="B24" s="69" t="s">
        <v>256</v>
      </c>
      <c r="C24" s="70"/>
      <c r="D24" s="71"/>
      <c r="E24" s="21">
        <f ca="1">[1]SchD_1A_1!E94</f>
        <v>0</v>
      </c>
      <c r="F24" s="22" t="str">
        <f ca="1">[1]SchD_1A_1!F94</f>
        <v/>
      </c>
      <c r="G24" s="21">
        <f ca="1">[1]SchD_1A_1!G94</f>
        <v>0</v>
      </c>
      <c r="H24" s="22" t="str">
        <f ca="1">[1]SchD_1A_1!H94</f>
        <v/>
      </c>
      <c r="I24" s="21">
        <f ca="1">[1]SchD_1A_1!I94</f>
        <v>0</v>
      </c>
      <c r="J24" s="22" t="str">
        <f ca="1">[1]SchD_1A_1!J94</f>
        <v/>
      </c>
      <c r="K24" s="21">
        <f ca="1">[1]SchD_1A_1!K94</f>
        <v>0</v>
      </c>
      <c r="L24" s="22" t="str">
        <f ca="1">[1]SchD_1A_1!L94</f>
        <v/>
      </c>
      <c r="M24" s="21">
        <f ca="1">[1]SchD_1A_1!M94</f>
        <v>0</v>
      </c>
      <c r="N24" s="23" t="str">
        <f ca="1">[1]SchD_1A_1!N94</f>
        <v/>
      </c>
      <c r="O24" s="22" t="str">
        <f ca="1">[1]SchD_1A_1!O94</f>
        <v/>
      </c>
      <c r="P24" s="5"/>
    </row>
    <row r="25" spans="2:16" x14ac:dyDescent="0.25">
      <c r="B25" s="72" t="s">
        <v>257</v>
      </c>
      <c r="C25" s="73"/>
      <c r="D25" s="74"/>
      <c r="E25" s="24">
        <f ca="1">[1]SchD_1A_1!E106</f>
        <v>22206908.579999998</v>
      </c>
      <c r="F25" s="25">
        <f ca="1">[1]SchD_1A_1!F106</f>
        <v>1.6041364046350814E-3</v>
      </c>
      <c r="G25" s="24">
        <f ca="1">[1]SchD_1A_1!G106</f>
        <v>21991051.102370001</v>
      </c>
      <c r="H25" s="25">
        <f ca="1">[1]SchD_1A_1!H106</f>
        <v>-9.7202848767703465E-3</v>
      </c>
      <c r="I25" s="24">
        <f ca="1">[1]SchD_1A_1!I106</f>
        <v>22375977.386259999</v>
      </c>
      <c r="J25" s="25">
        <f ca="1">[1]SchD_1A_1!J106</f>
        <v>1.7503769242231071E-2</v>
      </c>
      <c r="K25" s="24">
        <f ca="1">[1]SchD_1A_1!K106</f>
        <v>21644622.592749998</v>
      </c>
      <c r="L25" s="25">
        <f ca="1">[1]SchD_1A_1!L106</f>
        <v>-3.2684820014123317E-2</v>
      </c>
      <c r="M25" s="24">
        <f ca="1">[1]SchD_1A_1!M106</f>
        <v>19371879.115850002</v>
      </c>
      <c r="N25" s="26">
        <f ca="1">[1]SchD_1A_1!N106</f>
        <v>-0.10500268448484129</v>
      </c>
      <c r="O25" s="25">
        <f ca="1">[1]SchD_1A_1!O106</f>
        <v>-0.1276643011311932</v>
      </c>
      <c r="P25" s="5"/>
    </row>
    <row r="26" spans="2:16" x14ac:dyDescent="0.25">
      <c r="B26" s="69" t="s">
        <v>258</v>
      </c>
      <c r="C26" s="70"/>
      <c r="D26" s="71"/>
      <c r="E26" s="21">
        <f ca="1">[1]SchD_1A_1!E107</f>
        <v>22061.724999999999</v>
      </c>
      <c r="F26" s="22">
        <f ca="1">[1]SchD_1A_1!F107</f>
        <v>-0.86698808538550121</v>
      </c>
      <c r="G26" s="21">
        <f ca="1">[1]SchD_1A_1!G107</f>
        <v>80619.163</v>
      </c>
      <c r="H26" s="22">
        <f ca="1">[1]SchD_1A_1!H107</f>
        <v>2.6542547330274493</v>
      </c>
      <c r="I26" s="21">
        <f ca="1">[1]SchD_1A_1!I107</f>
        <v>33349.404000000002</v>
      </c>
      <c r="J26" s="22">
        <f ca="1">[1]SchD_1A_1!J107</f>
        <v>-0.58633403326204214</v>
      </c>
      <c r="K26" s="21">
        <f ca="1">[1]SchD_1A_1!K107</f>
        <v>65974.695000000007</v>
      </c>
      <c r="L26" s="22">
        <f ca="1">[1]SchD_1A_1!L107</f>
        <v>0.97828707823384198</v>
      </c>
      <c r="M26" s="21">
        <f ca="1">[1]SchD_1A_1!M107</f>
        <v>500932.47899999999</v>
      </c>
      <c r="N26" s="23">
        <f ca="1">[1]SchD_1A_1!N107</f>
        <v>6.5927971929237401</v>
      </c>
      <c r="O26" s="22">
        <f ca="1">[1]SchD_1A_1!O107</f>
        <v>21.705952458386641</v>
      </c>
      <c r="P26" s="5"/>
    </row>
    <row r="27" spans="2:16" x14ac:dyDescent="0.25">
      <c r="B27" s="72" t="str">
        <f ca="1">SUBSTITUTE(SUBSTITUTE(SUBSTITUTE(SUBSTITUTE(SUBSTITUTE([1]Financials!B51," (%)","")," ($000)",""),"Adm ",""),"Short Term","ST"),"Admitted ","")</f>
        <v>Net Stock</v>
      </c>
      <c r="C27" s="73"/>
      <c r="D27" s="74"/>
      <c r="E27" s="24">
        <f ca="1">[1]Financials!F51</f>
        <v>692258.06599999999</v>
      </c>
      <c r="F27" s="25">
        <f ca="1">[1]Financials!G51</f>
        <v>-0.20788628675500254</v>
      </c>
      <c r="G27" s="24">
        <f ca="1">[1]Financials!H51</f>
        <v>730028.99800000002</v>
      </c>
      <c r="H27" s="25">
        <f ca="1">[1]Financials!I51</f>
        <v>5.456192402097626E-2</v>
      </c>
      <c r="I27" s="24">
        <f ca="1">[1]Financials!J51</f>
        <v>1075693.3530000001</v>
      </c>
      <c r="J27" s="25">
        <f ca="1">[1]Financials!K51</f>
        <v>0.47349400632986915</v>
      </c>
      <c r="K27" s="24">
        <f ca="1">[1]Financials!L51</f>
        <v>1868828.611</v>
      </c>
      <c r="L27" s="25">
        <f ca="1">[1]Financials!M51</f>
        <v>0.7373246806704028</v>
      </c>
      <c r="M27" s="24">
        <f ca="1">[1]Financials!N51</f>
        <v>2046233.037</v>
      </c>
      <c r="N27" s="26">
        <f ca="1">[1]Financials!O51</f>
        <v>9.492814105894487E-2</v>
      </c>
      <c r="O27" s="25">
        <f ca="1">[1]Financials!P51</f>
        <v>1.9558818271681937</v>
      </c>
      <c r="P27" s="5"/>
    </row>
    <row r="28" spans="2:16" x14ac:dyDescent="0.25">
      <c r="B28" s="69" t="str">
        <f ca="1">"    "&amp;SUBSTITUTE(SUBSTITUTE(SUBSTITUTE(SUBSTITUTE(SUBSTITUTE([1]Financials!B52," (%)","")," ($000)",""),"Adm ",""),"Short Term","ST"),"Admitted ","")</f>
        <v xml:space="preserve">    Net Preferred Stock</v>
      </c>
      <c r="C28" s="70"/>
      <c r="D28" s="71"/>
      <c r="E28" s="21">
        <f ca="1">[1]Financials!F52</f>
        <v>1140.2719999999999</v>
      </c>
      <c r="F28" s="22">
        <f ca="1">[1]Financials!G52</f>
        <v>-0.35763630494631637</v>
      </c>
      <c r="G28" s="21">
        <f ca="1">[1]Financials!H52</f>
        <v>1039.5999999999999</v>
      </c>
      <c r="H28" s="22">
        <f ca="1">[1]Financials!I52</f>
        <v>-8.8287706792765208E-2</v>
      </c>
      <c r="I28" s="21">
        <f ca="1">[1]Financials!J52</f>
        <v>0</v>
      </c>
      <c r="J28" s="22">
        <f ca="1">[1]Financials!K52</f>
        <v>-1</v>
      </c>
      <c r="K28" s="21">
        <f ca="1">[1]Financials!L52</f>
        <v>0</v>
      </c>
      <c r="L28" s="22">
        <f ca="1">[1]Financials!M52</f>
        <v>0</v>
      </c>
      <c r="M28" s="21">
        <f ca="1">[1]Financials!N52</f>
        <v>0</v>
      </c>
      <c r="N28" s="23">
        <f ca="1">[1]Financials!O52</f>
        <v>0</v>
      </c>
      <c r="O28" s="22">
        <f ca="1">[1]Financials!P52</f>
        <v>-1</v>
      </c>
      <c r="P28" s="5"/>
    </row>
    <row r="29" spans="2:16" x14ac:dyDescent="0.25">
      <c r="B29" s="72" t="str">
        <f ca="1">"    "&amp;SUBSTITUTE(SUBSTITUTE(SUBSTITUTE(SUBSTITUTE(SUBSTITUTE([1]Financials!B53," (%)","")," ($000)",""),"Adm ",""),"Short Term","ST"),"Admitted ","")</f>
        <v xml:space="preserve">    Net Common Stock</v>
      </c>
      <c r="C29" s="73"/>
      <c r="D29" s="74"/>
      <c r="E29" s="24">
        <f ca="1">[1]Financials!F53</f>
        <v>691117.79399999999</v>
      </c>
      <c r="F29" s="25">
        <f ca="1">[1]Financials!G53</f>
        <v>-0.20758149944005055</v>
      </c>
      <c r="G29" s="24">
        <f ca="1">[1]Financials!H53</f>
        <v>728989.39800000004</v>
      </c>
      <c r="H29" s="25">
        <f ca="1">[1]Financials!I53</f>
        <v>5.4797610955448883E-2</v>
      </c>
      <c r="I29" s="24">
        <f ca="1">[1]Financials!J53</f>
        <v>1075693.3530000001</v>
      </c>
      <c r="J29" s="25">
        <f ca="1">[1]Financials!K53</f>
        <v>0.47559533232059437</v>
      </c>
      <c r="K29" s="24">
        <f ca="1">[1]Financials!L53</f>
        <v>1868828.611</v>
      </c>
      <c r="L29" s="25">
        <f ca="1">[1]Financials!M53</f>
        <v>0.7373246806704028</v>
      </c>
      <c r="M29" s="24">
        <f ca="1">[1]Financials!N53</f>
        <v>2046233.037</v>
      </c>
      <c r="N29" s="26">
        <f ca="1">[1]Financials!O53</f>
        <v>9.492814105894487E-2</v>
      </c>
      <c r="O29" s="25">
        <f ca="1">[1]Financials!P53</f>
        <v>1.9607587227019074</v>
      </c>
      <c r="P29" s="5"/>
    </row>
    <row r="30" spans="2:16" x14ac:dyDescent="0.25">
      <c r="B30" s="69" t="str">
        <f ca="1">SUBSTITUTE(SUBSTITUTE(SUBSTITUTE(SUBSTITUTE(SUBSTITUTE([1]Financials!B54," (%)","")," ($000)",""),"Adm ",""),"Short Term","ST"),"Admitted ","")</f>
        <v>Net Real Estate</v>
      </c>
      <c r="C30" s="70"/>
      <c r="D30" s="71"/>
      <c r="E30" s="21">
        <f ca="1">[1]Financials!F54</f>
        <v>1816.9110000000001</v>
      </c>
      <c r="F30" s="22">
        <f ca="1">[1]Financials!G54</f>
        <v>-2.8404907089676135E-2</v>
      </c>
      <c r="G30" s="21">
        <f ca="1">[1]Financials!H54</f>
        <v>0</v>
      </c>
      <c r="H30" s="22">
        <f ca="1">[1]Financials!I54</f>
        <v>-1</v>
      </c>
      <c r="I30" s="21">
        <f ca="1">[1]Financials!J54</f>
        <v>0</v>
      </c>
      <c r="J30" s="22">
        <f ca="1">[1]Financials!K54</f>
        <v>0</v>
      </c>
      <c r="K30" s="21">
        <f ca="1">[1]Financials!L54</f>
        <v>0</v>
      </c>
      <c r="L30" s="22">
        <f ca="1">[1]Financials!M54</f>
        <v>0</v>
      </c>
      <c r="M30" s="21">
        <f ca="1">[1]Financials!N54</f>
        <v>743791.69099999999</v>
      </c>
      <c r="N30" s="23">
        <f ca="1">[1]Financials!O54</f>
        <v>0</v>
      </c>
      <c r="O30" s="22">
        <f ca="1">[1]Financials!P54</f>
        <v>408.37156030207314</v>
      </c>
      <c r="P30" s="5"/>
    </row>
    <row r="31" spans="2:16" x14ac:dyDescent="0.25">
      <c r="B31" s="72" t="str">
        <f ca="1">"    "&amp;SUBSTITUTE(SUBSTITUTE(SUBSTITUTE(SUBSTITUTE(SUBSTITUTE(SUBSTITUTE([1]Financials!B55," (%)","")," ($000)",""),"Adm ",""),"Short Term","ST"),"Admitted ",""),"Real Estate","RE")</f>
        <v xml:space="preserve">    Net First Lien RE Loans</v>
      </c>
      <c r="C31" s="73"/>
      <c r="D31" s="74"/>
      <c r="E31" s="24">
        <f ca="1">[1]Financials!F55</f>
        <v>1816.9110000000001</v>
      </c>
      <c r="F31" s="25">
        <f ca="1">[1]Financials!G55</f>
        <v>-2.8404907089676135E-2</v>
      </c>
      <c r="G31" s="24">
        <f ca="1">[1]Financials!H55</f>
        <v>0</v>
      </c>
      <c r="H31" s="25">
        <f ca="1">[1]Financials!I55</f>
        <v>-1</v>
      </c>
      <c r="I31" s="24">
        <f ca="1">[1]Financials!J55</f>
        <v>0</v>
      </c>
      <c r="J31" s="25">
        <f ca="1">[1]Financials!K55</f>
        <v>0</v>
      </c>
      <c r="K31" s="24">
        <f ca="1">[1]Financials!L55</f>
        <v>0</v>
      </c>
      <c r="L31" s="25">
        <f ca="1">[1]Financials!M55</f>
        <v>0</v>
      </c>
      <c r="M31" s="24">
        <f ca="1">[1]Financials!N55</f>
        <v>0</v>
      </c>
      <c r="N31" s="26">
        <f ca="1">[1]Financials!O55</f>
        <v>0</v>
      </c>
      <c r="O31" s="25">
        <f ca="1">[1]Financials!P55</f>
        <v>-1</v>
      </c>
      <c r="P31" s="5"/>
    </row>
    <row r="32" spans="2:16" x14ac:dyDescent="0.25">
      <c r="B32" s="69" t="str">
        <f ca="1">"    "&amp;SUBSTITUTE(SUBSTITUTE(SUBSTITUTE(SUBSTITUTE(SUBSTITUTE(SUBSTITUTE(SUBSTITUTE([1]Financials!B56," (%)","")," ($000)",""),"Adm ",""),"Short Term","ST"),"Admitted ",""),"First","1st"),"Real Estate","RE")</f>
        <v xml:space="preserve">    Net RE Loans Less 1st Liens</v>
      </c>
      <c r="C32" s="70"/>
      <c r="D32" s="71"/>
      <c r="E32" s="21">
        <f ca="1">[1]Financials!F56</f>
        <v>0</v>
      </c>
      <c r="F32" s="22">
        <f ca="1">[1]Financials!G56</f>
        <v>0</v>
      </c>
      <c r="G32" s="21">
        <f ca="1">[1]Financials!H56</f>
        <v>0</v>
      </c>
      <c r="H32" s="22">
        <f ca="1">[1]Financials!I56</f>
        <v>0</v>
      </c>
      <c r="I32" s="21">
        <f ca="1">[1]Financials!J56</f>
        <v>0</v>
      </c>
      <c r="J32" s="22">
        <f ca="1">[1]Financials!K56</f>
        <v>0</v>
      </c>
      <c r="K32" s="21">
        <f ca="1">[1]Financials!L56</f>
        <v>0</v>
      </c>
      <c r="L32" s="22">
        <f ca="1">[1]Financials!M56</f>
        <v>0</v>
      </c>
      <c r="M32" s="21">
        <f ca="1">[1]Financials!N56</f>
        <v>0</v>
      </c>
      <c r="N32" s="23">
        <f ca="1">[1]Financials!O56</f>
        <v>0</v>
      </c>
      <c r="O32" s="22">
        <f ca="1">[1]Financials!P56</f>
        <v>0</v>
      </c>
      <c r="P32" s="5"/>
    </row>
    <row r="33" spans="2:16" x14ac:dyDescent="0.25">
      <c r="B33" s="72" t="str">
        <f ca="1">"    "&amp;SUBSTITUTE(SUBSTITUTE(SUBSTITUTE(SUBSTITUTE(SUBSTITUTE([1]Financials!B57," (%)","")," ($000)",""),"Adm ",""),"Short Term","ST"),"Admitted ","")</f>
        <v xml:space="preserve">    Net Occupied Properties</v>
      </c>
      <c r="C33" s="73"/>
      <c r="D33" s="74"/>
      <c r="E33" s="24">
        <f ca="1">[1]Financials!F57</f>
        <v>0</v>
      </c>
      <c r="F33" s="25">
        <f ca="1">[1]Financials!G57</f>
        <v>0</v>
      </c>
      <c r="G33" s="24">
        <f ca="1">[1]Financials!H57</f>
        <v>0</v>
      </c>
      <c r="H33" s="25">
        <f ca="1">[1]Financials!I57</f>
        <v>0</v>
      </c>
      <c r="I33" s="24">
        <f ca="1">[1]Financials!J57</f>
        <v>0</v>
      </c>
      <c r="J33" s="25">
        <f ca="1">[1]Financials!K57</f>
        <v>0</v>
      </c>
      <c r="K33" s="24">
        <f ca="1">[1]Financials!L57</f>
        <v>0</v>
      </c>
      <c r="L33" s="25">
        <f ca="1">[1]Financials!M57</f>
        <v>0</v>
      </c>
      <c r="M33" s="24">
        <f ca="1">[1]Financials!N57</f>
        <v>0</v>
      </c>
      <c r="N33" s="26">
        <f ca="1">[1]Financials!O57</f>
        <v>0</v>
      </c>
      <c r="O33" s="25">
        <f ca="1">[1]Financials!P57</f>
        <v>0</v>
      </c>
      <c r="P33" s="5"/>
    </row>
    <row r="34" spans="2:16" x14ac:dyDescent="0.25">
      <c r="B34" s="69" t="str">
        <f ca="1">"    "&amp;SUBSTITUTE(SUBSTITUTE(SUBSTITUTE(SUBSTITUTE(SUBSTITUTE([1]Financials!B58," (%)","")," ($000)",""),"Adm ",""),"Short Term","ST"),"Admitted ","")</f>
        <v xml:space="preserve">    Net Income Generating Properties</v>
      </c>
      <c r="C34" s="70"/>
      <c r="D34" s="71"/>
      <c r="E34" s="21">
        <f ca="1">[1]Financials!F58</f>
        <v>0</v>
      </c>
      <c r="F34" s="22">
        <f ca="1">[1]Financials!G58</f>
        <v>0</v>
      </c>
      <c r="G34" s="21">
        <f ca="1">[1]Financials!H58</f>
        <v>0</v>
      </c>
      <c r="H34" s="22">
        <f ca="1">[1]Financials!I58</f>
        <v>0</v>
      </c>
      <c r="I34" s="21">
        <f ca="1">[1]Financials!J58</f>
        <v>0</v>
      </c>
      <c r="J34" s="22">
        <f ca="1">[1]Financials!K58</f>
        <v>0</v>
      </c>
      <c r="K34" s="21">
        <f ca="1">[1]Financials!L58</f>
        <v>0</v>
      </c>
      <c r="L34" s="22">
        <f ca="1">[1]Financials!M58</f>
        <v>0</v>
      </c>
      <c r="M34" s="21">
        <f ca="1">[1]Financials!N58</f>
        <v>743791.69099999999</v>
      </c>
      <c r="N34" s="23">
        <f ca="1">[1]Financials!O58</f>
        <v>0</v>
      </c>
      <c r="O34" s="22">
        <f ca="1">[1]Financials!P58</f>
        <v>0</v>
      </c>
      <c r="P34" s="5"/>
    </row>
    <row r="35" spans="2:16" x14ac:dyDescent="0.25">
      <c r="B35" s="72" t="str">
        <f ca="1">"    "&amp;SUBSTITUTE(SUBSTITUTE(SUBSTITUTE(SUBSTITUTE(SUBSTITUTE([1]Financials!B59," (%)","")," ($000)",""),"Adm ",""),"Short Term","ST"),"Admitted ","")</f>
        <v xml:space="preserve">    Net Properties for Sale</v>
      </c>
      <c r="C35" s="73"/>
      <c r="D35" s="74"/>
      <c r="E35" s="24">
        <f ca="1">[1]Financials!F59</f>
        <v>0</v>
      </c>
      <c r="F35" s="25">
        <f ca="1">[1]Financials!G59</f>
        <v>0</v>
      </c>
      <c r="G35" s="24">
        <f ca="1">[1]Financials!H59</f>
        <v>0</v>
      </c>
      <c r="H35" s="25">
        <f ca="1">[1]Financials!I59</f>
        <v>0</v>
      </c>
      <c r="I35" s="24">
        <f ca="1">[1]Financials!J59</f>
        <v>0</v>
      </c>
      <c r="J35" s="25">
        <f ca="1">[1]Financials!K59</f>
        <v>0</v>
      </c>
      <c r="K35" s="24">
        <f ca="1">[1]Financials!L59</f>
        <v>0</v>
      </c>
      <c r="L35" s="25">
        <f ca="1">[1]Financials!M59</f>
        <v>0</v>
      </c>
      <c r="M35" s="24">
        <f ca="1">[1]Financials!N59</f>
        <v>0</v>
      </c>
      <c r="N35" s="26">
        <f ca="1">[1]Financials!O59</f>
        <v>0</v>
      </c>
      <c r="O35" s="25">
        <f ca="1">[1]Financials!P59</f>
        <v>0</v>
      </c>
      <c r="P35" s="5"/>
    </row>
    <row r="36" spans="2:16" x14ac:dyDescent="0.25">
      <c r="B36" s="69" t="s">
        <v>259</v>
      </c>
      <c r="C36" s="70"/>
      <c r="D36" s="71"/>
      <c r="E36" s="21">
        <f ca="1">[1]Financials!F60</f>
        <v>230170.772</v>
      </c>
      <c r="F36" s="22">
        <f ca="1">[1]Financials!G60</f>
        <v>-0.60472797270082657</v>
      </c>
      <c r="G36" s="21">
        <f ca="1">[1]Financials!H60</f>
        <v>1123572.7920000001</v>
      </c>
      <c r="H36" s="22">
        <f ca="1">[1]Financials!I60</f>
        <v>3.8814746643852773</v>
      </c>
      <c r="I36" s="21">
        <f ca="1">[1]Financials!J60</f>
        <v>548977.11100000003</v>
      </c>
      <c r="J36" s="22">
        <f ca="1">[1]Financials!K60</f>
        <v>-0.51140049411235655</v>
      </c>
      <c r="K36" s="21">
        <f ca="1">[1]Financials!L60</f>
        <v>1024731.39</v>
      </c>
      <c r="L36" s="22">
        <f ca="1">[1]Financials!M60</f>
        <v>0.86661951740279375</v>
      </c>
      <c r="M36" s="21">
        <f ca="1">[1]Financials!N60</f>
        <v>690491.45200000005</v>
      </c>
      <c r="N36" s="23">
        <f ca="1">[1]Financials!O60</f>
        <v>-0.3261732208671777</v>
      </c>
      <c r="O36" s="22">
        <f ca="1">[1]Financials!P60</f>
        <v>1.9999093542598017</v>
      </c>
      <c r="P36" s="5"/>
    </row>
    <row r="37" spans="2:16" x14ac:dyDescent="0.25">
      <c r="B37" s="72" t="str">
        <f ca="1">SUBSTITUTE(SUBSTITUTE(SUBSTITUTE(SUBSTITUTE(SUBSTITUTE([1]Financials!B61," (%)","")," ($000)",""),"Adm ",""),"Short Term","ST"),"Admitted ","")</f>
        <v>Net Other Investments</v>
      </c>
      <c r="C37" s="73"/>
      <c r="D37" s="74"/>
      <c r="E37" s="24">
        <f ca="1">[1]Financials!F61</f>
        <v>2690389.057</v>
      </c>
      <c r="F37" s="25">
        <f ca="1">[1]Financials!G61</f>
        <v>-8.0927233015455902E-2</v>
      </c>
      <c r="G37" s="24">
        <f ca="1">[1]Financials!H61</f>
        <v>2904222.7409999999</v>
      </c>
      <c r="H37" s="25">
        <f ca="1">[1]Financials!I61</f>
        <v>7.9480580492117259E-2</v>
      </c>
      <c r="I37" s="24">
        <f ca="1">[1]Financials!J61</f>
        <v>3227670.7549999999</v>
      </c>
      <c r="J37" s="25">
        <f ca="1">[1]Financials!K61</f>
        <v>0.1113716277452701</v>
      </c>
      <c r="K37" s="24">
        <f ca="1">[1]Financials!L61</f>
        <v>3112709.227</v>
      </c>
      <c r="L37" s="25">
        <f ca="1">[1]Financials!M61</f>
        <v>-3.5617489120261858E-2</v>
      </c>
      <c r="M37" s="24">
        <f ca="1">[1]Financials!N61</f>
        <v>2792641.8790000002</v>
      </c>
      <c r="N37" s="26">
        <f ca="1">[1]Financials!O61</f>
        <v>-0.10282597077288769</v>
      </c>
      <c r="O37" s="25">
        <f ca="1">[1]Financials!P61</f>
        <v>3.8006704544814252E-2</v>
      </c>
      <c r="P37" s="5"/>
    </row>
    <row r="38" spans="2:16" x14ac:dyDescent="0.25">
      <c r="B38" s="83" t="str">
        <f ca="1">SUBSTITUTE(SUBSTITUTE(SUBSTITUTE(SUBSTITUTE(SUBSTITUTE([1]Financials!B62," (%)","")," ($000)",""),"Adm ",""),"Short Term","ST"),"Admitted ","")</f>
        <v>Net Cash &amp; Invested Assets</v>
      </c>
      <c r="C38" s="84"/>
      <c r="D38" s="85"/>
      <c r="E38" s="27">
        <f ca="1">[1]Financials!F62</f>
        <v>25481374.539000001</v>
      </c>
      <c r="F38" s="28">
        <f ca="1">[1]Financials!G62</f>
        <v>-3.3198328517110465E-2</v>
      </c>
      <c r="G38" s="27">
        <f ca="1">[1]Financials!H62</f>
        <v>26533864.206</v>
      </c>
      <c r="H38" s="28">
        <f ca="1">[1]Financials!I62</f>
        <v>4.1304273652472467E-2</v>
      </c>
      <c r="I38" s="27">
        <f ca="1">[1]Financials!J62</f>
        <v>26652455.316</v>
      </c>
      <c r="J38" s="28">
        <f ca="1">[1]Financials!K62</f>
        <v>4.4694247727845582E-3</v>
      </c>
      <c r="K38" s="27">
        <f ca="1">[1]Financials!L62</f>
        <v>26730825.75</v>
      </c>
      <c r="L38" s="28">
        <f ca="1">[1]Financials!M62</f>
        <v>2.9404583206618096E-3</v>
      </c>
      <c r="M38" s="27">
        <f ca="1">[1]Financials!N62</f>
        <v>25681205.577</v>
      </c>
      <c r="N38" s="29">
        <f ca="1">[1]Financials!O62</f>
        <v>-3.9266283159995585E-2</v>
      </c>
      <c r="O38" s="28">
        <f ca="1">[1]Financials!P62</f>
        <v>7.8422393460035877E-3</v>
      </c>
      <c r="P38" s="5"/>
    </row>
    <row r="39" spans="2:16" x14ac:dyDescent="0.25">
      <c r="L39" s="30"/>
    </row>
    <row r="53" spans="2:15" ht="5.25" customHeight="1" x14ac:dyDescent="0.25"/>
    <row r="54" spans="2:15" ht="19.5" customHeight="1" x14ac:dyDescent="0.25">
      <c r="B54" s="78" t="s">
        <v>260</v>
      </c>
      <c r="C54" s="79"/>
      <c r="D54" s="79"/>
      <c r="E54" s="16" t="str">
        <f ca="1">[1]Financials!$F$4</f>
        <v>2011Y</v>
      </c>
      <c r="F54" s="16" t="str">
        <f ca="1">[1]Financials!$G$4</f>
        <v>2011Y
% Chg</v>
      </c>
      <c r="G54" s="16" t="str">
        <f ca="1">[1]Financials!$H$4</f>
        <v>2012Y</v>
      </c>
      <c r="H54" s="16" t="str">
        <f ca="1">[1]Financials!$I$4</f>
        <v>2012Y
% Chg</v>
      </c>
      <c r="I54" s="16" t="str">
        <f ca="1">[1]Financials!$J$4</f>
        <v>2013Y</v>
      </c>
      <c r="J54" s="16" t="str">
        <f ca="1">[1]Financials!$K$4</f>
        <v>2013Y
% Chg</v>
      </c>
      <c r="K54" s="16" t="str">
        <f ca="1">[1]Financials!$L$4</f>
        <v>2014Y</v>
      </c>
      <c r="L54" s="16" t="str">
        <f ca="1">[1]Financials!$M$4</f>
        <v>2014Y
% Chg</v>
      </c>
      <c r="M54" s="16" t="str">
        <f ca="1">[1]Financials!$N$4</f>
        <v>2015Y</v>
      </c>
      <c r="N54" s="16" t="str">
        <f ca="1">[1]Financials!$O$4</f>
        <v>2015Y
% Chg</v>
      </c>
      <c r="O54" s="17" t="str">
        <f ca="1">[1]Financials!$P$4</f>
        <v>5 Yr % Chg</v>
      </c>
    </row>
    <row r="55" spans="2:15" x14ac:dyDescent="0.25">
      <c r="B55" s="80" t="str">
        <f ca="1">[1]SchBA!C29</f>
        <v>Total Unaffiliated</v>
      </c>
      <c r="C55" s="81"/>
      <c r="D55" s="82"/>
      <c r="E55" s="31">
        <f ca="1">[1]SchBA!E29</f>
        <v>2559981.9620000003</v>
      </c>
      <c r="F55" s="32">
        <f ca="1">[1]SchBA!F29</f>
        <v>1.8418275204888035E-2</v>
      </c>
      <c r="G55" s="31">
        <f ca="1">[1]SchBA!G29</f>
        <v>2513834.8020000001</v>
      </c>
      <c r="H55" s="32">
        <f ca="1">[1]SchBA!H29</f>
        <v>-1.8026361390432344E-2</v>
      </c>
      <c r="I55" s="31">
        <f ca="1">[1]SchBA!I29</f>
        <v>2957050.2060000002</v>
      </c>
      <c r="J55" s="32">
        <f ca="1">[1]SchBA!J29</f>
        <v>0.17631047340397199</v>
      </c>
      <c r="K55" s="31">
        <f ca="1">[1]SchBA!K29</f>
        <v>3056950.102</v>
      </c>
      <c r="L55" s="32">
        <f ca="1">[1]SchBA!L29</f>
        <v>3.3783632011826548E-2</v>
      </c>
      <c r="M55" s="33">
        <f ca="1">[1]SchBA!M29</f>
        <v>2782777.65</v>
      </c>
      <c r="N55" s="34">
        <f ca="1">[1]SchBA!N29</f>
        <v>-8.9688232667135659E-2</v>
      </c>
      <c r="O55" s="32">
        <f ca="1">[1]SchBA!O29</f>
        <v>8.7030178847799178E-2</v>
      </c>
    </row>
    <row r="56" spans="2:15" x14ac:dyDescent="0.25">
      <c r="B56" s="69" t="str">
        <f ca="1">"    "&amp;SUBSTITUTE([1]SchBA!C5,"Unaff: ","")</f>
        <v xml:space="preserve">    Oil &amp; Gas Production</v>
      </c>
      <c r="C56" s="70"/>
      <c r="D56" s="71"/>
      <c r="E56" s="21">
        <f ca="1">[1]SchBA!E5</f>
        <v>0</v>
      </c>
      <c r="F56" s="35">
        <f ca="1">[1]SchBA!F5</f>
        <v>0</v>
      </c>
      <c r="G56" s="21">
        <f ca="1">[1]SchBA!G5</f>
        <v>0</v>
      </c>
      <c r="H56" s="35">
        <f ca="1">[1]SchBA!H5</f>
        <v>0</v>
      </c>
      <c r="I56" s="21">
        <f ca="1">[1]SchBA!I5</f>
        <v>0</v>
      </c>
      <c r="J56" s="35">
        <f ca="1">[1]SchBA!J5</f>
        <v>0</v>
      </c>
      <c r="K56" s="21">
        <f ca="1">[1]SchBA!K5</f>
        <v>0</v>
      </c>
      <c r="L56" s="35">
        <f ca="1">[1]SchBA!L5</f>
        <v>0</v>
      </c>
      <c r="M56" s="36">
        <f ca="1">[1]SchBA!M5</f>
        <v>0</v>
      </c>
      <c r="N56" s="37">
        <f ca="1">[1]SchBA!N5</f>
        <v>0</v>
      </c>
      <c r="O56" s="35">
        <f ca="1">[1]SchBA!O5</f>
        <v>0</v>
      </c>
    </row>
    <row r="57" spans="2:15" x14ac:dyDescent="0.25">
      <c r="B57" s="72" t="str">
        <f ca="1">"    "&amp;SUBSTITUTE([1]SchBA!C6,"Unaff: ","")</f>
        <v xml:space="preserve">    Transport Equip</v>
      </c>
      <c r="C57" s="73"/>
      <c r="D57" s="74"/>
      <c r="E57" s="24">
        <f ca="1">[1]SchBA!E6</f>
        <v>0</v>
      </c>
      <c r="F57" s="38">
        <f ca="1">[1]SchBA!F6</f>
        <v>0</v>
      </c>
      <c r="G57" s="24">
        <f ca="1">[1]SchBA!G6</f>
        <v>0</v>
      </c>
      <c r="H57" s="38">
        <f ca="1">[1]SchBA!H6</f>
        <v>0</v>
      </c>
      <c r="I57" s="24">
        <f ca="1">[1]SchBA!I6</f>
        <v>0</v>
      </c>
      <c r="J57" s="38">
        <f ca="1">[1]SchBA!J6</f>
        <v>0</v>
      </c>
      <c r="K57" s="24">
        <f ca="1">[1]SchBA!K6</f>
        <v>0</v>
      </c>
      <c r="L57" s="38">
        <f ca="1">[1]SchBA!L6</f>
        <v>0</v>
      </c>
      <c r="M57" s="39">
        <f ca="1">[1]SchBA!M6</f>
        <v>0</v>
      </c>
      <c r="N57" s="40">
        <f ca="1">[1]SchBA!N6</f>
        <v>0</v>
      </c>
      <c r="O57" s="38">
        <f ca="1">[1]SchBA!O6</f>
        <v>0</v>
      </c>
    </row>
    <row r="58" spans="2:15" x14ac:dyDescent="0.25">
      <c r="B58" s="69" t="str">
        <f ca="1">"    "&amp;SUBSTITUTE([1]SchBA!C7,"Unaff: ","")</f>
        <v xml:space="preserve">    Mineral Rights</v>
      </c>
      <c r="C58" s="70"/>
      <c r="D58" s="71"/>
      <c r="E58" s="21">
        <f ca="1">[1]SchBA!E7</f>
        <v>0</v>
      </c>
      <c r="F58" s="35">
        <f ca="1">[1]SchBA!F7</f>
        <v>0</v>
      </c>
      <c r="G58" s="21">
        <f ca="1">[1]SchBA!G7</f>
        <v>0</v>
      </c>
      <c r="H58" s="35">
        <f ca="1">[1]SchBA!H7</f>
        <v>0</v>
      </c>
      <c r="I58" s="21">
        <f ca="1">[1]SchBA!I7</f>
        <v>0</v>
      </c>
      <c r="J58" s="35">
        <f ca="1">[1]SchBA!J7</f>
        <v>0</v>
      </c>
      <c r="K58" s="21">
        <f ca="1">[1]SchBA!K7</f>
        <v>0</v>
      </c>
      <c r="L58" s="35">
        <f ca="1">[1]SchBA!L7</f>
        <v>0</v>
      </c>
      <c r="M58" s="36">
        <f ca="1">[1]SchBA!M7</f>
        <v>0</v>
      </c>
      <c r="N58" s="37">
        <f ca="1">[1]SchBA!N7</f>
        <v>0</v>
      </c>
      <c r="O58" s="35">
        <f ca="1">[1]SchBA!O7</f>
        <v>0</v>
      </c>
    </row>
    <row r="59" spans="2:15" x14ac:dyDescent="0.25">
      <c r="B59" s="72" t="str">
        <f ca="1">"    "&amp;SUBSTITUTE([1]SchBA!C8,"Unaff: ","")</f>
        <v xml:space="preserve">    Fix/Var: Bonds</v>
      </c>
      <c r="C59" s="73"/>
      <c r="D59" s="74"/>
      <c r="E59" s="24">
        <f ca="1">[1]SchBA!E8</f>
        <v>0</v>
      </c>
      <c r="F59" s="38">
        <f ca="1">[1]SchBA!F8</f>
        <v>0</v>
      </c>
      <c r="G59" s="24">
        <f ca="1">[1]SchBA!G8</f>
        <v>0</v>
      </c>
      <c r="H59" s="38">
        <f ca="1">[1]SchBA!H8</f>
        <v>0</v>
      </c>
      <c r="I59" s="24">
        <f ca="1">[1]SchBA!I8</f>
        <v>0</v>
      </c>
      <c r="J59" s="38">
        <f ca="1">[1]SchBA!J8</f>
        <v>0</v>
      </c>
      <c r="K59" s="24">
        <f ca="1">[1]SchBA!K8</f>
        <v>0</v>
      </c>
      <c r="L59" s="38">
        <f ca="1">[1]SchBA!L8</f>
        <v>0</v>
      </c>
      <c r="M59" s="39">
        <f ca="1">[1]SchBA!M8</f>
        <v>0</v>
      </c>
      <c r="N59" s="40">
        <f ca="1">[1]SchBA!N8</f>
        <v>0</v>
      </c>
      <c r="O59" s="38">
        <f ca="1">[1]SchBA!O8</f>
        <v>0</v>
      </c>
    </row>
    <row r="60" spans="2:15" x14ac:dyDescent="0.25">
      <c r="B60" s="69" t="str">
        <f ca="1">"    "&amp;SUBSTITUTE([1]SchBA!C9,"Unaff: ","")</f>
        <v xml:space="preserve">    Fix/Var: Mrtg Fund</v>
      </c>
      <c r="C60" s="70"/>
      <c r="D60" s="71"/>
      <c r="E60" s="21">
        <f ca="1">[1]SchBA!E9</f>
        <v>0</v>
      </c>
      <c r="F60" s="35">
        <f ca="1">[1]SchBA!F9</f>
        <v>0</v>
      </c>
      <c r="G60" s="21">
        <f ca="1">[1]SchBA!G9</f>
        <v>0</v>
      </c>
      <c r="H60" s="35">
        <f ca="1">[1]SchBA!H9</f>
        <v>0</v>
      </c>
      <c r="I60" s="21">
        <f ca="1">[1]SchBA!I9</f>
        <v>0</v>
      </c>
      <c r="J60" s="35">
        <f ca="1">[1]SchBA!J9</f>
        <v>0</v>
      </c>
      <c r="K60" s="21">
        <f ca="1">[1]SchBA!K9</f>
        <v>0</v>
      </c>
      <c r="L60" s="35">
        <f ca="1">[1]SchBA!L9</f>
        <v>0</v>
      </c>
      <c r="M60" s="36">
        <f ca="1">[1]SchBA!M9</f>
        <v>0</v>
      </c>
      <c r="N60" s="37">
        <f ca="1">[1]SchBA!N9</f>
        <v>0</v>
      </c>
      <c r="O60" s="35">
        <f ca="1">[1]SchBA!O9</f>
        <v>0</v>
      </c>
    </row>
    <row r="61" spans="2:15" x14ac:dyDescent="0.25">
      <c r="B61" s="72" t="str">
        <f ca="1">"    "&amp;SUBSTITUTE([1]SchBA!C10,"Unaff: ","")</f>
        <v xml:space="preserve">    Fix/Var: Oth Fix Inc</v>
      </c>
      <c r="C61" s="73"/>
      <c r="D61" s="74"/>
      <c r="E61" s="24">
        <f ca="1">[1]SchBA!E10</f>
        <v>0</v>
      </c>
      <c r="F61" s="38">
        <f ca="1">[1]SchBA!F10</f>
        <v>0</v>
      </c>
      <c r="G61" s="24">
        <f ca="1">[1]SchBA!G10</f>
        <v>0</v>
      </c>
      <c r="H61" s="38">
        <f ca="1">[1]SchBA!H10</f>
        <v>0</v>
      </c>
      <c r="I61" s="24">
        <f ca="1">[1]SchBA!I10</f>
        <v>0</v>
      </c>
      <c r="J61" s="38">
        <f ca="1">[1]SchBA!J10</f>
        <v>0</v>
      </c>
      <c r="K61" s="24">
        <f ca="1">[1]SchBA!K10</f>
        <v>0</v>
      </c>
      <c r="L61" s="38">
        <f ca="1">[1]SchBA!L10</f>
        <v>0</v>
      </c>
      <c r="M61" s="39">
        <f ca="1">[1]SchBA!M10</f>
        <v>0</v>
      </c>
      <c r="N61" s="40">
        <f ca="1">[1]SchBA!N10</f>
        <v>0</v>
      </c>
      <c r="O61" s="38">
        <f ca="1">[1]SchBA!O10</f>
        <v>0</v>
      </c>
    </row>
    <row r="62" spans="2:15" x14ac:dyDescent="0.25">
      <c r="B62" s="69" t="str">
        <f ca="1">"    "&amp;SUBSTITUTE([1]SchBA!C11,"Unaff: ","")</f>
        <v xml:space="preserve">    JV, LLCs: Fix Income</v>
      </c>
      <c r="C62" s="70"/>
      <c r="D62" s="71"/>
      <c r="E62" s="21">
        <f ca="1">[1]SchBA!E11</f>
        <v>0</v>
      </c>
      <c r="F62" s="35">
        <f ca="1">[1]SchBA!F11</f>
        <v>0</v>
      </c>
      <c r="G62" s="21">
        <f ca="1">[1]SchBA!G11</f>
        <v>0</v>
      </c>
      <c r="H62" s="35">
        <f ca="1">[1]SchBA!H11</f>
        <v>0</v>
      </c>
      <c r="I62" s="21">
        <f ca="1">[1]SchBA!I11</f>
        <v>0</v>
      </c>
      <c r="J62" s="35">
        <f ca="1">[1]SchBA!J11</f>
        <v>0</v>
      </c>
      <c r="K62" s="21">
        <f ca="1">[1]SchBA!K11</f>
        <v>0</v>
      </c>
      <c r="L62" s="35">
        <f ca="1">[1]SchBA!L11</f>
        <v>0</v>
      </c>
      <c r="M62" s="36">
        <f ca="1">[1]SchBA!M11</f>
        <v>0</v>
      </c>
      <c r="N62" s="37">
        <f ca="1">[1]SchBA!N11</f>
        <v>0</v>
      </c>
      <c r="O62" s="35">
        <f ca="1">[1]SchBA!O11</f>
        <v>0</v>
      </c>
    </row>
    <row r="63" spans="2:15" x14ac:dyDescent="0.25">
      <c r="B63" s="72" t="str">
        <f ca="1">"    "&amp;SUBSTITUTE([1]SchBA!C12,"Unaff: ","")</f>
        <v xml:space="preserve">    JV, LLCs: Common Stock</v>
      </c>
      <c r="C63" s="73"/>
      <c r="D63" s="74"/>
      <c r="E63" s="24">
        <f ca="1">[1]SchBA!E12</f>
        <v>0</v>
      </c>
      <c r="F63" s="38">
        <f ca="1">[1]SchBA!F12</f>
        <v>0</v>
      </c>
      <c r="G63" s="24">
        <f ca="1">[1]SchBA!G12</f>
        <v>0</v>
      </c>
      <c r="H63" s="38">
        <f ca="1">[1]SchBA!H12</f>
        <v>0</v>
      </c>
      <c r="I63" s="24">
        <f ca="1">[1]SchBA!I12</f>
        <v>0</v>
      </c>
      <c r="J63" s="38">
        <f ca="1">[1]SchBA!J12</f>
        <v>0</v>
      </c>
      <c r="K63" s="24">
        <f ca="1">[1]SchBA!K12</f>
        <v>0</v>
      </c>
      <c r="L63" s="38">
        <f ca="1">[1]SchBA!L12</f>
        <v>0</v>
      </c>
      <c r="M63" s="39">
        <f ca="1">[1]SchBA!M12</f>
        <v>0</v>
      </c>
      <c r="N63" s="40">
        <f ca="1">[1]SchBA!N12</f>
        <v>0</v>
      </c>
      <c r="O63" s="38">
        <f ca="1">[1]SchBA!O12</f>
        <v>0</v>
      </c>
    </row>
    <row r="64" spans="2:15" x14ac:dyDescent="0.25">
      <c r="B64" s="69" t="str">
        <f ca="1">"    "&amp;SUBSTITUTE([1]SchBA!C13,"Unaff: ","")</f>
        <v xml:space="preserve">    JV, LLCs: Real Estate</v>
      </c>
      <c r="C64" s="70"/>
      <c r="D64" s="71"/>
      <c r="E64" s="21">
        <f ca="1">[1]SchBA!E13</f>
        <v>502902.83900000004</v>
      </c>
      <c r="F64" s="35">
        <f ca="1">[1]SchBA!F13</f>
        <v>9.3862364006150001E-2</v>
      </c>
      <c r="G64" s="21">
        <f ca="1">[1]SchBA!G13</f>
        <v>497380.19200000004</v>
      </c>
      <c r="H64" s="35">
        <f ca="1">[1]SchBA!H13</f>
        <v>-1.0981538722234174E-2</v>
      </c>
      <c r="I64" s="21">
        <f ca="1">[1]SchBA!I13</f>
        <v>321566.212</v>
      </c>
      <c r="J64" s="35">
        <f ca="1">[1]SchBA!J13</f>
        <v>-0.35348005977688801</v>
      </c>
      <c r="K64" s="21">
        <f ca="1">[1]SchBA!K13</f>
        <v>258178.234</v>
      </c>
      <c r="L64" s="35">
        <f ca="1">[1]SchBA!L13</f>
        <v>-0.19712263177699774</v>
      </c>
      <c r="M64" s="36">
        <f ca="1">[1]SchBA!M13</f>
        <v>0</v>
      </c>
      <c r="N64" s="37">
        <f ca="1">[1]SchBA!N13</f>
        <v>-1</v>
      </c>
      <c r="O64" s="35">
        <f ca="1">[1]SchBA!O13</f>
        <v>-1</v>
      </c>
    </row>
    <row r="65" spans="2:15" x14ac:dyDescent="0.25">
      <c r="B65" s="72" t="str">
        <f ca="1">"    "&amp;SUBSTITUTE([1]SchBA!C14,"Unaff: ","")</f>
        <v xml:space="preserve">    JV LLCs: Mrtg Loans</v>
      </c>
      <c r="C65" s="73"/>
      <c r="D65" s="74"/>
      <c r="E65" s="24" t="str">
        <f ca="1">[1]SchBA!E14</f>
        <v/>
      </c>
      <c r="F65" s="38">
        <f ca="1">[1]SchBA!F14</f>
        <v>0</v>
      </c>
      <c r="G65" s="24" t="str">
        <f ca="1">[1]SchBA!G14</f>
        <v/>
      </c>
      <c r="H65" s="38">
        <f ca="1">[1]SchBA!H14</f>
        <v>0</v>
      </c>
      <c r="I65" s="24">
        <f ca="1">[1]SchBA!I14</f>
        <v>73028.694000000003</v>
      </c>
      <c r="J65" s="38">
        <f ca="1">[1]SchBA!J14</f>
        <v>0</v>
      </c>
      <c r="K65" s="24">
        <f ca="1">[1]SchBA!K14</f>
        <v>62589.061000000002</v>
      </c>
      <c r="L65" s="38">
        <f ca="1">[1]SchBA!L14</f>
        <v>-0.14295248111653214</v>
      </c>
      <c r="M65" s="39">
        <f ca="1">[1]SchBA!M14</f>
        <v>0</v>
      </c>
      <c r="N65" s="40">
        <f ca="1">[1]SchBA!N14</f>
        <v>-1</v>
      </c>
      <c r="O65" s="38">
        <f ca="1">[1]SchBA!O14</f>
        <v>0</v>
      </c>
    </row>
    <row r="66" spans="2:15" x14ac:dyDescent="0.25">
      <c r="B66" s="69" t="str">
        <f ca="1">"    "&amp;SUBSTITUTE([1]SchBA!C15,"Unaff: ","")</f>
        <v xml:space="preserve">    JV, LLCs: Other</v>
      </c>
      <c r="C66" s="70"/>
      <c r="D66" s="71"/>
      <c r="E66" s="21">
        <f ca="1">[1]SchBA!E15</f>
        <v>777088.14199999999</v>
      </c>
      <c r="F66" s="35">
        <f ca="1">[1]SchBA!F15</f>
        <v>-2.5096617805572707E-2</v>
      </c>
      <c r="G66" s="21">
        <f ca="1">[1]SchBA!G15</f>
        <v>759537.20900000003</v>
      </c>
      <c r="H66" s="35">
        <f ca="1">[1]SchBA!H15</f>
        <v>-2.258551128425268E-2</v>
      </c>
      <c r="I66" s="21">
        <f ca="1">[1]SchBA!I15</f>
        <v>1083930.1969999999</v>
      </c>
      <c r="J66" s="35">
        <f ca="1">[1]SchBA!J15</f>
        <v>0.42709295101828237</v>
      </c>
      <c r="K66" s="21">
        <f ca="1">[1]SchBA!K15</f>
        <v>1207707.7560000001</v>
      </c>
      <c r="L66" s="35">
        <f ca="1">[1]SchBA!L15</f>
        <v>0.11419329338972206</v>
      </c>
      <c r="M66" s="36">
        <f ca="1">[1]SchBA!M15</f>
        <v>1391388.825</v>
      </c>
      <c r="N66" s="37">
        <f ca="1">[1]SchBA!N15</f>
        <v>0.15209065942274202</v>
      </c>
      <c r="O66" s="35">
        <f ca="1">[1]SchBA!O15</f>
        <v>0.79051609437633141</v>
      </c>
    </row>
    <row r="67" spans="2:15" x14ac:dyDescent="0.25">
      <c r="B67" s="72" t="str">
        <f ca="1">"    "&amp;SUBSTITUTE([1]SchBA!C16,"Unaff: ","")</f>
        <v xml:space="preserve">    Surplus Debentures</v>
      </c>
      <c r="C67" s="73"/>
      <c r="D67" s="74"/>
      <c r="E67" s="24">
        <f ca="1">[1]SchBA!E16</f>
        <v>0</v>
      </c>
      <c r="F67" s="38">
        <f ca="1">[1]SchBA!F16</f>
        <v>0</v>
      </c>
      <c r="G67" s="24">
        <f ca="1">[1]SchBA!G16</f>
        <v>0</v>
      </c>
      <c r="H67" s="38">
        <f ca="1">[1]SchBA!H16</f>
        <v>0</v>
      </c>
      <c r="I67" s="24">
        <f ca="1">[1]SchBA!I16</f>
        <v>0</v>
      </c>
      <c r="J67" s="38">
        <f ca="1">[1]SchBA!J16</f>
        <v>0</v>
      </c>
      <c r="K67" s="24">
        <f ca="1">[1]SchBA!K16</f>
        <v>0</v>
      </c>
      <c r="L67" s="38">
        <f ca="1">[1]SchBA!L16</f>
        <v>0</v>
      </c>
      <c r="M67" s="39">
        <f ca="1">[1]SchBA!M16</f>
        <v>0</v>
      </c>
      <c r="N67" s="40">
        <f ca="1">[1]SchBA!N16</f>
        <v>0</v>
      </c>
      <c r="O67" s="38">
        <f ca="1">[1]SchBA!O16</f>
        <v>0</v>
      </c>
    </row>
    <row r="68" spans="2:15" x14ac:dyDescent="0.25">
      <c r="B68" s="69" t="str">
        <f ca="1">"    "&amp;SUBSTITUTE([1]SchBA!C17,"Unaff: ","")</f>
        <v xml:space="preserve">    Collateral Loans</v>
      </c>
      <c r="C68" s="70"/>
      <c r="D68" s="71"/>
      <c r="E68" s="21">
        <f ca="1">[1]SchBA!E17</f>
        <v>0</v>
      </c>
      <c r="F68" s="35">
        <f ca="1">[1]SchBA!F17</f>
        <v>0</v>
      </c>
      <c r="G68" s="21">
        <f ca="1">[1]SchBA!G17</f>
        <v>0</v>
      </c>
      <c r="H68" s="35">
        <f ca="1">[1]SchBA!H17</f>
        <v>0</v>
      </c>
      <c r="I68" s="21">
        <f ca="1">[1]SchBA!I17</f>
        <v>0</v>
      </c>
      <c r="J68" s="35">
        <f ca="1">[1]SchBA!J17</f>
        <v>0</v>
      </c>
      <c r="K68" s="21">
        <f ca="1">[1]SchBA!K17</f>
        <v>0</v>
      </c>
      <c r="L68" s="35">
        <f ca="1">[1]SchBA!L17</f>
        <v>0</v>
      </c>
      <c r="M68" s="36">
        <f ca="1">[1]SchBA!M17</f>
        <v>0</v>
      </c>
      <c r="N68" s="37">
        <f ca="1">[1]SchBA!N17</f>
        <v>0</v>
      </c>
      <c r="O68" s="35">
        <f ca="1">[1]SchBA!O17</f>
        <v>0</v>
      </c>
    </row>
    <row r="69" spans="2:15" x14ac:dyDescent="0.25">
      <c r="B69" s="72" t="str">
        <f ca="1">"    "&amp;SUBSTITUTE([1]SchBA!C18,"Unaff: ","")</f>
        <v xml:space="preserve">    Noncollateral Loans</v>
      </c>
      <c r="C69" s="73"/>
      <c r="D69" s="74"/>
      <c r="E69" s="24">
        <f ca="1">[1]SchBA!E18</f>
        <v>0</v>
      </c>
      <c r="F69" s="38">
        <f ca="1">[1]SchBA!F18</f>
        <v>0</v>
      </c>
      <c r="G69" s="24">
        <f ca="1">[1]SchBA!G18</f>
        <v>0</v>
      </c>
      <c r="H69" s="38">
        <f ca="1">[1]SchBA!H18</f>
        <v>0</v>
      </c>
      <c r="I69" s="24">
        <f ca="1">[1]SchBA!I18</f>
        <v>0</v>
      </c>
      <c r="J69" s="38">
        <f ca="1">[1]SchBA!J18</f>
        <v>0</v>
      </c>
      <c r="K69" s="24">
        <f ca="1">[1]SchBA!K18</f>
        <v>0</v>
      </c>
      <c r="L69" s="38">
        <f ca="1">[1]SchBA!L18</f>
        <v>0</v>
      </c>
      <c r="M69" s="39">
        <f ca="1">[1]SchBA!M18</f>
        <v>0</v>
      </c>
      <c r="N69" s="40">
        <f ca="1">[1]SchBA!N18</f>
        <v>0</v>
      </c>
      <c r="O69" s="38">
        <f ca="1">[1]SchBA!O18</f>
        <v>0</v>
      </c>
    </row>
    <row r="70" spans="2:15" x14ac:dyDescent="0.25">
      <c r="B70" s="69" t="str">
        <f ca="1">"    "&amp;SUBSTITUTE([1]SchBA!C19,"Unaff: ","")</f>
        <v xml:space="preserve">    Capital Notes</v>
      </c>
      <c r="C70" s="70"/>
      <c r="D70" s="71"/>
      <c r="E70" s="21">
        <f ca="1">[1]SchBA!E19</f>
        <v>0</v>
      </c>
      <c r="F70" s="35">
        <f ca="1">[1]SchBA!F19</f>
        <v>0</v>
      </c>
      <c r="G70" s="21">
        <f ca="1">[1]SchBA!G19</f>
        <v>0</v>
      </c>
      <c r="H70" s="35">
        <f ca="1">[1]SchBA!H19</f>
        <v>0</v>
      </c>
      <c r="I70" s="21">
        <f ca="1">[1]SchBA!I19</f>
        <v>0</v>
      </c>
      <c r="J70" s="35">
        <f ca="1">[1]SchBA!J19</f>
        <v>0</v>
      </c>
      <c r="K70" s="21">
        <f ca="1">[1]SchBA!K19</f>
        <v>0</v>
      </c>
      <c r="L70" s="35">
        <f ca="1">[1]SchBA!L19</f>
        <v>0</v>
      </c>
      <c r="M70" s="36">
        <f ca="1">[1]SchBA!M19</f>
        <v>0</v>
      </c>
      <c r="N70" s="37">
        <f ca="1">[1]SchBA!N19</f>
        <v>0</v>
      </c>
      <c r="O70" s="35">
        <f ca="1">[1]SchBA!O19</f>
        <v>0</v>
      </c>
    </row>
    <row r="71" spans="2:15" x14ac:dyDescent="0.25">
      <c r="B71" s="72" t="str">
        <f ca="1">"    "&amp;SUBSTITUTE([1]SchBA!C20,"Unaff: ","")</f>
        <v xml:space="preserve">    Guaranteed Federal LIHTC</v>
      </c>
      <c r="C71" s="73"/>
      <c r="D71" s="74"/>
      <c r="E71" s="24">
        <f ca="1">[1]SchBA!E20</f>
        <v>0</v>
      </c>
      <c r="F71" s="38">
        <f ca="1">[1]SchBA!F20</f>
        <v>0</v>
      </c>
      <c r="G71" s="24">
        <f ca="1">[1]SchBA!G20</f>
        <v>0</v>
      </c>
      <c r="H71" s="38">
        <f ca="1">[1]SchBA!H20</f>
        <v>0</v>
      </c>
      <c r="I71" s="24">
        <f ca="1">[1]SchBA!I20</f>
        <v>0</v>
      </c>
      <c r="J71" s="38">
        <f ca="1">[1]SchBA!J20</f>
        <v>0</v>
      </c>
      <c r="K71" s="24">
        <f ca="1">[1]SchBA!K20</f>
        <v>0</v>
      </c>
      <c r="L71" s="38">
        <f ca="1">[1]SchBA!L20</f>
        <v>0</v>
      </c>
      <c r="M71" s="39">
        <f ca="1">[1]SchBA!M20</f>
        <v>0</v>
      </c>
      <c r="N71" s="40">
        <f ca="1">[1]SchBA!N20</f>
        <v>0</v>
      </c>
      <c r="O71" s="38">
        <f ca="1">[1]SchBA!O20</f>
        <v>0</v>
      </c>
    </row>
    <row r="72" spans="2:15" x14ac:dyDescent="0.25">
      <c r="B72" s="69" t="str">
        <f ca="1">"    "&amp;SUBSTITUTE([1]SchBA!C21,"Unaff: ","")</f>
        <v xml:space="preserve">    Non-Guaranteed Fed LIHTC</v>
      </c>
      <c r="C72" s="70"/>
      <c r="D72" s="71"/>
      <c r="E72" s="21">
        <f ca="1">[1]SchBA!E21</f>
        <v>0</v>
      </c>
      <c r="F72" s="35">
        <f ca="1">[1]SchBA!F21</f>
        <v>0</v>
      </c>
      <c r="G72" s="21">
        <f ca="1">[1]SchBA!G21</f>
        <v>0</v>
      </c>
      <c r="H72" s="35">
        <f ca="1">[1]SchBA!H21</f>
        <v>0</v>
      </c>
      <c r="I72" s="21">
        <f ca="1">[1]SchBA!I21</f>
        <v>0</v>
      </c>
      <c r="J72" s="35">
        <f ca="1">[1]SchBA!J21</f>
        <v>0</v>
      </c>
      <c r="K72" s="21">
        <f ca="1">[1]SchBA!K21</f>
        <v>0</v>
      </c>
      <c r="L72" s="35">
        <f ca="1">[1]SchBA!L21</f>
        <v>0</v>
      </c>
      <c r="M72" s="36">
        <f ca="1">[1]SchBA!M21</f>
        <v>0</v>
      </c>
      <c r="N72" s="37">
        <f ca="1">[1]SchBA!N21</f>
        <v>0</v>
      </c>
      <c r="O72" s="35">
        <f ca="1">[1]SchBA!O21</f>
        <v>0</v>
      </c>
    </row>
    <row r="73" spans="2:15" x14ac:dyDescent="0.25">
      <c r="B73" s="72" t="str">
        <f ca="1">"    "&amp;SUBSTITUTE([1]SchBA!C22,"Unaff: ","")</f>
        <v xml:space="preserve">    Guaranteed State LIHTC</v>
      </c>
      <c r="C73" s="73"/>
      <c r="D73" s="74"/>
      <c r="E73" s="24" t="str">
        <f ca="1">[1]SchBA!E22</f>
        <v/>
      </c>
      <c r="F73" s="38">
        <f ca="1">[1]SchBA!F22</f>
        <v>0</v>
      </c>
      <c r="G73" s="24" t="str">
        <f ca="1">[1]SchBA!G22</f>
        <v/>
      </c>
      <c r="H73" s="38">
        <f ca="1">[1]SchBA!H22</f>
        <v>0</v>
      </c>
      <c r="I73" s="24">
        <f ca="1">[1]SchBA!I22</f>
        <v>0</v>
      </c>
      <c r="J73" s="38">
        <f ca="1">[1]SchBA!J22</f>
        <v>0</v>
      </c>
      <c r="K73" s="24">
        <f ca="1">[1]SchBA!K22</f>
        <v>0</v>
      </c>
      <c r="L73" s="38">
        <f ca="1">[1]SchBA!L22</f>
        <v>0</v>
      </c>
      <c r="M73" s="39">
        <f ca="1">[1]SchBA!M22</f>
        <v>0</v>
      </c>
      <c r="N73" s="40">
        <f ca="1">[1]SchBA!N22</f>
        <v>0</v>
      </c>
      <c r="O73" s="38">
        <f ca="1">[1]SchBA!O22</f>
        <v>0</v>
      </c>
    </row>
    <row r="74" spans="2:15" x14ac:dyDescent="0.25">
      <c r="B74" s="69" t="str">
        <f ca="1">"    "&amp;SUBSTITUTE([1]SchBA!C23,"Unaff: ","")</f>
        <v xml:space="preserve">    Non-guaranteed State LIHTC</v>
      </c>
      <c r="C74" s="70"/>
      <c r="D74" s="71"/>
      <c r="E74" s="21" t="str">
        <f ca="1">[1]SchBA!E23</f>
        <v/>
      </c>
      <c r="F74" s="35">
        <f ca="1">[1]SchBA!F23</f>
        <v>0</v>
      </c>
      <c r="G74" s="21" t="str">
        <f ca="1">[1]SchBA!G23</f>
        <v/>
      </c>
      <c r="H74" s="35">
        <f ca="1">[1]SchBA!H23</f>
        <v>0</v>
      </c>
      <c r="I74" s="21">
        <f ca="1">[1]SchBA!I23</f>
        <v>0</v>
      </c>
      <c r="J74" s="35">
        <f ca="1">[1]SchBA!J23</f>
        <v>0</v>
      </c>
      <c r="K74" s="21">
        <f ca="1">[1]SchBA!K23</f>
        <v>0</v>
      </c>
      <c r="L74" s="35">
        <f ca="1">[1]SchBA!L23</f>
        <v>0</v>
      </c>
      <c r="M74" s="36">
        <f ca="1">[1]SchBA!M23</f>
        <v>0</v>
      </c>
      <c r="N74" s="37">
        <f ca="1">[1]SchBA!N23</f>
        <v>0</v>
      </c>
      <c r="O74" s="35">
        <f ca="1">[1]SchBA!O23</f>
        <v>0</v>
      </c>
    </row>
    <row r="75" spans="2:15" x14ac:dyDescent="0.25">
      <c r="B75" s="72" t="str">
        <f ca="1">"    "&amp;SUBSTITUTE([1]SchBA!C24,"Unaff: ","")</f>
        <v xml:space="preserve">    State LIHTC</v>
      </c>
      <c r="C75" s="73"/>
      <c r="D75" s="74"/>
      <c r="E75" s="24">
        <f ca="1">[1]SchBA!E24</f>
        <v>0</v>
      </c>
      <c r="F75" s="38">
        <f ca="1">[1]SchBA!F24</f>
        <v>0</v>
      </c>
      <c r="G75" s="24">
        <f ca="1">[1]SchBA!G24</f>
        <v>0</v>
      </c>
      <c r="H75" s="38">
        <f ca="1">[1]SchBA!H24</f>
        <v>0</v>
      </c>
      <c r="I75" s="24" t="str">
        <f ca="1">[1]SchBA!I24</f>
        <v/>
      </c>
      <c r="J75" s="38">
        <f ca="1">[1]SchBA!J24</f>
        <v>0</v>
      </c>
      <c r="K75" s="24" t="str">
        <f ca="1">[1]SchBA!K24</f>
        <v/>
      </c>
      <c r="L75" s="38">
        <f ca="1">[1]SchBA!L24</f>
        <v>0</v>
      </c>
      <c r="M75" s="39" t="str">
        <f ca="1">[1]SchBA!M24</f>
        <v/>
      </c>
      <c r="N75" s="40">
        <f ca="1">[1]SchBA!N24</f>
        <v>0</v>
      </c>
      <c r="O75" s="38">
        <f ca="1">[1]SchBA!O24</f>
        <v>0</v>
      </c>
    </row>
    <row r="76" spans="2:15" x14ac:dyDescent="0.25">
      <c r="B76" s="69" t="str">
        <f ca="1">"    "&amp;SUBSTITUTE([1]SchBA!C25,"Unaff: ","")</f>
        <v xml:space="preserve">    Other LIHTC</v>
      </c>
      <c r="C76" s="70"/>
      <c r="D76" s="71"/>
      <c r="E76" s="21">
        <f ca="1">[1]SchBA!E25</f>
        <v>0</v>
      </c>
      <c r="F76" s="35">
        <f ca="1">[1]SchBA!F25</f>
        <v>0</v>
      </c>
      <c r="G76" s="21">
        <f ca="1">[1]SchBA!G25</f>
        <v>0</v>
      </c>
      <c r="H76" s="35">
        <f ca="1">[1]SchBA!H25</f>
        <v>0</v>
      </c>
      <c r="I76" s="21">
        <f ca="1">[1]SchBA!I25</f>
        <v>0</v>
      </c>
      <c r="J76" s="35">
        <f ca="1">[1]SchBA!J25</f>
        <v>0</v>
      </c>
      <c r="K76" s="21">
        <f ca="1">[1]SchBA!K25</f>
        <v>0</v>
      </c>
      <c r="L76" s="35">
        <f ca="1">[1]SchBA!L25</f>
        <v>0</v>
      </c>
      <c r="M76" s="36">
        <f ca="1">[1]SchBA!M25</f>
        <v>0</v>
      </c>
      <c r="N76" s="37">
        <f ca="1">[1]SchBA!N25</f>
        <v>0</v>
      </c>
      <c r="O76" s="35">
        <f ca="1">[1]SchBA!O25</f>
        <v>0</v>
      </c>
    </row>
    <row r="77" spans="2:15" x14ac:dyDescent="0.25">
      <c r="B77" s="72" t="str">
        <f ca="1">"    "&amp;SUBSTITUTE(SUBSTITUTE([1]SchBA!C26,"Unaff: ",""),"Finance","Fin")</f>
        <v xml:space="preserve">    Working Capital Fin Investment</v>
      </c>
      <c r="C77" s="73"/>
      <c r="D77" s="74"/>
      <c r="E77" s="24" t="str">
        <f ca="1">[1]SchBA!E26</f>
        <v/>
      </c>
      <c r="F77" s="38">
        <f ca="1">[1]SchBA!F26</f>
        <v>0</v>
      </c>
      <c r="G77" s="24" t="str">
        <f ca="1">[1]SchBA!G26</f>
        <v/>
      </c>
      <c r="H77" s="38">
        <f ca="1">[1]SchBA!H26</f>
        <v>0</v>
      </c>
      <c r="I77" s="24">
        <f ca="1">[1]SchBA!I26</f>
        <v>0</v>
      </c>
      <c r="J77" s="38">
        <f ca="1">[1]SchBA!J26</f>
        <v>0</v>
      </c>
      <c r="K77" s="24">
        <f ca="1">[1]SchBA!K26</f>
        <v>0</v>
      </c>
      <c r="L77" s="38">
        <f ca="1">[1]SchBA!L26</f>
        <v>0</v>
      </c>
      <c r="M77" s="39">
        <f ca="1">[1]SchBA!M26</f>
        <v>0</v>
      </c>
      <c r="N77" s="40">
        <f ca="1">[1]SchBA!N26</f>
        <v>0</v>
      </c>
      <c r="O77" s="38">
        <f ca="1">[1]SchBA!O26</f>
        <v>0</v>
      </c>
    </row>
    <row r="78" spans="2:15" x14ac:dyDescent="0.25">
      <c r="B78" s="69" t="str">
        <f ca="1">"    "&amp;SUBSTITUTE([1]SchBA!C27,"Unaff: ","")</f>
        <v xml:space="preserve">    Other Assets</v>
      </c>
      <c r="C78" s="70"/>
      <c r="D78" s="71"/>
      <c r="E78" s="21">
        <f ca="1">[1]SchBA!E27</f>
        <v>0</v>
      </c>
      <c r="F78" s="35">
        <f ca="1">[1]SchBA!F27</f>
        <v>0</v>
      </c>
      <c r="G78" s="21">
        <f ca="1">[1]SchBA!G27</f>
        <v>0</v>
      </c>
      <c r="H78" s="35">
        <f ca="1">[1]SchBA!H27</f>
        <v>0</v>
      </c>
      <c r="I78" s="21">
        <f ca="1">[1]SchBA!I27</f>
        <v>0</v>
      </c>
      <c r="J78" s="35">
        <f ca="1">[1]SchBA!J27</f>
        <v>0</v>
      </c>
      <c r="K78" s="21">
        <f ca="1">[1]SchBA!K27</f>
        <v>0</v>
      </c>
      <c r="L78" s="35">
        <f ca="1">[1]SchBA!L27</f>
        <v>0</v>
      </c>
      <c r="M78" s="36">
        <f ca="1">[1]SchBA!M27</f>
        <v>0</v>
      </c>
      <c r="N78" s="37">
        <f ca="1">[1]SchBA!N27</f>
        <v>0</v>
      </c>
      <c r="O78" s="35">
        <f ca="1">[1]SchBA!O27</f>
        <v>0</v>
      </c>
    </row>
    <row r="79" spans="2:15" x14ac:dyDescent="0.25">
      <c r="B79" s="72" t="str">
        <f ca="1">"    "&amp;SUBSTITUTE([1]SchBA!C28,"Unaff: ","")</f>
        <v xml:space="preserve">    Non-Conforming LT Assets</v>
      </c>
      <c r="C79" s="73"/>
      <c r="D79" s="74"/>
      <c r="E79" s="24">
        <f ca="1">[1]SchBA!E28</f>
        <v>1279990.9809999999</v>
      </c>
      <c r="F79" s="38">
        <f ca="1">[1]SchBA!F28</f>
        <v>1.8418275204887813E-2</v>
      </c>
      <c r="G79" s="24">
        <f ca="1">[1]SchBA!G28</f>
        <v>1256917.4010000001</v>
      </c>
      <c r="H79" s="38">
        <f ca="1">[1]SchBA!H28</f>
        <v>-1.8026361390432233E-2</v>
      </c>
      <c r="I79" s="24">
        <f ca="1">[1]SchBA!I28</f>
        <v>1478525.1030000001</v>
      </c>
      <c r="J79" s="38">
        <f ca="1">[1]SchBA!J28</f>
        <v>0.17631047340397199</v>
      </c>
      <c r="K79" s="24">
        <f ca="1">[1]SchBA!K28</f>
        <v>1528475.051</v>
      </c>
      <c r="L79" s="38">
        <f ca="1">[1]SchBA!L28</f>
        <v>3.3783632011826548E-2</v>
      </c>
      <c r="M79" s="39">
        <f ca="1">[1]SchBA!M28</f>
        <v>1391388.825</v>
      </c>
      <c r="N79" s="40">
        <f ca="1">[1]SchBA!N28</f>
        <v>-8.9688232667135659E-2</v>
      </c>
      <c r="O79" s="38">
        <f ca="1">[1]SchBA!O28</f>
        <v>8.7030178847799178E-2</v>
      </c>
    </row>
    <row r="80" spans="2:15" x14ac:dyDescent="0.25">
      <c r="B80" s="69" t="str">
        <f ca="1">[1]SchBA!Q29</f>
        <v>Total Affiliated</v>
      </c>
      <c r="C80" s="70"/>
      <c r="D80" s="71"/>
      <c r="E80" s="21">
        <f ca="1">[1]SchBA!S29</f>
        <v>2329864.8500000006</v>
      </c>
      <c r="F80" s="35">
        <f ca="1">[1]SchBA!T29</f>
        <v>0</v>
      </c>
      <c r="G80" s="21">
        <f ca="1">[1]SchBA!U29</f>
        <v>2462256.3559999997</v>
      </c>
      <c r="H80" s="35">
        <f ca="1">[1]SchBA!V29</f>
        <v>0</v>
      </c>
      <c r="I80" s="21">
        <f ca="1">[1]SchBA!W29</f>
        <v>2526855.0959999999</v>
      </c>
      <c r="J80" s="35">
        <f ca="1">[1]SchBA!X29</f>
        <v>0</v>
      </c>
      <c r="K80" s="21">
        <f ca="1">[1]SchBA!Y29</f>
        <v>2504536.852</v>
      </c>
      <c r="L80" s="35">
        <f ca="1">[1]SchBA!Z29</f>
        <v>0</v>
      </c>
      <c r="M80" s="21">
        <f ca="1">[1]SchBA!AA29</f>
        <v>2316608.4880000004</v>
      </c>
      <c r="N80" s="37">
        <f ca="1">[1]SchBA!AB29</f>
        <v>0</v>
      </c>
      <c r="O80" s="35">
        <f ca="1">[1]SchBA!AC29</f>
        <v>0</v>
      </c>
    </row>
    <row r="81" spans="2:15" x14ac:dyDescent="0.25">
      <c r="B81" s="83" t="s">
        <v>261</v>
      </c>
      <c r="C81" s="84"/>
      <c r="D81" s="85"/>
      <c r="E81" s="27">
        <f ca="1">[1]SchBA!AG29</f>
        <v>4889846.8120000008</v>
      </c>
      <c r="F81" s="41">
        <f ca="1">[1]SchBA!AH29</f>
        <v>-4.934133576804034E-2</v>
      </c>
      <c r="G81" s="27">
        <f ca="1">[1]SchBA!AI29</f>
        <v>4976091.1579999998</v>
      </c>
      <c r="H81" s="41">
        <f ca="1">[1]SchBA!AJ29</f>
        <v>1.7637433096748589E-2</v>
      </c>
      <c r="I81" s="27">
        <f ca="1">[1]SchBA!AK29</f>
        <v>5483905.3020000001</v>
      </c>
      <c r="J81" s="41">
        <f ca="1">[1]SchBA!AL29</f>
        <v>0.10205081214872713</v>
      </c>
      <c r="K81" s="27">
        <f ca="1">[1]SchBA!AM29</f>
        <v>5561486.9539999999</v>
      </c>
      <c r="L81" s="41">
        <f ca="1">[1]SchBA!AN29</f>
        <v>1.4147153848864891E-2</v>
      </c>
      <c r="M81" s="42">
        <f ca="1">[1]SchBA!AO29</f>
        <v>5099386.1380000003</v>
      </c>
      <c r="N81" s="43">
        <f ca="1">[1]SchBA!AP29</f>
        <v>-8.3089436300419983E-2</v>
      </c>
      <c r="O81" s="41">
        <f ca="1">[1]SchBA!AQ29</f>
        <v>4.2851920327192428E-2</v>
      </c>
    </row>
    <row r="82" spans="2:15" x14ac:dyDescent="0.25"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</row>
    <row r="90" spans="2:15" ht="18.75" customHeight="1" x14ac:dyDescent="0.25"/>
    <row r="91" spans="2:15" ht="18" x14ac:dyDescent="0.25">
      <c r="B91" s="78" t="s">
        <v>165</v>
      </c>
      <c r="C91" s="79"/>
      <c r="D91" s="79"/>
      <c r="E91" s="45" t="str">
        <f ca="1">[1]Financials!$F$4</f>
        <v>2011Y</v>
      </c>
      <c r="F91" s="45" t="str">
        <f ca="1">[1]Financials!$G$4</f>
        <v>2011Y
% Chg</v>
      </c>
      <c r="G91" s="45" t="str">
        <f ca="1">[1]Financials!$H$4</f>
        <v>2012Y</v>
      </c>
      <c r="H91" s="45" t="str">
        <f ca="1">[1]Financials!$I$4</f>
        <v>2012Y
% Chg</v>
      </c>
      <c r="I91" s="45" t="str">
        <f ca="1">[1]Financials!$J$4</f>
        <v>2013Y</v>
      </c>
      <c r="J91" s="45" t="str">
        <f ca="1">[1]Financials!$K$4</f>
        <v>2013Y
% Chg</v>
      </c>
      <c r="K91" s="45" t="str">
        <f ca="1">[1]Financials!$L$4</f>
        <v>2014Y</v>
      </c>
      <c r="L91" s="45" t="str">
        <f ca="1">[1]Financials!$M$4</f>
        <v>2014Y
% Chg</v>
      </c>
      <c r="M91" s="45" t="str">
        <f ca="1">[1]Financials!$N$4</f>
        <v>2015Y</v>
      </c>
      <c r="N91" s="45" t="str">
        <f ca="1">[1]Financials!$O$4</f>
        <v>2015Y
% Chg</v>
      </c>
      <c r="O91" s="46" t="str">
        <f ca="1">[1]Financials!$P$4</f>
        <v>5 Yr % Chg</v>
      </c>
    </row>
    <row r="92" spans="2:15" x14ac:dyDescent="0.25">
      <c r="B92" s="80" t="str">
        <f ca="1">SUBSTITUTE(SUBSTITUTE(SUBSTITUTE(SUBSTITUTE(SUBSTITUTE(SUBSTITUTE(SUBSTITUTE([1]Financials!B33,"Short-Term","ST"),"(%)",""),"($000)",""),"/ ","/"),"Cash Flow: ",""),"Reinsurance","Re"),"Capital Gains Taxes","Cap Gain Tax")</f>
        <v xml:space="preserve">Cash &amp; ST Investments/Liabilities </v>
      </c>
      <c r="C92" s="81"/>
      <c r="D92" s="82"/>
      <c r="E92" s="47">
        <f ca="1">[1]Financials!F33</f>
        <v>8.1222760000000012E-3</v>
      </c>
      <c r="F92" s="32">
        <f ca="1">[1]Financials!G33</f>
        <v>-0.63222338179258775</v>
      </c>
      <c r="G92" s="47">
        <f ca="1">[1]Financials!H33</f>
        <v>3.9561093999999998E-2</v>
      </c>
      <c r="H92" s="32">
        <f ca="1">[1]Financials!I33</f>
        <v>3.870690678327108</v>
      </c>
      <c r="I92" s="47">
        <f ca="1">[1]Financials!J33</f>
        <v>1.9538161999999998E-2</v>
      </c>
      <c r="J92" s="32">
        <f ca="1">[1]Financials!K33</f>
        <v>-0.50612685281150216</v>
      </c>
      <c r="K92" s="47">
        <f ca="1">[1]Financials!L33</f>
        <v>3.8882907000000001E-2</v>
      </c>
      <c r="L92" s="32">
        <f ca="1">[1]Financials!M33</f>
        <v>0.99010055295887134</v>
      </c>
      <c r="M92" s="47">
        <f ca="1">[1]Financials!N33</f>
        <v>2.6139991999999997E-2</v>
      </c>
      <c r="N92" s="34">
        <f ca="1">[1]Financials!O33</f>
        <v>-0.32772536785894124</v>
      </c>
      <c r="O92" s="32">
        <f ca="1">[1]Financials!P33</f>
        <v>2.2183087597614257</v>
      </c>
    </row>
    <row r="93" spans="2:15" x14ac:dyDescent="0.25">
      <c r="B93" s="69" t="str">
        <f ca="1">SUBSTITUTE(SUBSTITUTE(SUBSTITUTE(SUBSTITUTE(SUBSTITUTE(SUBSTITUTE(SUBSTITUTE([1]Financials!B34,"Short-Term","ST"),"(%)",""),"($000)",""),"/ ","/"),"Cash Flow: ",""),"Reinsurance","Re"),"Capital Gains Taxes","Cap Gain Tax")</f>
        <v xml:space="preserve">Liquid Investments/Liabilities </v>
      </c>
      <c r="C93" s="70"/>
      <c r="D93" s="71"/>
      <c r="E93" s="48">
        <f ca="1">[1]Financials!F34</f>
        <v>0.81283203799999992</v>
      </c>
      <c r="F93" s="35">
        <f ca="1">[1]Financials!G34</f>
        <v>-8.780523734160095E-2</v>
      </c>
      <c r="G93" s="48">
        <f ca="1">[1]Financials!H34</f>
        <v>0.836928216</v>
      </c>
      <c r="H93" s="35">
        <f ca="1">[1]Financials!I34</f>
        <v>2.9644719786500406E-2</v>
      </c>
      <c r="I93" s="48">
        <f ca="1">[1]Financials!J34</f>
        <v>0.85202865799999994</v>
      </c>
      <c r="J93" s="35">
        <f ca="1">[1]Financials!K34</f>
        <v>1.8042696746646492E-2</v>
      </c>
      <c r="K93" s="48">
        <f ca="1">[1]Financials!L34</f>
        <v>0.92806476500000001</v>
      </c>
      <c r="L93" s="35">
        <f ca="1">[1]Financials!M34</f>
        <v>8.9241255309982837E-2</v>
      </c>
      <c r="M93" s="48">
        <f ca="1">[1]Financials!N34</f>
        <v>0.82501673600000003</v>
      </c>
      <c r="N93" s="37">
        <f ca="1">[1]Financials!O34</f>
        <v>-0.11103538555307613</v>
      </c>
      <c r="O93" s="35">
        <f ca="1">[1]Financials!P34</f>
        <v>1.4990425365098758E-2</v>
      </c>
    </row>
    <row r="94" spans="2:15" x14ac:dyDescent="0.25">
      <c r="B94" s="72" t="str">
        <f ca="1">SUBSTITUTE(SUBSTITUTE(SUBSTITUTE(SUBSTITUTE(SUBSTITUTE(SUBSTITUTE(SUBSTITUTE([1]Financials!B35,"Short-Term","ST"),"(%)",""),"($000)",""),"/ ","/"),"Cash Flow: ",""),"Reinsurance","Re"),"Capital Gains Taxes","Cap Gain Tax")</f>
        <v xml:space="preserve">Cash &amp; ST Investments/C&amp;S </v>
      </c>
      <c r="C94" s="73"/>
      <c r="D94" s="74"/>
      <c r="E94" s="49">
        <f ca="1">[1]Financials!F35</f>
        <v>2.6763534999999998E-2</v>
      </c>
      <c r="F94" s="38">
        <f ca="1">[1]Financials!G35</f>
        <v>-0.58494598489288174</v>
      </c>
      <c r="G94" s="49">
        <f ca="1">[1]Financials!H35</f>
        <v>0.121291992</v>
      </c>
      <c r="H94" s="38">
        <f ca="1">[1]Financials!I35</f>
        <v>3.5319869740675145</v>
      </c>
      <c r="I94" s="49">
        <f ca="1">[1]Financials!J35</f>
        <v>5.8481955000000002E-2</v>
      </c>
      <c r="J94" s="38">
        <f ca="1">[1]Financials!K35</f>
        <v>-0.51784158182512163</v>
      </c>
      <c r="K94" s="49">
        <f ca="1">[1]Financials!L35</f>
        <v>0.106753687</v>
      </c>
      <c r="L94" s="38">
        <f ca="1">[1]Financials!M35</f>
        <v>0.82541241995073511</v>
      </c>
      <c r="M94" s="49">
        <f ca="1">[1]Financials!N35</f>
        <v>7.6793589999999995E-2</v>
      </c>
      <c r="N94" s="40">
        <f ca="1">[1]Financials!O35</f>
        <v>-0.2806469532054664</v>
      </c>
      <c r="O94" s="38">
        <f ca="1">[1]Financials!P35</f>
        <v>1.8693365805376607</v>
      </c>
    </row>
    <row r="95" spans="2:15" x14ac:dyDescent="0.25">
      <c r="B95" s="69" t="str">
        <f ca="1">SUBSTITUTE(SUBSTITUTE(SUBSTITUTE(SUBSTITUTE(SUBSTITUTE(SUBSTITUTE(SUBSTITUTE([1]Financials!B36,"Short-Term","ST"),"(%)",""),"($000)",""),"/ ","/"),"Cash Flow: ",""),"Reinsurance","Re"),"Capital Gains Taxes","Cap Gain Tax")</f>
        <v xml:space="preserve">Liabilities/Invested Assets </v>
      </c>
      <c r="C95" s="70"/>
      <c r="D95" s="71"/>
      <c r="E95" s="48">
        <f ca="1">[1]Financials!F36</f>
        <v>1.112114719</v>
      </c>
      <c r="F95" s="35">
        <f ca="1">[1]Financials!G36</f>
        <v>0.11166664397248072</v>
      </c>
      <c r="G95" s="48">
        <f ca="1">[1]Financials!H36</f>
        <v>1.0703662780000001</v>
      </c>
      <c r="H95" s="35">
        <f ca="1">[1]Financials!I36</f>
        <v>-3.7539689284518785E-2</v>
      </c>
      <c r="I95" s="48">
        <f ca="1">[1]Financials!J36</f>
        <v>1.054224998</v>
      </c>
      <c r="J95" s="35">
        <f ca="1">[1]Financials!K36</f>
        <v>-1.5080146237566705E-2</v>
      </c>
      <c r="K95" s="48">
        <f ca="1">[1]Financials!L36</f>
        <v>0.98591378600000001</v>
      </c>
      <c r="L95" s="35">
        <f ca="1">[1]Financials!M36</f>
        <v>-6.4797564210292036E-2</v>
      </c>
      <c r="M95" s="48">
        <f ca="1">[1]Financials!N36</f>
        <v>1.0285785119999999</v>
      </c>
      <c r="N95" s="37">
        <f ca="1">[1]Financials!O36</f>
        <v>4.3274297008359275E-2</v>
      </c>
      <c r="O95" s="35">
        <f ca="1">[1]Financials!P36</f>
        <v>-7.5114739129713892E-2</v>
      </c>
    </row>
    <row r="96" spans="2:15" x14ac:dyDescent="0.25">
      <c r="B96" s="72" t="str">
        <f ca="1">SUBSTITUTE(SUBSTITUTE(SUBSTITUTE(SUBSTITUTE(SUBSTITUTE(SUBSTITUTE(SUBSTITUTE([1]Financials!B37,"Short-Term","ST"),"(%)",""),"($000)",""),"/ ","/"),"Cash Flow: ",""),"Reinsurance","Re"),"Capital Gains Taxes","Cap Gain Tax")</f>
        <v xml:space="preserve">Affiliated Investments/C&amp;S </v>
      </c>
      <c r="C96" s="73"/>
      <c r="D96" s="74"/>
      <c r="E96" s="49">
        <f ca="1">[1]Financials!F37</f>
        <v>0.108474944</v>
      </c>
      <c r="F96" s="38">
        <f ca="1">[1]Financials!G37</f>
        <v>-3.7641799168930401E-3</v>
      </c>
      <c r="G96" s="49">
        <f ca="1">[1]Financials!H37</f>
        <v>0.100998476</v>
      </c>
      <c r="H96" s="38">
        <f ca="1">[1]Financials!I37</f>
        <v>-6.8923455724485105E-2</v>
      </c>
      <c r="I96" s="49">
        <f ca="1">[1]Financials!J37</f>
        <v>9.9836565000000002E-2</v>
      </c>
      <c r="J96" s="38">
        <f ca="1">[1]Financials!K37</f>
        <v>-1.150424289570473E-2</v>
      </c>
      <c r="K96" s="49">
        <f ca="1">[1]Financials!L37</f>
        <v>0.131485411</v>
      </c>
      <c r="L96" s="38">
        <f ca="1">[1]Financials!M37</f>
        <v>0.31700655967079783</v>
      </c>
      <c r="M96" s="49">
        <f ca="1">[1]Financials!N37</f>
        <v>8.227978200000001E-2</v>
      </c>
      <c r="N96" s="40">
        <f ca="1">[1]Financials!O37</f>
        <v>-0.37422881082981885</v>
      </c>
      <c r="O96" s="38">
        <f ca="1">[1]Financials!P37</f>
        <v>-0.24148583105053267</v>
      </c>
    </row>
    <row r="97" spans="2:15" x14ac:dyDescent="0.25">
      <c r="B97" s="69" t="str">
        <f ca="1">SUBSTITUTE(SUBSTITUTE(SUBSTITUTE(SUBSTITUTE(SUBSTITUTE(SUBSTITUTE(SUBSTITUTE([1]Financials!B38,"Short-Term","ST"),"(%)",""),"($000)",""),"/ ","/"),"Cash Flow: ",""),"Reinsurance","Re"),"Capital Gains Taxes","Cap Gain Tax")</f>
        <v xml:space="preserve">Net Adm Cash &amp; Invested Assets </v>
      </c>
      <c r="C97" s="70"/>
      <c r="D97" s="71"/>
      <c r="E97" s="50">
        <f ca="1">[1]Financials!F38</f>
        <v>25481374.539000001</v>
      </c>
      <c r="F97" s="35">
        <f ca="1">[1]Financials!G38</f>
        <v>-3.3198328517110465E-2</v>
      </c>
      <c r="G97" s="50">
        <f ca="1">[1]Financials!H38</f>
        <v>26533864.206</v>
      </c>
      <c r="H97" s="35">
        <f ca="1">[1]Financials!I38</f>
        <v>4.1304273652472467E-2</v>
      </c>
      <c r="I97" s="50">
        <f ca="1">[1]Financials!J38</f>
        <v>26652455.316</v>
      </c>
      <c r="J97" s="35">
        <f ca="1">[1]Financials!K38</f>
        <v>4.4694247727845582E-3</v>
      </c>
      <c r="K97" s="50">
        <f ca="1">[1]Financials!L38</f>
        <v>26730825.75</v>
      </c>
      <c r="L97" s="35">
        <f ca="1">[1]Financials!M38</f>
        <v>2.9404583206618096E-3</v>
      </c>
      <c r="M97" s="50">
        <f ca="1">[1]Financials!N38</f>
        <v>25681205.577</v>
      </c>
      <c r="N97" s="37">
        <f ca="1">[1]Financials!O38</f>
        <v>-3.9266283159995585E-2</v>
      </c>
      <c r="O97" s="35">
        <f ca="1">[1]Financials!P38</f>
        <v>7.8422393460035877E-3</v>
      </c>
    </row>
    <row r="98" spans="2:15" x14ac:dyDescent="0.25">
      <c r="B98" s="69" t="str">
        <f ca="1">SUBSTITUTE(SUBSTITUTE(SUBSTITUTE(SUBSTITUTE(SUBSTITUTE(SUBSTITUTE(SUBSTITUTE([1]Financials!B42,"Short-Term","ST"),"(%)",""),"($000)",""),"/ ","/"),"Cash Flow: ",""),"Reinsurance","Re"),"Capital Gains Taxes","Cap Gain Tax")</f>
        <v xml:space="preserve">Premiums Collected Net of Re </v>
      </c>
      <c r="C98" s="70"/>
      <c r="D98" s="71"/>
      <c r="E98" s="50">
        <f ca="1">[1]Financials!F42</f>
        <v>5092862.3880000003</v>
      </c>
      <c r="F98" s="35">
        <f ca="1">[1]Financials!G42</f>
        <v>-0.14829345409300965</v>
      </c>
      <c r="G98" s="50">
        <f ca="1">[1]Financials!H42</f>
        <v>5816724.0430000005</v>
      </c>
      <c r="H98" s="35">
        <f ca="1">[1]Financials!I42</f>
        <v>0.14213257689930736</v>
      </c>
      <c r="I98" s="50">
        <f ca="1">[1]Financials!J42</f>
        <v>6165511.6540000001</v>
      </c>
      <c r="J98" s="35">
        <f ca="1">[1]Financials!K42</f>
        <v>5.9962894650252396E-2</v>
      </c>
      <c r="K98" s="50">
        <f ca="1">[1]Financials!L42</f>
        <v>5698773.3190000001</v>
      </c>
      <c r="L98" s="35">
        <f ca="1">[1]Financials!M42</f>
        <v>-7.5701476404994583E-2</v>
      </c>
      <c r="M98" s="50">
        <f ca="1">[1]Financials!N42</f>
        <v>5110715.8670000006</v>
      </c>
      <c r="N98" s="37">
        <f ca="1">[1]Financials!O42</f>
        <v>-0.10319018130434954</v>
      </c>
      <c r="O98" s="35">
        <f ca="1">[1]Financials!P42</f>
        <v>3.5055883390973097E-3</v>
      </c>
    </row>
    <row r="99" spans="2:15" x14ac:dyDescent="0.25">
      <c r="B99" s="72" t="str">
        <f ca="1">SUBSTITUTE(SUBSTITUTE(SUBSTITUTE(SUBSTITUTE(SUBSTITUTE(SUBSTITUTE(SUBSTITUTE([1]Financials!B43,"Short-Term","ST"),"(%)",""),"($000)",""),"/ ","/"),"Cash Flow: ",""),"Reinsurance","Re"),"Capital Gains Taxes","Cap Gain Tax")</f>
        <v xml:space="preserve">Benefit &amp; Loss Related Pymts </v>
      </c>
      <c r="C99" s="73"/>
      <c r="D99" s="74"/>
      <c r="E99" s="51">
        <f ca="1">[1]Financials!F43</f>
        <v>4110016.3820000002</v>
      </c>
      <c r="F99" s="38">
        <f ca="1">[1]Financials!G43</f>
        <v>0.37975075939878256</v>
      </c>
      <c r="G99" s="51">
        <f ca="1">[1]Financials!H43</f>
        <v>3910078.0530000003</v>
      </c>
      <c r="H99" s="38">
        <f ca="1">[1]Financials!I43</f>
        <v>-4.8646601477220108E-2</v>
      </c>
      <c r="I99" s="51">
        <f ca="1">[1]Financials!J43</f>
        <v>4344742.6310000001</v>
      </c>
      <c r="J99" s="38">
        <f ca="1">[1]Financials!K43</f>
        <v>0.11116519212871068</v>
      </c>
      <c r="K99" s="51">
        <f ca="1">[1]Financials!L43</f>
        <v>2498696.6040000003</v>
      </c>
      <c r="L99" s="38">
        <f ca="1">[1]Financials!M43</f>
        <v>-0.42489191737810894</v>
      </c>
      <c r="M99" s="51">
        <f ca="1">[1]Financials!N43</f>
        <v>3438866.8810000001</v>
      </c>
      <c r="N99" s="40">
        <f ca="1">[1]Financials!O43</f>
        <v>0.37626427934265516</v>
      </c>
      <c r="O99" s="38">
        <f ca="1">[1]Financials!P43</f>
        <v>-0.1632960646919388</v>
      </c>
    </row>
    <row r="100" spans="2:15" x14ac:dyDescent="0.25">
      <c r="B100" s="69" t="str">
        <f ca="1">SUBSTITUTE(SUBSTITUTE(SUBSTITUTE(SUBSTITUTE(SUBSTITUTE(SUBSTITUTE(SUBSTITUTE([1]Financials!B44,"Short-Term","ST"),"(%)",""),"($000)",""),"/ ","/"),"Cash Flow: ",""),"Reinsurance","Re"),"Capital Gains Taxes","Cap Gain Tax")</f>
        <v xml:space="preserve">Exp &amp; WI For Deductions </v>
      </c>
      <c r="C100" s="70"/>
      <c r="D100" s="71"/>
      <c r="E100" s="50">
        <f ca="1">[1]Financials!F44</f>
        <v>2113062.2489999998</v>
      </c>
      <c r="F100" s="35">
        <f ca="1">[1]Financials!G44</f>
        <v>6.2988398921033362E-3</v>
      </c>
      <c r="G100" s="50">
        <f ca="1">[1]Financials!H44</f>
        <v>2044512.1610000001</v>
      </c>
      <c r="H100" s="35">
        <f ca="1">[1]Financials!I44</f>
        <v>-3.2441111487577223E-2</v>
      </c>
      <c r="I100" s="50">
        <f ca="1">[1]Financials!J44</f>
        <v>1950125.696</v>
      </c>
      <c r="J100" s="35">
        <f ca="1">[1]Financials!K44</f>
        <v>-4.6165763550085392E-2</v>
      </c>
      <c r="K100" s="50">
        <f ca="1">[1]Financials!L44</f>
        <v>1924763.8970000001</v>
      </c>
      <c r="L100" s="35">
        <f ca="1">[1]Financials!M44</f>
        <v>-1.3005212459904936E-2</v>
      </c>
      <c r="M100" s="50">
        <f ca="1">[1]Financials!N44</f>
        <v>1700037.416</v>
      </c>
      <c r="N100" s="37">
        <f ca="1">[1]Financials!O44</f>
        <v>-0.1167553492406348</v>
      </c>
      <c r="O100" s="35">
        <f ca="1">[1]Financials!P44</f>
        <v>-0.19546269079174672</v>
      </c>
    </row>
    <row r="101" spans="2:15" x14ac:dyDescent="0.25">
      <c r="B101" s="72" t="str">
        <f ca="1">SUBSTITUTE(SUBSTITUTE(SUBSTITUTE(SUBSTITUTE(SUBSTITUTE(SUBSTITUTE(SUBSTITUTE([1]Financials!B45,"Short-Term","ST"),"(%)",""),"($000)",""),"/ ","/"),"Cash Flow: ",""),"Reinsurance","Re"),"Capital Gains Taxes","Cap Gain Tax")</f>
        <v xml:space="preserve">Cash From Operations </v>
      </c>
      <c r="C101" s="73"/>
      <c r="D101" s="74"/>
      <c r="E101" s="51">
        <f ca="1">[1]Financials!F45</f>
        <v>-224717.20800000001</v>
      </c>
      <c r="F101" s="38">
        <f ca="1">[1]Financials!G45</f>
        <v>-1.1301685261153833</v>
      </c>
      <c r="G101" s="51">
        <f ca="1">[1]Financials!H45</f>
        <v>748674.58900000004</v>
      </c>
      <c r="H101" s="38">
        <f ca="1">[1]Financials!I45</f>
        <v>-4.3316299880336713</v>
      </c>
      <c r="I101" s="51">
        <f ca="1">[1]Financials!J45</f>
        <v>581726.59400000004</v>
      </c>
      <c r="J101" s="38">
        <f ca="1">[1]Financials!K45</f>
        <v>-0.22299140033988785</v>
      </c>
      <c r="K101" s="51">
        <f ca="1">[1]Financials!L45</f>
        <v>1977046.835</v>
      </c>
      <c r="L101" s="38">
        <f ca="1">[1]Financials!M45</f>
        <v>2.3985842411048512</v>
      </c>
      <c r="M101" s="51">
        <f ca="1">[1]Financials!N45</f>
        <v>611429.14600000007</v>
      </c>
      <c r="N101" s="40">
        <f ca="1">[1]Financials!O45</f>
        <v>-0.69073613473602913</v>
      </c>
      <c r="O101" s="38">
        <f ca="1">[1]Financials!P45</f>
        <v>-3.7208826215035566</v>
      </c>
    </row>
    <row r="102" spans="2:15" x14ac:dyDescent="0.25">
      <c r="B102" s="69" t="str">
        <f ca="1">SUBSTITUTE(SUBSTITUTE(SUBSTITUTE(SUBSTITUTE(SUBSTITUTE(SUBSTITUTE(SUBSTITUTE([1]Financials!B46,"Short-Term","ST"),"(%)",""),"($000)",""),"/ ","/"),"Cash Flow: ",""),"Reinsurance","Re"),"Capital Gains Taxes","Cap Gain Tax")</f>
        <v xml:space="preserve">Income Taxes Excl Cap Gain Tax </v>
      </c>
      <c r="C102" s="70"/>
      <c r="D102" s="71"/>
      <c r="E102" s="50">
        <f ca="1">[1]Financials!F46</f>
        <v>86730.845000000001</v>
      </c>
      <c r="F102" s="35">
        <f ca="1">[1]Financials!G46</f>
        <v>0.21814822038186343</v>
      </c>
      <c r="G102" s="50">
        <f ca="1">[1]Financials!H46</f>
        <v>31407.648000000001</v>
      </c>
      <c r="H102" s="35">
        <f ca="1">[1]Financials!I46</f>
        <v>-0.63787222412049593</v>
      </c>
      <c r="I102" s="50">
        <f ca="1">[1]Financials!J46</f>
        <v>101314.72100000001</v>
      </c>
      <c r="J102" s="35">
        <f ca="1">[1]Financials!K46</f>
        <v>2.2257977738415815</v>
      </c>
      <c r="K102" s="50">
        <f ca="1">[1]Financials!L46</f>
        <v>59867.466</v>
      </c>
      <c r="L102" s="35">
        <f ca="1">[1]Financials!M46</f>
        <v>-0.40909410390618361</v>
      </c>
      <c r="M102" s="50">
        <f ca="1">[1]Financials!N46</f>
        <v>101644.997</v>
      </c>
      <c r="N102" s="37">
        <f ca="1">[1]Financials!O46</f>
        <v>0.69783362803429827</v>
      </c>
      <c r="O102" s="35">
        <f ca="1">[1]Financials!P46</f>
        <v>0.1719590302619558</v>
      </c>
    </row>
    <row r="103" spans="2:15" x14ac:dyDescent="0.25">
      <c r="B103" s="75" t="str">
        <f ca="1">SUBSTITUTE(SUBSTITUTE(SUBSTITUTE(SUBSTITUTE(SUBSTITUTE(SUBSTITUTE(SUBSTITUTE([1]Financials!B47,"Short-Term","ST"),"(%)",""),"($000)",""),"/ ","/"),"Cash Flow: ",""),"Reinsurance","Re"),"Capital Gains Taxes","Cap Gain Tax")</f>
        <v xml:space="preserve">Dividends Paid to Policyholders </v>
      </c>
      <c r="C103" s="76"/>
      <c r="D103" s="77"/>
      <c r="E103" s="52">
        <f ca="1">[1]Financials!F47</f>
        <v>8299.6869999999999</v>
      </c>
      <c r="F103" s="53">
        <f ca="1">[1]Financials!G47</f>
        <v>0.14199416762960126</v>
      </c>
      <c r="G103" s="52">
        <f ca="1">[1]Financials!H47</f>
        <v>5265.03</v>
      </c>
      <c r="H103" s="53">
        <f ca="1">[1]Financials!I47</f>
        <v>-0.3656351137097098</v>
      </c>
      <c r="I103" s="52">
        <f ca="1">[1]Financials!J47</f>
        <v>5882.241</v>
      </c>
      <c r="J103" s="53">
        <f ca="1">[1]Financials!K47</f>
        <v>0.11722839186101508</v>
      </c>
      <c r="K103" s="52">
        <f ca="1">[1]Financials!L47</f>
        <v>6717.7219999999998</v>
      </c>
      <c r="L103" s="53">
        <f ca="1">[1]Financials!M47</f>
        <v>0.14203447291601945</v>
      </c>
      <c r="M103" s="52">
        <f ca="1">[1]Financials!N47</f>
        <v>6238.3710000000001</v>
      </c>
      <c r="N103" s="54">
        <f ca="1">[1]Financials!O47</f>
        <v>-7.1356182944158686E-2</v>
      </c>
      <c r="O103" s="53">
        <f ca="1">[1]Financials!P47</f>
        <v>-0.24836069119233051</v>
      </c>
    </row>
    <row r="104" spans="2:15" ht="4.5" customHeight="1" x14ac:dyDescent="0.25"/>
    <row r="105" spans="2:15" ht="18" x14ac:dyDescent="0.25">
      <c r="B105" s="78" t="s">
        <v>138</v>
      </c>
      <c r="C105" s="79"/>
      <c r="D105" s="79"/>
      <c r="E105" s="16" t="str">
        <f ca="1">[1]Financials!$F$4</f>
        <v>2011Y</v>
      </c>
      <c r="F105" s="16" t="str">
        <f ca="1">[1]Financials!$G$4</f>
        <v>2011Y
% Chg</v>
      </c>
      <c r="G105" s="16" t="str">
        <f ca="1">[1]Financials!$H$4</f>
        <v>2012Y</v>
      </c>
      <c r="H105" s="16" t="str">
        <f ca="1">[1]Financials!$I$4</f>
        <v>2012Y
% Chg</v>
      </c>
      <c r="I105" s="16" t="str">
        <f ca="1">[1]Financials!$J$4</f>
        <v>2013Y</v>
      </c>
      <c r="J105" s="16" t="str">
        <f ca="1">[1]Financials!$K$4</f>
        <v>2013Y
% Chg</v>
      </c>
      <c r="K105" s="16" t="str">
        <f ca="1">[1]Financials!$L$4</f>
        <v>2014Y</v>
      </c>
      <c r="L105" s="16" t="str">
        <f ca="1">[1]Financials!$M$4</f>
        <v>2014Y
% Chg</v>
      </c>
      <c r="M105" s="16" t="str">
        <f ca="1">[1]Financials!$N$4</f>
        <v>2015Y</v>
      </c>
      <c r="N105" s="16" t="str">
        <f ca="1">[1]Financials!$O$4</f>
        <v>2015Y
% Chg</v>
      </c>
      <c r="O105" s="17" t="str">
        <f ca="1">[1]Financials!$P$4</f>
        <v>5 Yr % Chg</v>
      </c>
    </row>
    <row r="106" spans="2:15" x14ac:dyDescent="0.25">
      <c r="B106" s="80" t="str">
        <f ca="1">SUBSTITUTE(SUBSTITUTE([1]Financials!B7,"(%)",""),"($000)","")</f>
        <v xml:space="preserve">GPW to PHS </v>
      </c>
      <c r="C106" s="81"/>
      <c r="D106" s="82"/>
      <c r="E106" s="55">
        <f ca="1">[1]Financials!F7</f>
        <v>1.6302879219999999</v>
      </c>
      <c r="F106" s="56">
        <f ca="1">[1]Financials!G7</f>
        <v>0.14237666840984753</v>
      </c>
      <c r="G106" s="55">
        <f ca="1">[1]Financials!H7</f>
        <v>1.5465181050000001</v>
      </c>
      <c r="H106" s="56">
        <f ca="1">[1]Financials!I7</f>
        <v>-5.1383449432191641E-2</v>
      </c>
      <c r="I106" s="55">
        <f ca="1">[1]Financials!J7</f>
        <v>1.5609354450000001</v>
      </c>
      <c r="J106" s="56">
        <f ca="1">[1]Financials!K7</f>
        <v>9.3224514820666737E-3</v>
      </c>
      <c r="K106" s="55">
        <f ca="1">[1]Financials!L7</f>
        <v>1.4643751570000001</v>
      </c>
      <c r="L106" s="56">
        <f ca="1">[1]Financials!M7</f>
        <v>-6.1860526205169242E-2</v>
      </c>
      <c r="M106" s="55">
        <f ca="1">[1]Financials!N7</f>
        <v>1.601263943</v>
      </c>
      <c r="N106" s="57">
        <f ca="1">[1]Financials!O7</f>
        <v>9.3479314604351771E-2</v>
      </c>
      <c r="O106" s="56">
        <f ca="1">[1]Financials!P7</f>
        <v>-1.7802977381071505E-2</v>
      </c>
    </row>
    <row r="107" spans="2:15" x14ac:dyDescent="0.25">
      <c r="B107" s="69" t="str">
        <f ca="1">SUBSTITUTE(SUBSTITUTE([1]Financials!B8,"(%)",""),"($000)","")</f>
        <v xml:space="preserve">NPW to PHS </v>
      </c>
      <c r="C107" s="70"/>
      <c r="D107" s="71"/>
      <c r="E107" s="58">
        <f ca="1">[1]Financials!F8</f>
        <v>0.61688971999999997</v>
      </c>
      <c r="F107" s="59">
        <f ca="1">[1]Financials!G8</f>
        <v>8.7576388316841225E-3</v>
      </c>
      <c r="G107" s="58">
        <f ca="1">[1]Financials!H8</f>
        <v>0.60967175500000004</v>
      </c>
      <c r="H107" s="59">
        <f ca="1">[1]Financials!I8</f>
        <v>-1.1700575914930011E-2</v>
      </c>
      <c r="I107" s="58">
        <f ca="1">[1]Financials!J8</f>
        <v>0.61176591199999997</v>
      </c>
      <c r="J107" s="59">
        <f ca="1">[1]Financials!K8</f>
        <v>3.4348926005272062E-3</v>
      </c>
      <c r="K107" s="58">
        <f ca="1">[1]Financials!L8</f>
        <v>0.57226289399999997</v>
      </c>
      <c r="L107" s="59">
        <f ca="1">[1]Financials!M8</f>
        <v>-6.4572113655132823E-2</v>
      </c>
      <c r="M107" s="58">
        <f ca="1">[1]Financials!N8</f>
        <v>0.56296397900000006</v>
      </c>
      <c r="N107" s="60">
        <f ca="1">[1]Financials!O8</f>
        <v>-1.6249376112790426E-2</v>
      </c>
      <c r="O107" s="59">
        <f ca="1">[1]Financials!P8</f>
        <v>-8.7415528662075803E-2</v>
      </c>
    </row>
    <row r="108" spans="2:15" x14ac:dyDescent="0.25">
      <c r="B108" s="72" t="str">
        <f ca="1">SUBSTITUTE(SUBSTITUTE([1]Financials!B9,"(%)",""),"($000)","")</f>
        <v xml:space="preserve">Chg in NPW </v>
      </c>
      <c r="C108" s="73"/>
      <c r="D108" s="74"/>
      <c r="E108" s="61">
        <f ca="1">[1]Financials!F9</f>
        <v>-3.9320982999999997E-2</v>
      </c>
      <c r="F108" s="62">
        <f ca="1">[1]Financials!G9</f>
        <v>-0.52831795670719661</v>
      </c>
      <c r="G108" s="61">
        <f ca="1">[1]Financials!H9</f>
        <v>6.4512885999999992E-2</v>
      </c>
      <c r="H108" s="62">
        <f ca="1">[1]Financials!I9</f>
        <v>-2.6406732761487675</v>
      </c>
      <c r="I108" s="61">
        <f ca="1">[1]Financials!J9</f>
        <v>1.6839643000000001E-2</v>
      </c>
      <c r="J108" s="62">
        <f ca="1">[1]Financials!K9</f>
        <v>-0.73897241242625533</v>
      </c>
      <c r="K108" s="61">
        <f ca="1">[1]Financials!L9</f>
        <v>-4.3455647E-2</v>
      </c>
      <c r="L108" s="62">
        <f ca="1">[1]Financials!M9</f>
        <v>-3.5805563098932676</v>
      </c>
      <c r="M108" s="61">
        <f ca="1">[1]Financials!N9</f>
        <v>-7.8508778000000001E-2</v>
      </c>
      <c r="N108" s="63">
        <f ca="1">[1]Financials!O9</f>
        <v>0.80664156260289954</v>
      </c>
      <c r="O108" s="62">
        <f ca="1">[1]Financials!P9</f>
        <v>0.9966128008549533</v>
      </c>
    </row>
    <row r="109" spans="2:15" x14ac:dyDescent="0.25">
      <c r="B109" s="69" t="str">
        <f ca="1">SUBSTITUTE(SUBSTITUTE([1]Financials!B10,"(%)",""),"($000)","")</f>
        <v xml:space="preserve">Surplus Aid to PHS </v>
      </c>
      <c r="C109" s="70"/>
      <c r="D109" s="71"/>
      <c r="E109" s="58">
        <f ca="1">[1]Financials!F10</f>
        <v>5.9604701000000003E-2</v>
      </c>
      <c r="F109" s="59">
        <f ca="1">[1]Financials!G10</f>
        <v>-4.204269953962525E-2</v>
      </c>
      <c r="G109" s="58">
        <f ca="1">[1]Financials!H10</f>
        <v>5.9289487000000002E-2</v>
      </c>
      <c r="H109" s="59">
        <f ca="1">[1]Financials!I10</f>
        <v>-5.2884083757085421E-3</v>
      </c>
      <c r="I109" s="58">
        <f ca="1">[1]Financials!J10</f>
        <v>5.7368541000000002E-2</v>
      </c>
      <c r="J109" s="59">
        <f ca="1">[1]Financials!K10</f>
        <v>-3.2399437019922317E-2</v>
      </c>
      <c r="K109" s="58">
        <f ca="1">[1]Financials!L10</f>
        <v>5.5261942000000001E-2</v>
      </c>
      <c r="L109" s="59">
        <f ca="1">[1]Financials!M10</f>
        <v>-3.6720456251449707E-2</v>
      </c>
      <c r="M109" s="58">
        <f ca="1">[1]Financials!N10</f>
        <v>6.963917E-2</v>
      </c>
      <c r="N109" s="60">
        <f ca="1">[1]Financials!O10</f>
        <v>0.26016508793701099</v>
      </c>
      <c r="O109" s="59">
        <f ca="1">[1]Financials!P10</f>
        <v>0.1683502950547473</v>
      </c>
    </row>
    <row r="110" spans="2:15" x14ac:dyDescent="0.25">
      <c r="B110" s="72" t="str">
        <f ca="1">SUBSTITUTE(SUBSTITUTE([1]Financials!B11,"(%)",""),"($000)","")</f>
        <v xml:space="preserve">2-Yr Overall Operating Ratio </v>
      </c>
      <c r="C110" s="73"/>
      <c r="D110" s="74"/>
      <c r="E110" s="61">
        <f ca="1">[1]Financials!F11</f>
        <v>0.80599999999999994</v>
      </c>
      <c r="F110" s="62">
        <f ca="1">[1]Financials!G11</f>
        <v>-7.3891625615765122E-3</v>
      </c>
      <c r="G110" s="61">
        <f ca="1">[1]Financials!H11</f>
        <v>0.85599999999999998</v>
      </c>
      <c r="H110" s="62">
        <f ca="1">[1]Financials!I11</f>
        <v>6.2034739454094323E-2</v>
      </c>
      <c r="I110" s="61">
        <f ca="1">[1]Financials!J11</f>
        <v>0.84299999999999997</v>
      </c>
      <c r="J110" s="62">
        <f ca="1">[1]Financials!K11</f>
        <v>-1.5186915887850483E-2</v>
      </c>
      <c r="K110" s="61">
        <f ca="1">[1]Financials!L11</f>
        <v>0.82599999999999996</v>
      </c>
      <c r="L110" s="62">
        <f ca="1">[1]Financials!M11</f>
        <v>-2.0166073546856511E-2</v>
      </c>
      <c r="M110" s="61">
        <f ca="1">[1]Financials!N11</f>
        <v>0.86</v>
      </c>
      <c r="N110" s="63">
        <f ca="1">[1]Financials!O11</f>
        <v>4.1162227602905554E-2</v>
      </c>
      <c r="O110" s="62">
        <f ca="1">[1]Financials!P11</f>
        <v>6.6997518610421913E-2</v>
      </c>
    </row>
    <row r="111" spans="2:15" x14ac:dyDescent="0.25">
      <c r="B111" s="69" t="str">
        <f ca="1">SUBSTITUTE(SUBSTITUTE([1]Financials!B12,"(%)",""),"($000)","")</f>
        <v xml:space="preserve">Invest Yield </v>
      </c>
      <c r="C111" s="70"/>
      <c r="D111" s="71"/>
      <c r="E111" s="58">
        <f ca="1">[1]Financials!F12</f>
        <v>3.7000000000000005E-2</v>
      </c>
      <c r="F111" s="59">
        <f ca="1">[1]Financials!G12</f>
        <v>-2.631578947368407E-2</v>
      </c>
      <c r="G111" s="58">
        <f ca="1">[1]Financials!H12</f>
        <v>3.2000000000000001E-2</v>
      </c>
      <c r="H111" s="59">
        <f ca="1">[1]Financials!I12</f>
        <v>-0.1351351351351352</v>
      </c>
      <c r="I111" s="58">
        <f ca="1">[1]Financials!J12</f>
        <v>2.7000000000000003E-2</v>
      </c>
      <c r="J111" s="59">
        <f ca="1">[1]Financials!K12</f>
        <v>-0.15624999999999989</v>
      </c>
      <c r="K111" s="58">
        <f ca="1">[1]Financials!L12</f>
        <v>2.6000000000000002E-2</v>
      </c>
      <c r="L111" s="59">
        <f ca="1">[1]Financials!M12</f>
        <v>-3.703703703703709E-2</v>
      </c>
      <c r="M111" s="58">
        <f ca="1">[1]Financials!N12</f>
        <v>2.6000000000000002E-2</v>
      </c>
      <c r="N111" s="60">
        <f ca="1">[1]Financials!O12</f>
        <v>0</v>
      </c>
      <c r="O111" s="59">
        <f ca="1">[1]Financials!P12</f>
        <v>-0.29729729729729737</v>
      </c>
    </row>
    <row r="112" spans="2:15" x14ac:dyDescent="0.25">
      <c r="B112" s="72" t="str">
        <f ca="1">SUBSTITUTE(SUBSTITUTE([1]Financials!B13,"(%)",""),"($000)","")</f>
        <v xml:space="preserve">Gross Chg in PHS </v>
      </c>
      <c r="C112" s="73"/>
      <c r="D112" s="74"/>
      <c r="E112" s="61">
        <f ca="1">[1]Financials!F13</f>
        <v>-4.7661221999999996E-2</v>
      </c>
      <c r="F112" s="62">
        <f ca="1">[1]Financials!G13</f>
        <v>-4.4205406741450135</v>
      </c>
      <c r="G112" s="61">
        <f ca="1">[1]Financials!H13</f>
        <v>7.7115761000000005E-2</v>
      </c>
      <c r="H112" s="62">
        <f ca="1">[1]Financials!I13</f>
        <v>-2.6179979816715573</v>
      </c>
      <c r="I112" s="61">
        <f ca="1">[1]Financials!J13</f>
        <v>1.3358864E-2</v>
      </c>
      <c r="J112" s="62">
        <f ca="1">[1]Financials!K13</f>
        <v>-0.82676869388606566</v>
      </c>
      <c r="K112" s="61">
        <f ca="1">[1]Financials!L13</f>
        <v>2.2574127000000003E-2</v>
      </c>
      <c r="L112" s="62">
        <f ca="1">[1]Financials!M13</f>
        <v>0.6898238502914622</v>
      </c>
      <c r="M112" s="61">
        <f ca="1">[1]Financials!N13</f>
        <v>-6.3287788999999997E-2</v>
      </c>
      <c r="N112" s="63">
        <f ca="1">[1]Financials!O13</f>
        <v>-3.803554219394619</v>
      </c>
      <c r="O112" s="62">
        <f ca="1">[1]Financials!P13</f>
        <v>0.32786752719013368</v>
      </c>
    </row>
    <row r="113" spans="2:15" x14ac:dyDescent="0.25">
      <c r="B113" s="69" t="str">
        <f ca="1">SUBSTITUTE(SUBSTITUTE([1]Financials!B14,"(%)",""),"($000)","")</f>
        <v xml:space="preserve">Net Chg in Adj PHS </v>
      </c>
      <c r="C113" s="70"/>
      <c r="D113" s="71"/>
      <c r="E113" s="58">
        <f ca="1">[1]Financials!F14</f>
        <v>0.03</v>
      </c>
      <c r="F113" s="59">
        <f ca="1">[1]Financials!G14</f>
        <v>-0.4</v>
      </c>
      <c r="G113" s="58">
        <f ca="1">[1]Financials!H14</f>
        <v>0.13</v>
      </c>
      <c r="H113" s="59">
        <f ca="1">[1]Financials!I14</f>
        <v>3.3333333333333339</v>
      </c>
      <c r="I113" s="58">
        <f ca="1">[1]Financials!J14</f>
        <v>0.06</v>
      </c>
      <c r="J113" s="59">
        <f ca="1">[1]Financials!K14</f>
        <v>-0.53846153846153855</v>
      </c>
      <c r="K113" s="58">
        <f ca="1">[1]Financials!L14</f>
        <v>0.02</v>
      </c>
      <c r="L113" s="59">
        <f ca="1">[1]Financials!M14</f>
        <v>-0.66666666666666663</v>
      </c>
      <c r="M113" s="58">
        <f ca="1">[1]Financials!N14</f>
        <v>-0.04</v>
      </c>
      <c r="N113" s="60">
        <f ca="1">[1]Financials!O14</f>
        <v>-3</v>
      </c>
      <c r="O113" s="59">
        <f ca="1">[1]Financials!P14</f>
        <v>-2.3333333333333335</v>
      </c>
    </row>
    <row r="114" spans="2:15" x14ac:dyDescent="0.25">
      <c r="B114" s="72" t="str">
        <f ca="1">SUBSTITUTE(SUBSTITUTE([1]Financials!B15,"(%)",""),"($000)","")</f>
        <v xml:space="preserve">Liab to Liq Assets </v>
      </c>
      <c r="C114" s="73"/>
      <c r="D114" s="74"/>
      <c r="E114" s="61">
        <f ca="1">[1]Financials!F15</f>
        <v>1.1707729469999999</v>
      </c>
      <c r="F114" s="62">
        <f ca="1">[1]Financials!G15</f>
        <v>0.10414651585721368</v>
      </c>
      <c r="G114" s="61">
        <f ca="1">[1]Financials!H15</f>
        <v>1.135909171</v>
      </c>
      <c r="H114" s="62">
        <f ca="1">[1]Financials!I15</f>
        <v>-2.9778426371513955E-2</v>
      </c>
      <c r="I114" s="61">
        <f ca="1">[1]Financials!J15</f>
        <v>1.1253185999999999</v>
      </c>
      <c r="J114" s="62">
        <f ca="1">[1]Financials!K15</f>
        <v>-9.3234311953627191E-3</v>
      </c>
      <c r="K114" s="61">
        <f ca="1">[1]Financials!L15</f>
        <v>1.047676528</v>
      </c>
      <c r="L114" s="62">
        <f ca="1">[1]Financials!M15</f>
        <v>-6.8995635547124179E-2</v>
      </c>
      <c r="M114" s="61">
        <f ca="1">[1]Financials!N15</f>
        <v>1.099387117</v>
      </c>
      <c r="N114" s="63">
        <f ca="1">[1]Financials!O15</f>
        <v>4.9357399557967474E-2</v>
      </c>
      <c r="O114" s="62">
        <f ca="1">[1]Financials!P15</f>
        <v>-6.097324864135234E-2</v>
      </c>
    </row>
    <row r="115" spans="2:15" x14ac:dyDescent="0.25">
      <c r="B115" s="69" t="str">
        <f ca="1">SUBSTITUTE(SUBSTITUTE([1]Financials!B16,"(%)",""),"($000)","")</f>
        <v xml:space="preserve">Gross Agents' Bal to PHS </v>
      </c>
      <c r="C115" s="70"/>
      <c r="D115" s="71"/>
      <c r="E115" s="58">
        <f ca="1">[1]Financials!F16</f>
        <v>0.57485780799999997</v>
      </c>
      <c r="F115" s="59">
        <f ca="1">[1]Financials!G16</f>
        <v>0.45405600193876894</v>
      </c>
      <c r="G115" s="58">
        <f ca="1">[1]Financials!H16</f>
        <v>0.555626854</v>
      </c>
      <c r="H115" s="59">
        <f ca="1">[1]Financials!I16</f>
        <v>-3.3453410099632763E-2</v>
      </c>
      <c r="I115" s="58">
        <f ca="1">[1]Financials!J16</f>
        <v>0.48981668300000003</v>
      </c>
      <c r="J115" s="59">
        <f ca="1">[1]Financials!K16</f>
        <v>-0.11844310714326989</v>
      </c>
      <c r="K115" s="58">
        <f ca="1">[1]Financials!L16</f>
        <v>0.40702636599999997</v>
      </c>
      <c r="L115" s="59">
        <f ca="1">[1]Financials!M16</f>
        <v>-0.16902306490038443</v>
      </c>
      <c r="M115" s="58">
        <f ca="1">[1]Financials!N16</f>
        <v>0.40016287499999997</v>
      </c>
      <c r="N115" s="60">
        <f ca="1">[1]Financials!O16</f>
        <v>-1.6862521874074332E-2</v>
      </c>
      <c r="O115" s="59">
        <f ca="1">[1]Financials!P16</f>
        <v>-0.30389242447238363</v>
      </c>
    </row>
    <row r="116" spans="2:15" x14ac:dyDescent="0.25">
      <c r="B116" s="72" t="str">
        <f ca="1">SUBSTITUTE(SUBSTITUTE([1]Financials!B17,"(%)",""),"($000)","")</f>
        <v xml:space="preserve">1-Yr Res Dev to PHS </v>
      </c>
      <c r="C116" s="73"/>
      <c r="D116" s="74"/>
      <c r="E116" s="61" t="str">
        <f ca="1">[1]Financials!F17</f>
        <v>NM</v>
      </c>
      <c r="F116" s="62" t="str">
        <f ca="1">[1]Financials!G17</f>
        <v/>
      </c>
      <c r="G116" s="61" t="str">
        <f ca="1">[1]Financials!H17</f>
        <v>NM</v>
      </c>
      <c r="H116" s="62" t="str">
        <f ca="1">[1]Financials!I17</f>
        <v/>
      </c>
      <c r="I116" s="61" t="str">
        <f ca="1">[1]Financials!J17</f>
        <v>NM</v>
      </c>
      <c r="J116" s="62" t="str">
        <f ca="1">[1]Financials!K17</f>
        <v/>
      </c>
      <c r="K116" s="61" t="str">
        <f ca="1">[1]Financials!L17</f>
        <v>NM</v>
      </c>
      <c r="L116" s="62" t="str">
        <f ca="1">[1]Financials!M17</f>
        <v/>
      </c>
      <c r="M116" s="61" t="str">
        <f ca="1">[1]Financials!N17</f>
        <v>NM</v>
      </c>
      <c r="N116" s="63" t="str">
        <f ca="1">[1]Financials!O17</f>
        <v/>
      </c>
      <c r="O116" s="62" t="str">
        <f ca="1">[1]Financials!P17</f>
        <v/>
      </c>
    </row>
    <row r="117" spans="2:15" x14ac:dyDescent="0.25">
      <c r="B117" s="69" t="str">
        <f ca="1">SUBSTITUTE(SUBSTITUTE([1]Financials!B18,"(%)",""),"($000)","")</f>
        <v xml:space="preserve">2-Yr Res Dev to PHS </v>
      </c>
      <c r="C117" s="70"/>
      <c r="D117" s="71"/>
      <c r="E117" s="58" t="str">
        <f ca="1">[1]Financials!F18</f>
        <v>NM</v>
      </c>
      <c r="F117" s="59" t="str">
        <f ca="1">[1]Financials!G18</f>
        <v/>
      </c>
      <c r="G117" s="58" t="str">
        <f ca="1">[1]Financials!H18</f>
        <v>NM</v>
      </c>
      <c r="H117" s="59" t="str">
        <f ca="1">[1]Financials!I18</f>
        <v/>
      </c>
      <c r="I117" s="58" t="str">
        <f ca="1">[1]Financials!J18</f>
        <v>NM</v>
      </c>
      <c r="J117" s="59" t="str">
        <f ca="1">[1]Financials!K18</f>
        <v/>
      </c>
      <c r="K117" s="58" t="str">
        <f ca="1">[1]Financials!L18</f>
        <v>NM</v>
      </c>
      <c r="L117" s="59" t="str">
        <f ca="1">[1]Financials!M18</f>
        <v/>
      </c>
      <c r="M117" s="58" t="str">
        <f ca="1">[1]Financials!N18</f>
        <v>NM</v>
      </c>
      <c r="N117" s="60" t="str">
        <f ca="1">[1]Financials!O18</f>
        <v/>
      </c>
      <c r="O117" s="59" t="str">
        <f ca="1">[1]Financials!P18</f>
        <v/>
      </c>
    </row>
    <row r="118" spans="2:15" x14ac:dyDescent="0.25">
      <c r="B118" s="72" t="str">
        <f ca="1">SUBSTITUTE(SUBSTITUTE([1]Financials!B19,"(%)",""),"($000)","")</f>
        <v xml:space="preserve">Est Curr Res Defic to PHS </v>
      </c>
      <c r="C118" s="73"/>
      <c r="D118" s="74"/>
      <c r="E118" s="61">
        <f ca="1">[1]Financials!F19</f>
        <v>-0.188848461</v>
      </c>
      <c r="F118" s="62">
        <f ca="1">[1]Financials!G19</f>
        <v>0.78592051632843973</v>
      </c>
      <c r="G118" s="61">
        <f ca="1">[1]Financials!H19</f>
        <v>3.7457014000000004E-2</v>
      </c>
      <c r="H118" s="62">
        <f ca="1">[1]Financials!I19</f>
        <v>-1.198344290452015</v>
      </c>
      <c r="I118" s="61">
        <f ca="1">[1]Financials!J19</f>
        <v>7.4122921000000008E-2</v>
      </c>
      <c r="J118" s="62">
        <f ca="1">[1]Financials!K19</f>
        <v>0.97887960316324207</v>
      </c>
      <c r="K118" s="61">
        <f ca="1">[1]Financials!L19</f>
        <v>-4.1628656999999999E-2</v>
      </c>
      <c r="L118" s="62">
        <f ca="1">[1]Financials!M19</f>
        <v>-1.5616165207520627</v>
      </c>
      <c r="M118" s="61">
        <f ca="1">[1]Financials!N19</f>
        <v>-5.8493112E-2</v>
      </c>
      <c r="N118" s="63">
        <f ca="1">[1]Financials!O19</f>
        <v>0.40511648021698132</v>
      </c>
      <c r="O118" s="62">
        <f ca="1">[1]Financials!P19</f>
        <v>-0.69026429079557072</v>
      </c>
    </row>
    <row r="119" spans="2:15" x14ac:dyDescent="0.25">
      <c r="B119" s="69" t="str">
        <f ca="1">SUBSTITUTE(SUBSTITUTE([1]Financials!B20,"(%)",""),"($000)","")</f>
        <v xml:space="preserve">Net Chg in C&amp;S </v>
      </c>
      <c r="C119" s="70"/>
      <c r="D119" s="71"/>
      <c r="E119" s="58">
        <f ca="1">[1]Financials!F20</f>
        <v>2.8192227E-2</v>
      </c>
      <c r="F119" s="59">
        <f ca="1">[1]Financials!G20</f>
        <v>-0.47038052942734598</v>
      </c>
      <c r="G119" s="58">
        <f ca="1">[1]Financials!H20</f>
        <v>0.12978917800000001</v>
      </c>
      <c r="H119" s="59">
        <f ca="1">[1]Financials!I20</f>
        <v>3.6037220826861249</v>
      </c>
      <c r="I119" s="58">
        <f ca="1">[1]Financials!J20</f>
        <v>5.9778247E-2</v>
      </c>
      <c r="J119" s="59">
        <f ca="1">[1]Financials!K20</f>
        <v>-0.53942040529758195</v>
      </c>
      <c r="K119" s="58">
        <f ca="1">[1]Financials!L20</f>
        <v>2.2574127000000003E-2</v>
      </c>
      <c r="L119" s="59">
        <f ca="1">[1]Financials!M20</f>
        <v>-0.62236886939826119</v>
      </c>
      <c r="M119" s="58">
        <f ca="1">[1]Financials!N20</f>
        <v>-3.5264112E-2</v>
      </c>
      <c r="N119" s="60">
        <f ca="1">[1]Financials!O20</f>
        <v>-2.5621473202485303</v>
      </c>
      <c r="O119" s="59">
        <f ca="1">[1]Financials!P20</f>
        <v>-2.250845206375502</v>
      </c>
    </row>
    <row r="120" spans="2:15" x14ac:dyDescent="0.25">
      <c r="B120" s="72" t="str">
        <f ca="1">SUBSTITUTE(SUBSTITUTE([1]Financials!B21,"(%)",""),"($000)","")</f>
        <v xml:space="preserve">Gross Chg C&amp;S </v>
      </c>
      <c r="C120" s="73"/>
      <c r="D120" s="74"/>
      <c r="E120" s="61">
        <f ca="1">[1]Financials!F21</f>
        <v>-4.7661221999999996E-2</v>
      </c>
      <c r="F120" s="62">
        <f ca="1">[1]Financials!G21</f>
        <v>-4.4205406741450135</v>
      </c>
      <c r="G120" s="61">
        <f ca="1">[1]Financials!H21</f>
        <v>7.7115761000000005E-2</v>
      </c>
      <c r="H120" s="62">
        <f ca="1">[1]Financials!I21</f>
        <v>-2.6179979816715573</v>
      </c>
      <c r="I120" s="61">
        <f ca="1">[1]Financials!J21</f>
        <v>1.3358864E-2</v>
      </c>
      <c r="J120" s="62">
        <f ca="1">[1]Financials!K21</f>
        <v>-0.82676869388606566</v>
      </c>
      <c r="K120" s="61">
        <f ca="1">[1]Financials!L21</f>
        <v>2.2574127000000003E-2</v>
      </c>
      <c r="L120" s="62">
        <f ca="1">[1]Financials!M21</f>
        <v>0.6898238502914622</v>
      </c>
      <c r="M120" s="61">
        <f ca="1">[1]Financials!N21</f>
        <v>-6.3287788999999997E-2</v>
      </c>
      <c r="N120" s="63">
        <f ca="1">[1]Financials!O21</f>
        <v>-3.803554219394619</v>
      </c>
      <c r="O120" s="62">
        <f ca="1">[1]Financials!P21</f>
        <v>0.32786752719013368</v>
      </c>
    </row>
    <row r="121" spans="2:15" x14ac:dyDescent="0.25">
      <c r="B121" s="69" t="str">
        <f ca="1">SUBSTITUTE(SUBSTITUTE([1]Financials!B22,"(%)",""),"($000)","")</f>
        <v xml:space="preserve">Net Inc to Tot Inc (Incl Rlzd Cap Gains) </v>
      </c>
      <c r="C121" s="70"/>
      <c r="D121" s="71"/>
      <c r="E121" s="58">
        <f ca="1">[1]Financials!F22</f>
        <v>9.0486511519999997</v>
      </c>
      <c r="F121" s="59" t="str">
        <f ca="1">[1]Financials!G22</f>
        <v/>
      </c>
      <c r="G121" s="58">
        <f ca="1">[1]Financials!H22</f>
        <v>2.494310204</v>
      </c>
      <c r="H121" s="59">
        <f ca="1">[1]Financials!I22</f>
        <v>-0.72434452802960703</v>
      </c>
      <c r="I121" s="58">
        <f ca="1">[1]Financials!J22</f>
        <v>10.434972836</v>
      </c>
      <c r="J121" s="59">
        <f ca="1">[1]Financials!K22</f>
        <v>3.1835104628389681</v>
      </c>
      <c r="K121" s="58">
        <f ca="1">[1]Financials!L22</f>
        <v>7.4067238719999997</v>
      </c>
      <c r="L121" s="59">
        <f ca="1">[1]Financials!M22</f>
        <v>-0.29020190196880358</v>
      </c>
      <c r="M121" s="58">
        <f ca="1">[1]Financials!N22</f>
        <v>7.856809256</v>
      </c>
      <c r="N121" s="60">
        <f ca="1">[1]Financials!O22</f>
        <v>6.0767134265863554E-2</v>
      </c>
      <c r="O121" s="59">
        <f ca="1">[1]Financials!P22</f>
        <v>-0.13171486843501201</v>
      </c>
    </row>
    <row r="122" spans="2:15" x14ac:dyDescent="0.25">
      <c r="B122" s="72" t="str">
        <f ca="1">SUBSTITUTE(SUBSTITUTE([1]Financials!B23,"(%)",""),"($000)","")</f>
        <v xml:space="preserve">Adeq of Inv Inc </v>
      </c>
      <c r="C122" s="73"/>
      <c r="D122" s="74"/>
      <c r="E122" s="61" t="str">
        <f ca="1">[1]Financials!F23</f>
        <v>NM</v>
      </c>
      <c r="F122" s="62" t="str">
        <f ca="1">[1]Financials!G23</f>
        <v/>
      </c>
      <c r="G122" s="61" t="str">
        <f ca="1">[1]Financials!H23</f>
        <v>NM</v>
      </c>
      <c r="H122" s="62" t="str">
        <f ca="1">[1]Financials!I23</f>
        <v/>
      </c>
      <c r="I122" s="61" t="str">
        <f ca="1">[1]Financials!J23</f>
        <v>NM</v>
      </c>
      <c r="J122" s="62" t="str">
        <f ca="1">[1]Financials!K23</f>
        <v/>
      </c>
      <c r="K122" s="61" t="str">
        <f ca="1">[1]Financials!L23</f>
        <v>NM</v>
      </c>
      <c r="L122" s="62" t="str">
        <f ca="1">[1]Financials!M23</f>
        <v/>
      </c>
      <c r="M122" s="61" t="str">
        <f ca="1">[1]Financials!N23</f>
        <v>NM</v>
      </c>
      <c r="N122" s="63" t="str">
        <f ca="1">[1]Financials!O23</f>
        <v/>
      </c>
      <c r="O122" s="62" t="str">
        <f ca="1">[1]Financials!P23</f>
        <v/>
      </c>
    </row>
    <row r="123" spans="2:15" x14ac:dyDescent="0.25">
      <c r="B123" s="69" t="str">
        <f ca="1">SUBSTITUTE(SUBSTITUTE([1]Financials!B24,"(%)",""),"($000)","")</f>
        <v xml:space="preserve">Non-Adm to Adm Assets </v>
      </c>
      <c r="C123" s="70"/>
      <c r="D123" s="71"/>
      <c r="E123" s="58">
        <f ca="1">[1]Financials!F24</f>
        <v>3.0654055999999999E-2</v>
      </c>
      <c r="F123" s="59">
        <f ca="1">[1]Financials!G24</f>
        <v>-0.13494507628055286</v>
      </c>
      <c r="G123" s="58">
        <f ca="1">[1]Financials!H24</f>
        <v>2.3415286E-2</v>
      </c>
      <c r="H123" s="59">
        <f ca="1">[1]Financials!I24</f>
        <v>-0.23614395432695756</v>
      </c>
      <c r="I123" s="58">
        <f ca="1">[1]Financials!J24</f>
        <v>2.0422582000000002E-2</v>
      </c>
      <c r="J123" s="59">
        <f ca="1">[1]Financials!K24</f>
        <v>-0.12780984182725763</v>
      </c>
      <c r="K123" s="58">
        <f ca="1">[1]Financials!L24</f>
        <v>1.6679335999999999E-2</v>
      </c>
      <c r="L123" s="59">
        <f ca="1">[1]Financials!M24</f>
        <v>-0.18328955662902968</v>
      </c>
      <c r="M123" s="58">
        <f ca="1">[1]Financials!N24</f>
        <v>2.0146489E-2</v>
      </c>
      <c r="N123" s="60">
        <f ca="1">[1]Financials!O24</f>
        <v>0.20787116465547562</v>
      </c>
      <c r="O123" s="59">
        <f ca="1">[1]Financials!P24</f>
        <v>-0.34277901103853925</v>
      </c>
    </row>
    <row r="124" spans="2:15" x14ac:dyDescent="0.25">
      <c r="B124" s="72" t="str">
        <f ca="1">SUBSTITUTE(SUBSTITUTE([1]Financials!B25,"(%)",""),"($000)","")</f>
        <v xml:space="preserve">Tot RE &amp; Tot Mrtg Loans to Cash &amp; Inv Assets </v>
      </c>
      <c r="C124" s="73"/>
      <c r="D124" s="74"/>
      <c r="E124" s="61">
        <f ca="1">[1]Financials!F25</f>
        <v>1.8751971999999999E-2</v>
      </c>
      <c r="F124" s="62">
        <f ca="1">[1]Financials!G25</f>
        <v>0.10372220155944545</v>
      </c>
      <c r="G124" s="61">
        <f ca="1">[1]Financials!H25</f>
        <v>1.7589527000000001E-2</v>
      </c>
      <c r="H124" s="62">
        <f ca="1">[1]Financials!I25</f>
        <v>-6.1990546914212463E-2</v>
      </c>
      <c r="I124" s="61">
        <f ca="1">[1]Financials!J25</f>
        <v>2.2155728E-2</v>
      </c>
      <c r="J124" s="62">
        <f ca="1">[1]Financials!K25</f>
        <v>0.25959771402607923</v>
      </c>
      <c r="K124" s="61">
        <f ca="1">[1]Financials!L25</f>
        <v>2.8065394E-2</v>
      </c>
      <c r="L124" s="62">
        <f ca="1">[1]Financials!M25</f>
        <v>0.26673309944949675</v>
      </c>
      <c r="M124" s="61">
        <f ca="1">[1]Financials!N25</f>
        <v>2.9002786999999999E-2</v>
      </c>
      <c r="N124" s="63">
        <f ca="1">[1]Financials!O25</f>
        <v>3.3400314992905411E-2</v>
      </c>
      <c r="O124" s="62">
        <f ca="1">[1]Financials!P25</f>
        <v>0.54665264005300362</v>
      </c>
    </row>
    <row r="125" spans="2:15" x14ac:dyDescent="0.25">
      <c r="B125" s="69" t="str">
        <f ca="1">SUBSTITUTE(SUBSTITUTE([1]Financials!B26,"(%)",""),"($000)","")</f>
        <v xml:space="preserve">Tot Aff Inv to C&amp;S </v>
      </c>
      <c r="C125" s="70"/>
      <c r="D125" s="71"/>
      <c r="E125" s="58">
        <f ca="1">[1]Financials!F26</f>
        <v>0.129537548</v>
      </c>
      <c r="F125" s="59">
        <f ca="1">[1]Financials!G26</f>
        <v>-1.9498683061285993E-2</v>
      </c>
      <c r="G125" s="58">
        <f ca="1">[1]Financials!H26</f>
        <v>0.129125192</v>
      </c>
      <c r="H125" s="59">
        <f ca="1">[1]Financials!I26</f>
        <v>-3.1832932332485075E-3</v>
      </c>
      <c r="I125" s="58">
        <f ca="1">[1]Financials!J26</f>
        <v>0.12762432799999998</v>
      </c>
      <c r="J125" s="59">
        <f ca="1">[1]Financials!K26</f>
        <v>-1.1623324440052096E-2</v>
      </c>
      <c r="K125" s="58">
        <f ca="1">[1]Financials!L26</f>
        <v>0.15525893500000001</v>
      </c>
      <c r="L125" s="59">
        <f ca="1">[1]Financials!M26</f>
        <v>0.21653087176294505</v>
      </c>
      <c r="M125" s="58">
        <f ca="1">[1]Financials!N26</f>
        <v>0.113940287</v>
      </c>
      <c r="N125" s="60">
        <f ca="1">[1]Financials!O26</f>
        <v>-0.26612734397540472</v>
      </c>
      <c r="O125" s="59">
        <f ca="1">[1]Financials!P26</f>
        <v>-0.12040725828776688</v>
      </c>
    </row>
    <row r="126" spans="2:15" x14ac:dyDescent="0.25">
      <c r="B126" s="72" t="str">
        <f ca="1">SUBSTITUTE(SUBSTITUTE([1]Financials!B27,"(%)",""),"($000)","")</f>
        <v xml:space="preserve">Surplus Relief </v>
      </c>
      <c r="C126" s="73"/>
      <c r="D126" s="74"/>
      <c r="E126" s="61" t="str">
        <f ca="1">[1]Financials!F27</f>
        <v>NM</v>
      </c>
      <c r="F126" s="62" t="str">
        <f ca="1">[1]Financials!G27</f>
        <v/>
      </c>
      <c r="G126" s="61" t="str">
        <f ca="1">[1]Financials!H27</f>
        <v>NM</v>
      </c>
      <c r="H126" s="62" t="str">
        <f ca="1">[1]Financials!I27</f>
        <v/>
      </c>
      <c r="I126" s="61" t="str">
        <f ca="1">[1]Financials!J27</f>
        <v>NM</v>
      </c>
      <c r="J126" s="62" t="str">
        <f ca="1">[1]Financials!K27</f>
        <v/>
      </c>
      <c r="K126" s="61" t="str">
        <f ca="1">[1]Financials!L27</f>
        <v>NM</v>
      </c>
      <c r="L126" s="62" t="str">
        <f ca="1">[1]Financials!M27</f>
        <v/>
      </c>
      <c r="M126" s="61" t="str">
        <f ca="1">[1]Financials!N27</f>
        <v>NM</v>
      </c>
      <c r="N126" s="63" t="str">
        <f ca="1">[1]Financials!O27</f>
        <v/>
      </c>
      <c r="O126" s="62" t="str">
        <f ca="1">[1]Financials!P27</f>
        <v/>
      </c>
    </row>
    <row r="127" spans="2:15" x14ac:dyDescent="0.25">
      <c r="B127" s="69" t="str">
        <f ca="1">SUBSTITUTE(SUBSTITUTE([1]Financials!B28,"(%)",""),"($000)","")</f>
        <v xml:space="preserve">Chg in Premium </v>
      </c>
      <c r="C127" s="70"/>
      <c r="D127" s="71"/>
      <c r="E127" s="58" t="str">
        <f ca="1">[1]Financials!F28</f>
        <v>NM</v>
      </c>
      <c r="F127" s="59" t="str">
        <f ca="1">[1]Financials!G28</f>
        <v/>
      </c>
      <c r="G127" s="58" t="str">
        <f ca="1">[1]Financials!H28</f>
        <v>NM</v>
      </c>
      <c r="H127" s="59" t="str">
        <f ca="1">[1]Financials!I28</f>
        <v/>
      </c>
      <c r="I127" s="58" t="str">
        <f ca="1">[1]Financials!J28</f>
        <v>NM</v>
      </c>
      <c r="J127" s="59" t="str">
        <f ca="1">[1]Financials!K28</f>
        <v/>
      </c>
      <c r="K127" s="58" t="str">
        <f ca="1">[1]Financials!L28</f>
        <v>NM</v>
      </c>
      <c r="L127" s="59" t="str">
        <f ca="1">[1]Financials!M28</f>
        <v/>
      </c>
      <c r="M127" s="58" t="str">
        <f ca="1">[1]Financials!N28</f>
        <v>NM</v>
      </c>
      <c r="N127" s="60" t="str">
        <f ca="1">[1]Financials!O28</f>
        <v/>
      </c>
      <c r="O127" s="59" t="str">
        <f ca="1">[1]Financials!P28</f>
        <v/>
      </c>
    </row>
    <row r="128" spans="2:15" x14ac:dyDescent="0.25">
      <c r="B128" s="72" t="str">
        <f ca="1">SUBSTITUTE(SUBSTITUTE([1]Financials!B29,"(%)",""),"($000)","")</f>
        <v xml:space="preserve">Chg in Prod Mix </v>
      </c>
      <c r="C128" s="73"/>
      <c r="D128" s="74"/>
      <c r="E128" s="61" t="str">
        <f ca="1">[1]Financials!F29</f>
        <v>NM</v>
      </c>
      <c r="F128" s="62" t="str">
        <f ca="1">[1]Financials!G29</f>
        <v/>
      </c>
      <c r="G128" s="61" t="str">
        <f ca="1">[1]Financials!H29</f>
        <v>NM</v>
      </c>
      <c r="H128" s="62" t="str">
        <f ca="1">[1]Financials!I29</f>
        <v/>
      </c>
      <c r="I128" s="61" t="str">
        <f ca="1">[1]Financials!J29</f>
        <v>NM</v>
      </c>
      <c r="J128" s="62" t="str">
        <f ca="1">[1]Financials!K29</f>
        <v/>
      </c>
      <c r="K128" s="61" t="str">
        <f ca="1">[1]Financials!L29</f>
        <v>NM</v>
      </c>
      <c r="L128" s="62" t="str">
        <f ca="1">[1]Financials!M29</f>
        <v/>
      </c>
      <c r="M128" s="61" t="str">
        <f ca="1">[1]Financials!N29</f>
        <v>NM</v>
      </c>
      <c r="N128" s="63" t="str">
        <f ca="1">[1]Financials!O29</f>
        <v/>
      </c>
      <c r="O128" s="62" t="str">
        <f ca="1">[1]Financials!P29</f>
        <v/>
      </c>
    </row>
    <row r="129" spans="2:15" x14ac:dyDescent="0.25">
      <c r="B129" s="69" t="str">
        <f ca="1">SUBSTITUTE(SUBSTITUTE([1]Financials!B30,"(%)",""),"($000)","")</f>
        <v xml:space="preserve">Chg in Asset Mix </v>
      </c>
      <c r="C129" s="70"/>
      <c r="D129" s="71"/>
      <c r="E129" s="58">
        <f ca="1">[1]Financials!F30</f>
        <v>4.0000000000000001E-3</v>
      </c>
      <c r="F129" s="59">
        <f ca="1">[1]Financials!G30</f>
        <v>1</v>
      </c>
      <c r="G129" s="58">
        <f ca="1">[1]Financials!H30</f>
        <v>5.0000000000000001E-3</v>
      </c>
      <c r="H129" s="59">
        <f ca="1">[1]Financials!I30</f>
        <v>0.25</v>
      </c>
      <c r="I129" s="58">
        <f ca="1">[1]Financials!J30</f>
        <v>4.0000000000000001E-3</v>
      </c>
      <c r="J129" s="59">
        <f ca="1">[1]Financials!K30</f>
        <v>-0.19999999999999996</v>
      </c>
      <c r="K129" s="58">
        <f ca="1">[1]Financials!L30</f>
        <v>6.0000000000000001E-3</v>
      </c>
      <c r="L129" s="59">
        <f ca="1">[1]Financials!M30</f>
        <v>0.5</v>
      </c>
      <c r="M129" s="58">
        <f ca="1">[1]Financials!N30</f>
        <v>5.0000000000000001E-3</v>
      </c>
      <c r="N129" s="60">
        <f ca="1">[1]Financials!O30</f>
        <v>-0.16666666666666663</v>
      </c>
      <c r="O129" s="59">
        <f ca="1">[1]Financials!P30</f>
        <v>0.25</v>
      </c>
    </row>
    <row r="130" spans="2:15" x14ac:dyDescent="0.25">
      <c r="B130" s="75" t="str">
        <f ca="1">SUBSTITUTE(SUBSTITUTE([1]Financials!B31,"(%)",""),"($000)","")</f>
        <v xml:space="preserve">Chg in Reserving </v>
      </c>
      <c r="C130" s="76"/>
      <c r="D130" s="77"/>
      <c r="E130" s="64" t="str">
        <f ca="1">[1]Financials!F31</f>
        <v>NM</v>
      </c>
      <c r="F130" s="65" t="str">
        <f ca="1">[1]Financials!G31</f>
        <v/>
      </c>
      <c r="G130" s="64" t="str">
        <f ca="1">[1]Financials!H31</f>
        <v>NM</v>
      </c>
      <c r="H130" s="65" t="str">
        <f ca="1">[1]Financials!I31</f>
        <v/>
      </c>
      <c r="I130" s="64" t="str">
        <f ca="1">[1]Financials!J31</f>
        <v>NM</v>
      </c>
      <c r="J130" s="65" t="str">
        <f ca="1">[1]Financials!K31</f>
        <v/>
      </c>
      <c r="K130" s="64" t="str">
        <f ca="1">[1]Financials!L31</f>
        <v>NM</v>
      </c>
      <c r="L130" s="65" t="str">
        <f ca="1">[1]Financials!M31</f>
        <v/>
      </c>
      <c r="M130" s="64" t="str">
        <f ca="1">[1]Financials!N31</f>
        <v>NM</v>
      </c>
      <c r="N130" s="66" t="str">
        <f ca="1">[1]Financials!O31</f>
        <v/>
      </c>
      <c r="O130" s="65" t="str">
        <f ca="1">[1]Financials!P31</f>
        <v/>
      </c>
    </row>
    <row r="131" spans="2:15" x14ac:dyDescent="0.25"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</row>
  </sheetData>
  <mergeCells count="112">
    <mergeCell ref="C7:E7"/>
    <mergeCell ref="F7:H7"/>
    <mergeCell ref="I7:K7"/>
    <mergeCell ref="N7:O7"/>
    <mergeCell ref="C8:E8"/>
    <mergeCell ref="F8:H8"/>
    <mergeCell ref="I8:K8"/>
    <mergeCell ref="B4:E4"/>
    <mergeCell ref="C5:E5"/>
    <mergeCell ref="F5:H5"/>
    <mergeCell ref="I5:K5"/>
    <mergeCell ref="N5:O5"/>
    <mergeCell ref="C6:E6"/>
    <mergeCell ref="F6:H6"/>
    <mergeCell ref="I6:K6"/>
    <mergeCell ref="N6:O6"/>
    <mergeCell ref="B16:D16"/>
    <mergeCell ref="B17:D17"/>
    <mergeCell ref="B18:D18"/>
    <mergeCell ref="B19:D19"/>
    <mergeCell ref="B20:D20"/>
    <mergeCell ref="B21:D21"/>
    <mergeCell ref="B10:D10"/>
    <mergeCell ref="B11:D11"/>
    <mergeCell ref="B12:D12"/>
    <mergeCell ref="B13:D13"/>
    <mergeCell ref="B14:D14"/>
    <mergeCell ref="B15:D15"/>
    <mergeCell ref="B28:D28"/>
    <mergeCell ref="B29:D29"/>
    <mergeCell ref="B30:D30"/>
    <mergeCell ref="B31:D31"/>
    <mergeCell ref="B32:D32"/>
    <mergeCell ref="B33:D33"/>
    <mergeCell ref="B22:D22"/>
    <mergeCell ref="B23:D23"/>
    <mergeCell ref="B24:D24"/>
    <mergeCell ref="B25:D25"/>
    <mergeCell ref="B26:D26"/>
    <mergeCell ref="B27:D27"/>
    <mergeCell ref="B55:D55"/>
    <mergeCell ref="B56:D56"/>
    <mergeCell ref="B57:D57"/>
    <mergeCell ref="B58:D58"/>
    <mergeCell ref="B59:D59"/>
    <mergeCell ref="B60:D60"/>
    <mergeCell ref="B34:D34"/>
    <mergeCell ref="B35:D35"/>
    <mergeCell ref="B36:D36"/>
    <mergeCell ref="B37:D37"/>
    <mergeCell ref="B38:D38"/>
    <mergeCell ref="B54:D54"/>
    <mergeCell ref="B67:D67"/>
    <mergeCell ref="B68:D68"/>
    <mergeCell ref="B69:D69"/>
    <mergeCell ref="B70:D70"/>
    <mergeCell ref="B71:D71"/>
    <mergeCell ref="B72:D72"/>
    <mergeCell ref="B61:D61"/>
    <mergeCell ref="B62:D62"/>
    <mergeCell ref="B63:D63"/>
    <mergeCell ref="B64:D64"/>
    <mergeCell ref="B65:D65"/>
    <mergeCell ref="B66:D66"/>
    <mergeCell ref="B79:D79"/>
    <mergeCell ref="B80:D80"/>
    <mergeCell ref="B81:D81"/>
    <mergeCell ref="B91:D91"/>
    <mergeCell ref="B92:D92"/>
    <mergeCell ref="B93:D93"/>
    <mergeCell ref="B73:D73"/>
    <mergeCell ref="B74:D74"/>
    <mergeCell ref="B75:D75"/>
    <mergeCell ref="B76:D76"/>
    <mergeCell ref="B77:D77"/>
    <mergeCell ref="B78:D78"/>
    <mergeCell ref="B100:D100"/>
    <mergeCell ref="B101:D101"/>
    <mergeCell ref="B102:D102"/>
    <mergeCell ref="B103:D103"/>
    <mergeCell ref="B105:D105"/>
    <mergeCell ref="B106:D106"/>
    <mergeCell ref="B94:D94"/>
    <mergeCell ref="B95:D95"/>
    <mergeCell ref="B96:D96"/>
    <mergeCell ref="B97:D97"/>
    <mergeCell ref="B98:D98"/>
    <mergeCell ref="B99:D99"/>
    <mergeCell ref="B113:D113"/>
    <mergeCell ref="B114:D114"/>
    <mergeCell ref="B115:D115"/>
    <mergeCell ref="B116:D116"/>
    <mergeCell ref="B117:D117"/>
    <mergeCell ref="B118:D118"/>
    <mergeCell ref="B107:D107"/>
    <mergeCell ref="B108:D108"/>
    <mergeCell ref="B109:D109"/>
    <mergeCell ref="B110:D110"/>
    <mergeCell ref="B111:D111"/>
    <mergeCell ref="B112:D112"/>
    <mergeCell ref="B125:D125"/>
    <mergeCell ref="B126:D126"/>
    <mergeCell ref="B127:D127"/>
    <mergeCell ref="B128:D128"/>
    <mergeCell ref="B129:D129"/>
    <mergeCell ref="B130:D130"/>
    <mergeCell ref="B119:D119"/>
    <mergeCell ref="B120:D120"/>
    <mergeCell ref="B121:D121"/>
    <mergeCell ref="B122:D122"/>
    <mergeCell ref="B123:D123"/>
    <mergeCell ref="B124:D1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Financials_V</vt:lpstr>
      <vt:lpstr>Financials_V (2)</vt:lpstr>
      <vt:lpstr>SchD_1A_1_V</vt:lpstr>
      <vt:lpstr>SchBA_V</vt:lpstr>
      <vt:lpstr>Single_Data_V</vt:lpstr>
      <vt:lpstr>TearSheet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tjevon</dc:creator>
  <cp:lastModifiedBy>tjevon</cp:lastModifiedBy>
  <dcterms:created xsi:type="dcterms:W3CDTF">2017-01-06T15:29:22Z</dcterms:created>
  <dcterms:modified xsi:type="dcterms:W3CDTF">2017-01-06T21:33:54Z</dcterms:modified>
</cp:coreProperties>
</file>