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1725" yWindow="465" windowWidth="23715" windowHeight="16335"/>
  </bookViews>
  <sheets>
    <sheet name="000008" sheetId="31" r:id="rId1"/>
  </sheets>
  <definedNames>
    <definedName name="_xlnm.Print_Area" localSheetId="0">'000008'!$A$1:$K$96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31" l="1"/>
  <c r="D146" i="31"/>
  <c r="J65" i="31" s="1"/>
  <c r="D147" i="31"/>
  <c r="J66" i="31"/>
  <c r="I66" i="31"/>
  <c r="D148" i="31"/>
  <c r="J67" i="31"/>
  <c r="I67" i="31"/>
  <c r="D149" i="31"/>
  <c r="J68" i="31" s="1"/>
  <c r="D150" i="31"/>
  <c r="J69" i="31"/>
  <c r="I69" i="31" s="1"/>
  <c r="D151" i="31"/>
  <c r="J70" i="31"/>
  <c r="F70" i="31" s="1"/>
  <c r="D152" i="31"/>
  <c r="J71" i="31" s="1"/>
  <c r="D153" i="31"/>
  <c r="J72" i="31" s="1"/>
  <c r="D154" i="31"/>
  <c r="J73" i="31" s="1"/>
  <c r="D155" i="31"/>
  <c r="J74" i="31"/>
  <c r="I74" i="31"/>
  <c r="D156" i="31"/>
  <c r="J75" i="31"/>
  <c r="I75" i="31"/>
  <c r="D157" i="31"/>
  <c r="J76" i="31" s="1"/>
  <c r="D158" i="31"/>
  <c r="J77" i="31"/>
  <c r="I77" i="31" s="1"/>
  <c r="D137" i="31"/>
  <c r="D138" i="31"/>
  <c r="J57" i="31" s="1"/>
  <c r="D139" i="31"/>
  <c r="J58" i="31" s="1"/>
  <c r="D140" i="31"/>
  <c r="D141" i="31"/>
  <c r="D142" i="31"/>
  <c r="D143" i="31"/>
  <c r="D144" i="31"/>
  <c r="D145" i="31"/>
  <c r="D159" i="31"/>
  <c r="D161" i="31" s="1"/>
  <c r="H66" i="31"/>
  <c r="H67" i="31"/>
  <c r="H69" i="31"/>
  <c r="H74" i="31"/>
  <c r="H75" i="31"/>
  <c r="H77" i="31"/>
  <c r="G66" i="31"/>
  <c r="G67" i="31"/>
  <c r="G69" i="31"/>
  <c r="G70" i="31"/>
  <c r="G74" i="31"/>
  <c r="G75" i="31"/>
  <c r="G77" i="31"/>
  <c r="F66" i="31"/>
  <c r="F67" i="31"/>
  <c r="F69" i="31"/>
  <c r="F74" i="31"/>
  <c r="F75" i="31"/>
  <c r="F77" i="31"/>
  <c r="D160" i="31"/>
  <c r="J79" i="31" s="1"/>
  <c r="J64" i="31"/>
  <c r="F64" i="31" s="1"/>
  <c r="I64" i="31"/>
  <c r="H64" i="31"/>
  <c r="G64" i="31"/>
  <c r="J63" i="31"/>
  <c r="I63" i="31"/>
  <c r="H63" i="31"/>
  <c r="G63" i="31"/>
  <c r="F63" i="31"/>
  <c r="J62" i="31"/>
  <c r="I62" i="31" s="1"/>
  <c r="J61" i="31"/>
  <c r="I61" i="31" s="1"/>
  <c r="H61" i="31"/>
  <c r="G61" i="31"/>
  <c r="F61" i="31"/>
  <c r="J60" i="31"/>
  <c r="I60" i="31"/>
  <c r="H60" i="31"/>
  <c r="G60" i="31"/>
  <c r="F60" i="31"/>
  <c r="J59" i="31"/>
  <c r="I59" i="31" s="1"/>
  <c r="J56" i="31"/>
  <c r="G56" i="31" s="1"/>
  <c r="I56" i="31"/>
  <c r="H56" i="31"/>
  <c r="D105" i="31"/>
  <c r="J39" i="31"/>
  <c r="I39" i="31" s="1"/>
  <c r="D106" i="31"/>
  <c r="J40" i="31"/>
  <c r="I40" i="31" s="1"/>
  <c r="D109" i="31"/>
  <c r="J41" i="31" s="1"/>
  <c r="D112" i="31"/>
  <c r="J42" i="31" s="1"/>
  <c r="D115" i="31"/>
  <c r="J43" i="31" s="1"/>
  <c r="D119" i="31"/>
  <c r="J44" i="31"/>
  <c r="I44" i="31"/>
  <c r="D122" i="31"/>
  <c r="J45" i="31"/>
  <c r="I45" i="31"/>
  <c r="D125" i="31"/>
  <c r="J46" i="31" s="1"/>
  <c r="D128" i="31"/>
  <c r="J47" i="31"/>
  <c r="I47" i="31" s="1"/>
  <c r="J48" i="31"/>
  <c r="H48" i="31" s="1"/>
  <c r="I48" i="31"/>
  <c r="J49" i="31"/>
  <c r="I49" i="31" s="1"/>
  <c r="J50" i="31"/>
  <c r="I50" i="31"/>
  <c r="J51" i="31"/>
  <c r="I51" i="31" s="1"/>
  <c r="J52" i="31"/>
  <c r="G52" i="31" s="1"/>
  <c r="I52" i="31"/>
  <c r="H39" i="31"/>
  <c r="H44" i="31"/>
  <c r="H45" i="31"/>
  <c r="H47" i="31"/>
  <c r="H50" i="31"/>
  <c r="H52" i="31"/>
  <c r="G39" i="31"/>
  <c r="G44" i="31"/>
  <c r="G45" i="31"/>
  <c r="G47" i="31"/>
  <c r="G48" i="31"/>
  <c r="G50" i="31"/>
  <c r="G51" i="31"/>
  <c r="F39" i="31"/>
  <c r="F44" i="31"/>
  <c r="F45" i="31"/>
  <c r="F47" i="31"/>
  <c r="F48" i="31"/>
  <c r="F50" i="31"/>
  <c r="F51" i="31"/>
  <c r="F52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65" i="31"/>
  <c r="E80" i="31" s="1"/>
  <c r="E66" i="31"/>
  <c r="E67" i="31"/>
  <c r="E53" i="31"/>
  <c r="E47" i="31"/>
  <c r="E46" i="31"/>
  <c r="E45" i="31"/>
  <c r="E54" i="31" s="1"/>
  <c r="E44" i="31"/>
  <c r="E41" i="31"/>
  <c r="E42" i="31"/>
  <c r="E40" i="31"/>
  <c r="E39" i="31"/>
  <c r="B47" i="31"/>
  <c r="B48" i="31"/>
  <c r="B49" i="31"/>
  <c r="B50" i="31"/>
  <c r="B51" i="31"/>
  <c r="B52" i="31"/>
  <c r="E57" i="31"/>
  <c r="E58" i="31"/>
  <c r="E59" i="31"/>
  <c r="E60" i="31"/>
  <c r="E61" i="31"/>
  <c r="E62" i="31"/>
  <c r="E63" i="31"/>
  <c r="E64" i="31"/>
  <c r="E56" i="31"/>
  <c r="F134" i="31"/>
  <c r="D116" i="31"/>
  <c r="D134" i="31" s="1"/>
  <c r="E134" i="31" s="1"/>
  <c r="J226" i="31"/>
  <c r="H226" i="31"/>
  <c r="F226" i="31"/>
  <c r="D226" i="31"/>
  <c r="D107" i="31"/>
  <c r="D108" i="31"/>
  <c r="D110" i="31"/>
  <c r="D111" i="31"/>
  <c r="D113" i="31"/>
  <c r="D114" i="31"/>
  <c r="D117" i="31"/>
  <c r="D118" i="31"/>
  <c r="D120" i="31"/>
  <c r="D121" i="31"/>
  <c r="D123" i="31"/>
  <c r="D124" i="31"/>
  <c r="D126" i="31"/>
  <c r="D127" i="31"/>
  <c r="B46" i="31"/>
  <c r="B45" i="31"/>
  <c r="B44" i="31"/>
  <c r="B43" i="31"/>
  <c r="B42" i="31"/>
  <c r="B41" i="31"/>
  <c r="B40" i="31"/>
  <c r="B39" i="31"/>
  <c r="I73" i="31" l="1"/>
  <c r="F73" i="31"/>
  <c r="G73" i="31"/>
  <c r="H73" i="31"/>
  <c r="I79" i="31"/>
  <c r="H79" i="31"/>
  <c r="G79" i="31"/>
  <c r="F79" i="31"/>
  <c r="H76" i="31"/>
  <c r="I76" i="31"/>
  <c r="F76" i="31"/>
  <c r="G76" i="31"/>
  <c r="I72" i="31"/>
  <c r="F72" i="31"/>
  <c r="G72" i="31"/>
  <c r="H72" i="31"/>
  <c r="F71" i="31"/>
  <c r="G71" i="31"/>
  <c r="H71" i="31"/>
  <c r="I71" i="31"/>
  <c r="I43" i="31"/>
  <c r="F43" i="31"/>
  <c r="F54" i="31" s="1"/>
  <c r="G43" i="31"/>
  <c r="H43" i="31"/>
  <c r="I42" i="31"/>
  <c r="F42" i="31"/>
  <c r="G42" i="31"/>
  <c r="H42" i="31"/>
  <c r="F46" i="31"/>
  <c r="H46" i="31"/>
  <c r="G46" i="31"/>
  <c r="I46" i="31"/>
  <c r="H58" i="31"/>
  <c r="G58" i="31"/>
  <c r="F58" i="31"/>
  <c r="I58" i="31"/>
  <c r="J53" i="31"/>
  <c r="E161" i="31"/>
  <c r="I57" i="31"/>
  <c r="H57" i="31"/>
  <c r="G57" i="31"/>
  <c r="F57" i="31"/>
  <c r="F41" i="31"/>
  <c r="G41" i="31"/>
  <c r="I41" i="31"/>
  <c r="I54" i="31" s="1"/>
  <c r="H41" i="31"/>
  <c r="I65" i="31"/>
  <c r="F65" i="31"/>
  <c r="G65" i="31"/>
  <c r="H65" i="31"/>
  <c r="H68" i="31"/>
  <c r="I68" i="31"/>
  <c r="F68" i="31"/>
  <c r="G68" i="31"/>
  <c r="H51" i="31"/>
  <c r="F62" i="31"/>
  <c r="H49" i="31"/>
  <c r="F59" i="31"/>
  <c r="G62" i="31"/>
  <c r="G49" i="31"/>
  <c r="H40" i="31"/>
  <c r="F56" i="31"/>
  <c r="G59" i="31"/>
  <c r="H62" i="31"/>
  <c r="F49" i="31"/>
  <c r="G40" i="31"/>
  <c r="G54" i="31" s="1"/>
  <c r="H59" i="31"/>
  <c r="F40" i="31"/>
  <c r="H70" i="31"/>
  <c r="J78" i="31"/>
  <c r="J80" i="31" s="1"/>
  <c r="I70" i="31"/>
  <c r="F53" i="31" l="1"/>
  <c r="G53" i="31"/>
  <c r="H53" i="31"/>
  <c r="I53" i="31"/>
  <c r="H80" i="31"/>
  <c r="J54" i="31"/>
  <c r="G80" i="31"/>
  <c r="F80" i="31"/>
  <c r="F78" i="31"/>
  <c r="H78" i="31"/>
  <c r="I78" i="31"/>
  <c r="I80" i="31" s="1"/>
  <c r="G78" i="31"/>
  <c r="H54" i="31"/>
</calcChain>
</file>

<file path=xl/sharedStrings.xml><?xml version="1.0" encoding="utf-8"?>
<sst xmlns="http://schemas.openxmlformats.org/spreadsheetml/2006/main" count="215" uniqueCount="154">
  <si>
    <t>% Chg</t>
  </si>
  <si>
    <t>Combined Ratio</t>
  </si>
  <si>
    <t>Net realized cap gains less cap gains tax</t>
  </si>
  <si>
    <t>Net income before div to policyholders,</t>
  </si>
  <si>
    <t>Tax Rate</t>
  </si>
  <si>
    <t>Surplus as regards policyholders, December 31 current year</t>
  </si>
  <si>
    <t>IRIS Ratios</t>
  </si>
  <si>
    <t>Iris  2 - net prem to surplus</t>
  </si>
  <si>
    <t>Iris  6 - investment yield</t>
  </si>
  <si>
    <t>Subtotals, cash and invested assets</t>
  </si>
  <si>
    <t>Net adjustment in assets and liab due to foreign exch rates</t>
  </si>
  <si>
    <t>CASH FLOW (page 5)</t>
  </si>
  <si>
    <t>Net cash from operations</t>
  </si>
  <si>
    <t>CASH FROM INVESTMENTS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</si>
  <si>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</si>
  <si>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</si>
  <si>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</si>
  <si>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</si>
  <si>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</si>
  <si>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</si>
  <si>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Net gains or on cash, cash equiv and short-term inv</t>
  </si>
  <si>
    <t xml:space="preserve">    Miscellaneous proceeds</t>
  </si>
  <si>
    <t xml:space="preserve">    Total investment proceeds</t>
  </si>
  <si>
    <t>Cost of investments acquired</t>
  </si>
  <si>
    <t xml:space="preserve">    Miscellaneous applications</t>
  </si>
  <si>
    <t xml:space="preserve">    Total investments acquired</t>
  </si>
  <si>
    <t>Net increase in contract loans and premium notes</t>
  </si>
  <si>
    <t>Net cash from investments</t>
  </si>
  <si>
    <t>Subtotals - Unaffiliated</t>
  </si>
  <si>
    <t>Subtotals - Affiliated</t>
  </si>
  <si>
    <t>Totals</t>
  </si>
  <si>
    <t xml:space="preserve">    after cap gains tax and before all other taxes</t>
  </si>
  <si>
    <t>Invested Assets / C&amp;S</t>
  </si>
  <si>
    <t>Risk Assets / C&amp;S</t>
  </si>
  <si>
    <t>(Cash &amp; Invested Assets - SchBA)/SchBA</t>
  </si>
  <si>
    <t>Equity / C&amp;S</t>
  </si>
  <si>
    <t>High Yield Total / C&amp;S</t>
  </si>
  <si>
    <t>High Yield Total / Cash &amp; Invested Assets</t>
  </si>
  <si>
    <t>Assets (page 2)</t>
  </si>
  <si>
    <t>Net income</t>
  </si>
  <si>
    <t>Change in surplus notes</t>
  </si>
  <si>
    <t>Net investment income earned</t>
  </si>
  <si>
    <t>Premiums earned</t>
  </si>
  <si>
    <t>Net underwriting gain (loss)</t>
  </si>
  <si>
    <t>Net investment gain (loss)</t>
  </si>
  <si>
    <t>Aggregate write-ins for miscellaneous income</t>
  </si>
  <si>
    <t>Surplus as regards policyholders, December 31 prior year</t>
  </si>
  <si>
    <t>Change in net unrealized capl gains less cap gains tax</t>
  </si>
  <si>
    <t>Change in surplus as regards policyholders for the year</t>
  </si>
  <si>
    <t>Iris  1 - gross prem to surplus</t>
  </si>
  <si>
    <t>Iris  3 - chg in net writings</t>
  </si>
  <si>
    <t>Iris  4 - surplus aid to surplus</t>
  </si>
  <si>
    <t>Iris  5 - 2-yr overall oper ratio</t>
  </si>
  <si>
    <t>Iris  7 - gross change phs</t>
  </si>
  <si>
    <t>Iris  8 - net change adj phs</t>
  </si>
  <si>
    <t>Iris  9 - liab to liquid assets</t>
  </si>
  <si>
    <t>Iris 10 - agents' bal to surplus</t>
  </si>
  <si>
    <t>Iris 11 - 1-yr res dev to surplus</t>
  </si>
  <si>
    <t>Iris 12 - 2-yr res dev to surplus</t>
  </si>
  <si>
    <t>Iris 13 - est cur res def to surp</t>
  </si>
  <si>
    <t>Oil &amp; gas production - Unaffiliated</t>
  </si>
  <si>
    <t>Transportation equipment - Unaffiliated</t>
  </si>
  <si>
    <t>Mineral rights - Unaffiliated</t>
  </si>
  <si>
    <t>Fixed bonds - Unaffiliated</t>
  </si>
  <si>
    <t>Fixed mortgage loans - Unaffiliated</t>
  </si>
  <si>
    <t>Other fixed income instruments - Unaffiliated</t>
  </si>
  <si>
    <t>Joint fixed income instruments - Unaffiliated</t>
  </si>
  <si>
    <t>Joint fixed common stocks - Unaffiliated</t>
  </si>
  <si>
    <t>Joint real estate - Unaffiliated</t>
  </si>
  <si>
    <t>Joint mortgage loans - Unaffiliated</t>
  </si>
  <si>
    <t>Joint other - Unaffiliated</t>
  </si>
  <si>
    <t>Surplus debentures, etc. - Unaffiliated</t>
  </si>
  <si>
    <t>Collateral loans - Unaffiliated</t>
  </si>
  <si>
    <t>Non-collateral loans - Unaffiliated</t>
  </si>
  <si>
    <t>Capital notes - Unaffiliated</t>
  </si>
  <si>
    <t>Guaranteed federal low income housing tax credit - Unaffiliated</t>
  </si>
  <si>
    <t>Non-guaranteed federal low income housing tax credit - Unaffiliated</t>
  </si>
  <si>
    <t>Guaranteed state low income housing tax credit - Unaffiliated</t>
  </si>
  <si>
    <t>Non-guaranteed state low income housing tax credit - Unaffiliated</t>
  </si>
  <si>
    <t>All other low income housing tax credit - Unaffiliated</t>
  </si>
  <si>
    <t>Working capital finance investment</t>
  </si>
  <si>
    <t>Any other class of assets - Unaffiliated</t>
  </si>
  <si>
    <t>3 Yr % Chg</t>
  </si>
  <si>
    <t>US Gov</t>
  </si>
  <si>
    <t>Foreign Gov</t>
  </si>
  <si>
    <t>Corporate Bonds US (IG)</t>
  </si>
  <si>
    <t>Corporate Bonds US (HY)</t>
  </si>
  <si>
    <t>Corporate Bonds US (Total)</t>
  </si>
  <si>
    <t>Corporate Bonds Foreign (IG)</t>
  </si>
  <si>
    <t>Corporate Bonds Foreign (HY)</t>
  </si>
  <si>
    <t>Corporate Bonds Foreign (Total)</t>
  </si>
  <si>
    <t>Corporate Bonds EM (IG)</t>
  </si>
  <si>
    <t>Corporate Bonds EM (HY)</t>
  </si>
  <si>
    <t>Corporate Bonds EM (Total)</t>
  </si>
  <si>
    <t>Corporate Bonds (Total)</t>
  </si>
  <si>
    <t>Municiple Bonds (IG)</t>
  </si>
  <si>
    <t>Municipal Bonds (HY)</t>
  </si>
  <si>
    <t>Municipal Bonds (Total)</t>
  </si>
  <si>
    <t>Mortgage Backed Bonds (IG)</t>
  </si>
  <si>
    <t>Mortgage Backed Bonds (HY)</t>
  </si>
  <si>
    <t>Mortgage Backed Bonds (Total)</t>
  </si>
  <si>
    <t>Structured Securities (IG)</t>
  </si>
  <si>
    <t>Structured Securities (HY)</t>
  </si>
  <si>
    <t>Structured Securities (Total)</t>
  </si>
  <si>
    <t>Hybrid Securities (IG)</t>
  </si>
  <si>
    <t>Hybrid Securities (HY)</t>
  </si>
  <si>
    <t>Hybrid Securities (Total)</t>
  </si>
  <si>
    <t>Preferred Stocks</t>
  </si>
  <si>
    <t>Common Stocks</t>
  </si>
  <si>
    <t>ETFs</t>
  </si>
  <si>
    <t>Mutual Funds</t>
  </si>
  <si>
    <t>Other</t>
  </si>
  <si>
    <t>Total</t>
  </si>
  <si>
    <t>Address:</t>
  </si>
  <si>
    <t>Business Focus:</t>
  </si>
  <si>
    <t>Phone:</t>
  </si>
  <si>
    <t>Website:</t>
  </si>
  <si>
    <t>Fax:</t>
  </si>
  <si>
    <t>Allstate Insurance Group (G)</t>
  </si>
  <si>
    <t>847-402-5000</t>
  </si>
  <si>
    <t>www.allstate.com</t>
  </si>
  <si>
    <t>847-402-9116</t>
  </si>
  <si>
    <t>Thomas J. Wilson II</t>
  </si>
  <si>
    <t>Property/ Casualty</t>
  </si>
  <si>
    <t>Company Info</t>
  </si>
  <si>
    <t>Chairman &amp; CEO:</t>
  </si>
  <si>
    <t>Investment Analysis</t>
  </si>
  <si>
    <t>Statement of Income</t>
  </si>
  <si>
    <t>2017 (E)</t>
  </si>
  <si>
    <t>&lt;&lt; Check %</t>
  </si>
  <si>
    <t>&lt;&lt; Format CR in %</t>
  </si>
  <si>
    <t>&lt;&lt; Add other officers and contact info</t>
  </si>
  <si>
    <t>&lt;&lt; Bolded</t>
  </si>
  <si>
    <t>Operating Metrics</t>
  </si>
  <si>
    <t>&lt;&lt; Added</t>
  </si>
  <si>
    <t>&lt;&lt; Bolded &amp; Changed to "Operating Metrics" from "Investment Analysis"</t>
  </si>
  <si>
    <t>CFO</t>
  </si>
  <si>
    <t>CIO</t>
  </si>
  <si>
    <t>E-Mail:</t>
  </si>
  <si>
    <t>```</t>
  </si>
  <si>
    <t>&lt;&lt; Break out EM?</t>
  </si>
  <si>
    <t>Sch BA Total</t>
  </si>
  <si>
    <t>Reinvestment % of Operating Income</t>
  </si>
  <si>
    <t xml:space="preserve">  Total</t>
  </si>
  <si>
    <t>Alternative/Illiquid Securities</t>
  </si>
  <si>
    <t>Liquid Assets</t>
  </si>
  <si>
    <t>Liquid Securities</t>
  </si>
  <si>
    <t>Asset Allocation</t>
  </si>
  <si>
    <t>Fund Flows (E)</t>
  </si>
  <si>
    <t>&lt;&lt; Based on 90/10 weighting of the prior three same-period quarters</t>
  </si>
  <si>
    <t>1QTR (E)</t>
  </si>
  <si>
    <t>2QTR (E)</t>
  </si>
  <si>
    <t>3 QTR (E)</t>
  </si>
  <si>
    <t>4 QTR 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</si>
</sst>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  <numFmt numFmtId="168" formatCode="_(* #,##0.0000_);_(* \(#,##0.00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0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8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Border="1"/>
    <xf numFmtId="0" fontId="1" fillId="3" borderId="7" xfId="0" applyFont="1" applyFill="1" applyBorder="1"/>
    <xf numFmtId="0" fontId="3" fillId="3" borderId="0" xfId="0" applyNumberFormat="1" applyFont="1" applyFill="1" applyBorder="1" applyAlignment="1">
      <alignment horizontal="left"/>
    </xf>
    <xf numFmtId="0" fontId="0" fillId="3" borderId="0" xfId="0" applyFill="1" applyBorder="1"/>
    <xf numFmtId="0" fontId="1" fillId="3" borderId="9" xfId="0" applyFont="1" applyFill="1" applyBorder="1"/>
    <xf numFmtId="0" fontId="3" fillId="3" borderId="10" xfId="0" applyNumberFormat="1" applyFont="1" applyFill="1" applyBorder="1" applyAlignment="1">
      <alignment horizontal="left"/>
    </xf>
    <xf numFmtId="0" fontId="1" fillId="4" borderId="7" xfId="0" applyFont="1" applyFill="1" applyBorder="1"/>
    <xf numFmtId="0" fontId="1" fillId="4" borderId="0" xfId="0" applyFont="1" applyFill="1" applyBorder="1"/>
    <xf numFmtId="0" fontId="3" fillId="4" borderId="0" xfId="0" applyNumberFormat="1" applyFont="1" applyFill="1" applyBorder="1" applyAlignment="1">
      <alignment horizontal="left"/>
    </xf>
    <xf numFmtId="0" fontId="0" fillId="4" borderId="0" xfId="0" applyFill="1" applyBorder="1"/>
    <xf numFmtId="10" fontId="0" fillId="3" borderId="0" xfId="0" applyNumberFormat="1" applyFill="1" applyBorder="1"/>
    <xf numFmtId="10" fontId="0" fillId="4" borderId="0" xfId="0" applyNumberFormat="1" applyFill="1" applyBorder="1"/>
    <xf numFmtId="10" fontId="0" fillId="3" borderId="10" xfId="0" applyNumberFormat="1" applyFill="1" applyBorder="1"/>
    <xf numFmtId="10" fontId="1" fillId="4" borderId="8" xfId="0" applyNumberFormat="1" applyFont="1" applyFill="1" applyBorder="1"/>
    <xf numFmtId="10" fontId="0" fillId="3" borderId="8" xfId="0" applyNumberFormat="1" applyFill="1" applyBorder="1"/>
    <xf numFmtId="10" fontId="0" fillId="4" borderId="8" xfId="0" applyNumberFormat="1" applyFill="1" applyBorder="1"/>
    <xf numFmtId="10" fontId="0" fillId="3" borderId="11" xfId="0" applyNumberFormat="1" applyFill="1" applyBorder="1"/>
    <xf numFmtId="164" fontId="0" fillId="3" borderId="5" xfId="0" applyNumberFormat="1" applyFill="1" applyBorder="1"/>
    <xf numFmtId="10" fontId="0" fillId="3" borderId="6" xfId="0" applyNumberFormat="1" applyFill="1" applyBorder="1"/>
    <xf numFmtId="10" fontId="0" fillId="0" borderId="8" xfId="0" applyNumberFormat="1" applyBorder="1"/>
    <xf numFmtId="164" fontId="0" fillId="3" borderId="7" xfId="0" applyNumberFormat="1" applyFill="1" applyBorder="1"/>
    <xf numFmtId="164" fontId="0" fillId="0" borderId="7" xfId="0" applyNumberFormat="1" applyBorder="1"/>
    <xf numFmtId="2" fontId="0" fillId="3" borderId="7" xfId="0" applyNumberFormat="1" applyFill="1" applyBorder="1"/>
    <xf numFmtId="2" fontId="0" fillId="0" borderId="7" xfId="0" applyNumberFormat="1" applyBorder="1"/>
    <xf numFmtId="10" fontId="0" fillId="0" borderId="11" xfId="0" applyNumberFormat="1" applyBorder="1"/>
    <xf numFmtId="10" fontId="0" fillId="0" borderId="0" xfId="0" applyNumberFormat="1" applyBorder="1"/>
    <xf numFmtId="164" fontId="0" fillId="0" borderId="9" xfId="0" applyNumberFormat="1" applyBorder="1"/>
    <xf numFmtId="164" fontId="0" fillId="3" borderId="9" xfId="0" applyNumberFormat="1" applyFill="1" applyBorder="1"/>
    <xf numFmtId="164" fontId="0" fillId="0" borderId="5" xfId="0" applyNumberFormat="1" applyBorder="1"/>
    <xf numFmtId="10" fontId="0" fillId="0" borderId="6" xfId="0" applyNumberFormat="1" applyBorder="1"/>
    <xf numFmtId="2" fontId="0" fillId="3" borderId="23" xfId="0" applyNumberFormat="1" applyFill="1" applyBorder="1"/>
    <xf numFmtId="10" fontId="0" fillId="3" borderId="15" xfId="0" applyNumberFormat="1" applyFill="1" applyBorder="1"/>
    <xf numFmtId="10" fontId="0" fillId="3" borderId="22" xfId="0" applyNumberFormat="1" applyFill="1" applyBorder="1"/>
    <xf numFmtId="10" fontId="0" fillId="3" borderId="16" xfId="0" applyNumberFormat="1" applyFill="1" applyBorder="1"/>
    <xf numFmtId="10" fontId="0" fillId="0" borderId="18" xfId="0" applyNumberFormat="1" applyBorder="1"/>
    <xf numFmtId="10" fontId="0" fillId="3" borderId="18" xfId="0" applyNumberFormat="1" applyFill="1" applyBorder="1"/>
    <xf numFmtId="2" fontId="0" fillId="3" borderId="25" xfId="0" applyNumberFormat="1" applyFill="1" applyBorder="1"/>
    <xf numFmtId="10" fontId="0" fillId="3" borderId="20" xfId="0" applyNumberFormat="1" applyFill="1" applyBorder="1"/>
    <xf numFmtId="10" fontId="0" fillId="3" borderId="24" xfId="0" applyNumberFormat="1" applyFill="1" applyBorder="1"/>
    <xf numFmtId="10" fontId="0" fillId="3" borderId="21" xfId="0" applyNumberFormat="1" applyFill="1" applyBorder="1"/>
    <xf numFmtId="0" fontId="1" fillId="5" borderId="15" xfId="0" applyFont="1" applyFill="1" applyBorder="1" applyAlignment="1">
      <alignment horizontal="right"/>
    </xf>
    <xf numFmtId="10" fontId="1" fillId="5" borderId="15" xfId="0" applyNumberFormat="1" applyFont="1" applyFill="1" applyBorder="1" applyAlignment="1">
      <alignment horizontal="right"/>
    </xf>
    <xf numFmtId="10" fontId="1" fillId="5" borderId="16" xfId="0" applyNumberFormat="1" applyFont="1" applyFill="1" applyBorder="1" applyAlignment="1">
      <alignment horizontal="right"/>
    </xf>
    <xf numFmtId="0" fontId="0" fillId="0" borderId="7" xfId="0" applyBorder="1"/>
    <xf numFmtId="0" fontId="0" fillId="0" borderId="0" xfId="0" applyBorder="1"/>
    <xf numFmtId="0" fontId="0" fillId="0" borderId="0" xfId="0"/>
    <xf numFmtId="0" fontId="0" fillId="0" borderId="5" xfId="0" applyBorder="1"/>
    <xf numFmtId="0" fontId="0" fillId="3" borderId="0" xfId="0" applyFill="1" applyBorder="1"/>
    <xf numFmtId="0" fontId="0" fillId="3" borderId="17" xfId="0" applyFill="1" applyBorder="1"/>
    <xf numFmtId="165" fontId="0" fillId="0" borderId="7" xfId="1" applyNumberFormat="1" applyFont="1" applyBorder="1"/>
    <xf numFmtId="166" fontId="0" fillId="0" borderId="9" xfId="2" applyNumberFormat="1" applyFont="1" applyBorder="1"/>
    <xf numFmtId="166" fontId="0" fillId="0" borderId="11" xfId="2" applyNumberFormat="1" applyFont="1" applyBorder="1"/>
    <xf numFmtId="167" fontId="0" fillId="0" borderId="0" xfId="3" applyNumberFormat="1" applyFont="1"/>
    <xf numFmtId="10" fontId="0" fillId="0" borderId="0" xfId="3" applyNumberFormat="1" applyFont="1"/>
    <xf numFmtId="10" fontId="1" fillId="6" borderId="8" xfId="0" applyNumberFormat="1" applyFont="1" applyFill="1" applyBorder="1"/>
    <xf numFmtId="167" fontId="1" fillId="6" borderId="7" xfId="3" applyNumberFormat="1" applyFont="1" applyFill="1" applyBorder="1"/>
    <xf numFmtId="10" fontId="1" fillId="3" borderId="8" xfId="0" applyNumberFormat="1" applyFont="1" applyFill="1" applyBorder="1"/>
    <xf numFmtId="10" fontId="5" fillId="0" borderId="11" xfId="3" applyNumberFormat="1" applyFont="1" applyBorder="1"/>
    <xf numFmtId="0" fontId="1" fillId="0" borderId="0" xfId="0" applyFont="1" applyFill="1" applyBorder="1"/>
    <xf numFmtId="167" fontId="0" fillId="3" borderId="7" xfId="3" applyNumberFormat="1" applyFont="1" applyFill="1" applyBorder="1"/>
    <xf numFmtId="167" fontId="0" fillId="0" borderId="9" xfId="3" applyNumberFormat="1" applyFont="1" applyBorder="1"/>
    <xf numFmtId="166" fontId="0" fillId="0" borderId="0" xfId="0" applyNumberFormat="1"/>
    <xf numFmtId="0" fontId="0" fillId="0" borderId="1" xfId="0" applyBorder="1"/>
    <xf numFmtId="164" fontId="0" fillId="0" borderId="6" xfId="0" applyNumberFormat="1" applyBorder="1"/>
    <xf numFmtId="165" fontId="0" fillId="0" borderId="8" xfId="0" applyNumberFormat="1" applyBorder="1"/>
    <xf numFmtId="43" fontId="0" fillId="0" borderId="8" xfId="1" applyFont="1" applyBorder="1"/>
    <xf numFmtId="164" fontId="0" fillId="0" borderId="8" xfId="0" applyNumberFormat="1" applyBorder="1"/>
    <xf numFmtId="164" fontId="0" fillId="0" borderId="3" xfId="0" applyNumberFormat="1" applyBorder="1"/>
    <xf numFmtId="165" fontId="0" fillId="0" borderId="8" xfId="1" applyNumberFormat="1" applyFont="1" applyBorder="1"/>
    <xf numFmtId="164" fontId="0" fillId="0" borderId="0" xfId="0" applyNumberFormat="1" applyBorder="1"/>
    <xf numFmtId="0" fontId="1" fillId="0" borderId="1" xfId="0" applyFont="1" applyBorder="1"/>
    <xf numFmtId="0" fontId="1" fillId="0" borderId="2" xfId="0" applyFont="1" applyBorder="1"/>
    <xf numFmtId="10" fontId="1" fillId="0" borderId="3" xfId="0" applyNumberFormat="1" applyFont="1" applyBorder="1"/>
    <xf numFmtId="43" fontId="0" fillId="0" borderId="31" xfId="1" applyFont="1" applyBorder="1"/>
    <xf numFmtId="43" fontId="0" fillId="0" borderId="6" xfId="1" applyFont="1" applyBorder="1"/>
    <xf numFmtId="43" fontId="0" fillId="3" borderId="5" xfId="1" applyFont="1" applyFill="1" applyBorder="1"/>
    <xf numFmtId="168" fontId="0" fillId="0" borderId="8" xfId="1" applyNumberFormat="1" applyFont="1" applyBorder="1"/>
    <xf numFmtId="0" fontId="0" fillId="0" borderId="7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165" fontId="0" fillId="0" borderId="0" xfId="1" applyNumberFormat="1" applyFont="1"/>
    <xf numFmtId="164" fontId="0" fillId="0" borderId="2" xfId="0" applyNumberFormat="1" applyBorder="1"/>
    <xf numFmtId="10" fontId="1" fillId="0" borderId="32" xfId="0" applyNumberFormat="1" applyFont="1" applyBorder="1"/>
    <xf numFmtId="164" fontId="0" fillId="0" borderId="33" xfId="0" applyNumberFormat="1" applyBorder="1"/>
    <xf numFmtId="165" fontId="0" fillId="0" borderId="31" xfId="1" applyNumberFormat="1" applyFont="1" applyBorder="1"/>
    <xf numFmtId="164" fontId="0" fillId="0" borderId="31" xfId="0" applyNumberFormat="1" applyBorder="1"/>
    <xf numFmtId="164" fontId="0" fillId="0" borderId="32" xfId="0" applyNumberFormat="1" applyBorder="1"/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4" xfId="0" applyFill="1" applyBorder="1"/>
    <xf numFmtId="0" fontId="1" fillId="5" borderId="26" xfId="0" applyFont="1" applyFill="1" applyBorder="1"/>
    <xf numFmtId="0" fontId="1" fillId="5" borderId="27" xfId="0" applyFont="1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17" xfId="0" applyBorder="1"/>
    <xf numFmtId="0" fontId="0" fillId="3" borderId="17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9" xfId="0" applyBorder="1"/>
    <xf numFmtId="0" fontId="0" fillId="0" borderId="20" xfId="0" applyBorder="1"/>
    <xf numFmtId="0" fontId="1" fillId="5" borderId="14" xfId="0" applyFont="1" applyFill="1" applyBorder="1"/>
    <xf numFmtId="0" fontId="1" fillId="5" borderId="15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2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3" borderId="0" xfId="0" applyNumberFormat="1" applyFont="1" applyFill="1" applyBorder="1" applyAlignment="1">
      <alignment horizontal="left"/>
    </xf>
    <xf numFmtId="0" fontId="3" fillId="4" borderId="0" xfId="0" applyNumberFormat="1" applyFont="1" applyFill="1" applyBorder="1" applyAlignment="1">
      <alignment horizontal="left"/>
    </xf>
    <xf numFmtId="0" fontId="3" fillId="3" borderId="10" xfId="0" applyNumberFormat="1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2" fillId="4" borderId="0" xfId="0" applyNumberFormat="1" applyFont="1" applyFill="1" applyBorder="1" applyAlignment="1">
      <alignment horizontal="left"/>
    </xf>
    <xf numFmtId="0" fontId="0" fillId="0" borderId="28" xfId="0" applyBorder="1"/>
    <xf numFmtId="0" fontId="1" fillId="2" borderId="29" xfId="0" applyFont="1" applyFill="1" applyBorder="1"/>
    <xf numFmtId="0" fontId="1" fillId="2" borderId="28" xfId="0" applyFont="1" applyFill="1" applyBorder="1"/>
    <xf numFmtId="0" fontId="1" fillId="2" borderId="30" xfId="0" applyFont="1" applyFill="1" applyBorder="1"/>
    <xf numFmtId="0" fontId="1" fillId="5" borderId="12" xfId="0" applyFont="1" applyFill="1" applyBorder="1" applyAlignment="1">
      <alignment horizontal="left"/>
    </xf>
    <xf numFmtId="0" fontId="1" fillId="5" borderId="13" xfId="0" applyFont="1" applyFill="1" applyBorder="1" applyAlignment="1">
      <alignment horizontal="left"/>
    </xf>
  </cellXfs>
  <cellStyles count="140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3" builtinId="5"/>
  </cellStyles>
  <dxfs count="12"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8B-430F-A957-35C679CF0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8B-430F-A957-35C679CF0E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8B-430F-A957-35C679CF0E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8B-430F-A957-35C679CF0E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8B-430F-A957-35C679CF0E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8B-430F-A957-35C679CF0E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8B-430F-A957-35C679CF0E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8B-430F-A957-35C679CF0E0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18B-430F-A957-35C679CF0E0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18B-430F-A957-35C679CF0E0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18B-430F-A957-35C679CF0E0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18B-430F-A957-35C679CF0E0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18B-430F-A957-35C679CF0E0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18B-430F-A957-35C679CF0E0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18B-430F-A957-35C679CF0E05}"/>
              </c:ext>
            </c:extLst>
          </c:dPt>
          <c:dLbls>
            <c:dLbl>
              <c:idx val="7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18B-430F-A957-35C679CF0E05}"/>
                </c:ext>
              </c:extLst>
            </c:dLbl>
            <c:dLbl>
              <c:idx val="12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18B-430F-A957-35C679CF0E05}"/>
                </c:ext>
              </c:extLst>
            </c:dLbl>
            <c:dLbl>
              <c:idx val="13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18B-430F-A957-35C679CF0E0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'000008'!$B$39:$B$53</c:f>
              <c:strCache>
                <c:ptCount val="15"/>
                <c:pt idx="0">
                  <c:v>US Gov</c:v>
                </c:pt>
                <c:pt idx="1">
                  <c:v>Foreign Gov</c:v>
                </c:pt>
                <c:pt idx="2">
                  <c:v>Corporate Bonds US (Total)</c:v>
                </c:pt>
                <c:pt idx="3">
                  <c:v>Corporate Bonds Foreign (Total)</c:v>
                </c:pt>
                <c:pt idx="4">
                  <c:v>Corporate Bonds EM (Total)</c:v>
                </c:pt>
                <c:pt idx="5">
                  <c:v>Municipal Bonds (Total)</c:v>
                </c:pt>
                <c:pt idx="6">
                  <c:v>Mortgage Backed Bonds (Total)</c:v>
                </c:pt>
                <c:pt idx="7">
                  <c:v>Structured Securities (Total)</c:v>
                </c:pt>
                <c:pt idx="8">
                  <c:v>Hybrid Securities (Total)</c:v>
                </c:pt>
                <c:pt idx="9">
                  <c:v>Preferred Stocks</c:v>
                </c:pt>
                <c:pt idx="10">
                  <c:v>Common Stocks</c:v>
                </c:pt>
                <c:pt idx="11">
                  <c:v>ETFs</c:v>
                </c:pt>
                <c:pt idx="12">
                  <c:v>Mutual Funds</c:v>
                </c:pt>
                <c:pt idx="13">
                  <c:v>Other</c:v>
                </c:pt>
                <c:pt idx="14">
                  <c:v>Sch BA Total</c:v>
                </c:pt>
              </c:strCache>
            </c:strRef>
          </c:cat>
          <c:val>
            <c:numRef>
              <c:f>'000008'!$E$39:$E$53</c:f>
              <c:numCache>
                <c:formatCode>_(* #,##0_);_(* \(#,##0\);_(* "-"??_);_(@_)</c:formatCode>
                <c:ptCount val="15"/>
                <c:pt idx="0" formatCode="&quot;$&quot;#,##0">
                  <c:v>1507190</c:v>
                </c:pt>
                <c:pt idx="1">
                  <c:v>37196</c:v>
                </c:pt>
                <c:pt idx="2">
                  <c:v>17799743</c:v>
                </c:pt>
                <c:pt idx="3">
                  <c:v>3424511</c:v>
                </c:pt>
                <c:pt idx="5">
                  <c:v>4927126</c:v>
                </c:pt>
                <c:pt idx="6">
                  <c:v>358849</c:v>
                </c:pt>
                <c:pt idx="7">
                  <c:v>1422458</c:v>
                </c:pt>
                <c:pt idx="8">
                  <c:v>25160</c:v>
                </c:pt>
                <c:pt idx="14" formatCode="&quot;$&quot;#,##0">
                  <c:v>3638378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18B-430F-A957-35C679CF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'000008'!$A$204</c:f>
              <c:strCache>
                <c:ptCount val="1"/>
                <c:pt idx="0">
                  <c:v>Premiums earned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('000008'!$D$203,'000008'!$F$203,'000008'!$H$203,'000008'!$J$203)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('000008'!$D$204,'000008'!$F$204,'000008'!$H$204,'000008'!$J$204)</c:f>
              <c:numCache>
                <c:formatCode>"$"#,##0</c:formatCode>
                <c:ptCount val="4"/>
                <c:pt idx="0">
                  <c:v>29741411</c:v>
                </c:pt>
                <c:pt idx="1">
                  <c:v>28800074</c:v>
                </c:pt>
                <c:pt idx="2">
                  <c:v>27381631</c:v>
                </c:pt>
                <c:pt idx="3">
                  <c:v>26156553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6-4283-AE91-82CB6BB62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970256"/>
        <c:axId val="921677520"/>
      </c:barChart>
      <c:catAx>
        <c:axId val="9149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77520"/>
        <c:crosses val="autoZero"/>
        <c:auto val="1"/>
        <c:lblAlgn val="ctr"/>
        <c:lblOffset val="100"/>
        <c:noMultiLvlLbl val="0"/>
      </c:catAx>
      <c:valAx>
        <c:axId val="921677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9149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'000008'!$A$205</c:f>
              <c:strCache>
                <c:ptCount val="1"/>
                <c:pt idx="0">
                  <c:v>Combined Ratio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('000008'!$D$203,'000008'!$F$203,'000008'!$H$203,'000008'!$J$203)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('000008'!$D$205,'000008'!$F$205,'000008'!$H$205,'000008'!$J$205)</c:f>
              <c:numCache>
                <c:formatCode>0.0%</c:formatCode>
                <c:ptCount val="4"/>
                <c:pt idx="0">
                  <c:v>0.96881059207311981</c:v>
                </c:pt>
                <c:pt idx="1">
                  <c:v>0.95779882371135572</c:v>
                </c:pt>
                <c:pt idx="2">
                  <c:v>0.94612592653812333</c:v>
                </c:pt>
                <c:pt idx="3">
                  <c:v>0.93970199360749107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6-4F0E-BA2D-B1A9A9E36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926112"/>
        <c:axId val="1004918256"/>
      </c:barChart>
      <c:catAx>
        <c:axId val="8969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18256"/>
        <c:crosses val="autoZero"/>
        <c:auto val="1"/>
        <c:lblAlgn val="ctr"/>
        <c:lblOffset val="100"/>
        <c:noMultiLvlLbl val="0"/>
      </c:catAx>
      <c:valAx>
        <c:axId val="1004918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89692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'000008'!$A$219:$C$219</c:f>
              <c:strCache>
                <c:ptCount val="3"/>
                <c:pt idx="0">
                  <c:v>Surplus as regards policyholders, December 31 current 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('000008'!$D$203,'000008'!$F$203,'000008'!$H$203,'000008'!$J$203)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('000008'!$D$219,'000008'!$F$219,'000008'!$H$219,'000008'!$J$219)</c:f>
              <c:numCache>
                <c:formatCode>"$"#,##0</c:formatCode>
                <c:ptCount val="4"/>
                <c:pt idx="0">
                  <c:v>16489726</c:v>
                </c:pt>
                <c:pt idx="1">
                  <c:v>16206625</c:v>
                </c:pt>
                <c:pt idx="2">
                  <c:v>17130490</c:v>
                </c:pt>
                <c:pt idx="3">
                  <c:v>18137703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7-4EFB-AE14-518EFD38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013632"/>
        <c:axId val="891562336"/>
      </c:barChart>
      <c:catAx>
        <c:axId val="8920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62336"/>
        <c:crosses val="autoZero"/>
        <c:auto val="1"/>
        <c:lblAlgn val="ctr"/>
        <c:lblOffset val="100"/>
        <c:noMultiLvlLbl val="0"/>
      </c:catAx>
      <c:valAx>
        <c:axId val="891562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8920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from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'000008'!$A$164:$C$164</c:f>
              <c:strCache>
                <c:ptCount val="3"/>
                <c:pt idx="0">
                  <c:v>Net cash from operations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('000008'!$D$203,'000008'!$F$203,'000008'!$H$203,'000008'!$J$203)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('000008'!$D$164,'000008'!$F$164,'000008'!$H$164,'000008'!$J$164)</c:f>
              <c:numCache>
                <c:formatCode>"$"#,##0</c:formatCode>
                <c:ptCount val="4"/>
                <c:pt idx="0">
                  <c:v>2984060</c:v>
                </c:pt>
                <c:pt idx="1">
                  <c:v>2825297</c:v>
                </c:pt>
                <c:pt idx="2">
                  <c:v>2129468</c:v>
                </c:pt>
                <c:pt idx="3">
                  <c:v>2735745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A-4F68-B1D7-78A726C24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684368"/>
        <c:axId val="1002686144"/>
      </c:barChart>
      <c:catAx>
        <c:axId val="10026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86144"/>
        <c:crosses val="autoZero"/>
        <c:auto val="1"/>
        <c:lblAlgn val="ctr"/>
        <c:lblOffset val="100"/>
        <c:noMultiLvlLbl val="0"/>
      </c:catAx>
      <c:valAx>
        <c:axId val="1002686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00268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'000008'!$A$221:$C$221</c:f>
              <c:strCache>
                <c:ptCount val="3"/>
                <c:pt idx="0">
                  <c:v>Risk Assets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('000008'!$D$203,'000008'!$F$203,'000008'!$H$203,'000008'!$J$203)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('000008'!$D$221,'000008'!$F$221,'000008'!$H$221,'000008'!$J$221)</c:f>
              <c:numCache>
                <c:formatCode>0.00</c:formatCode>
                <c:ptCount val="4"/>
                <c:pt idx="0">
                  <c:v>0.63090078027979357</c:v>
                </c:pt>
                <c:pt idx="1">
                  <c:v>0.57934536030789874</c:v>
                </c:pt>
                <c:pt idx="2">
                  <c:v>0.52080232380976843</c:v>
                </c:pt>
                <c:pt idx="3">
                  <c:v>0.58478711444332288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F-45A1-B077-7CD511E5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022064"/>
        <c:axId val="919063488"/>
      </c:barChart>
      <c:catAx>
        <c:axId val="10260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63488"/>
        <c:crosses val="autoZero"/>
        <c:auto val="1"/>
        <c:lblAlgn val="ctr"/>
        <c:lblOffset val="100"/>
        <c:noMultiLvlLbl val="0"/>
      </c:catAx>
      <c:valAx>
        <c:axId val="919063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0260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'000008'!$A$226:$C$226</c:f>
              <c:strCache>
                <c:ptCount val="3"/>
                <c:pt idx="0">
                  <c:v>Reinvestment % of Operating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('000008'!$D$203,'000008'!$F$203,'000008'!$H$203,'000008'!$J$203)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('000008'!$D$226,'000008'!$F$226,'000008'!$H$226,'000008'!$J$226)</c:f>
              <c:numCache>
                <c:formatCode>0.0%</c:formatCode>
                <c:ptCount val="4"/>
                <c:pt idx="0">
                  <c:v>0.25262561744737039</c:v>
                </c:pt>
                <c:pt idx="1">
                  <c:v>5.1774025881172844E-2</c:v>
                </c:pt>
                <c:pt idx="2">
                  <c:v>-0.5613012264096009</c:v>
                </c:pt>
                <c:pt idx="3">
                  <c:v>0.28237353993153602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F-439E-8BA3-A8709766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15904"/>
        <c:axId val="1001494208"/>
      </c:barChart>
      <c:catAx>
        <c:axId val="10016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94208"/>
        <c:crosses val="autoZero"/>
        <c:auto val="1"/>
        <c:lblAlgn val="ctr"/>
        <c:lblOffset val="100"/>
        <c:noMultiLvlLbl val="0"/>
      </c:catAx>
      <c:valAx>
        <c:axId val="1001494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0016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AAC-412F-948F-8E0A8EA04C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('000008'!$A$137:$A$158,'000008'!$A$160)</c:f>
              <c:strCache>
                <c:ptCount val="23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  <c:pt idx="22">
                  <c:v>Subtotals - Affiliated</c:v>
                </c:pt>
              </c:strCache>
            </c:strRef>
          </c:cat>
          <c:val>
            <c:numRef>
              <c:f>('000008'!$D$137:$D$158,'000008'!$D$160)</c:f>
              <c:numCache>
                <c:formatCode>_(* #,##0_);_(* \(#,##0\);_(* "-"??_);_(@_)</c:formatCode>
                <c:ptCount val="23"/>
                <c:pt idx="0" formatCode="_(* #,##0.00_);_(* \(#,##0.0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15169.746444710259</c:v>
                </c:pt>
                <c:pt idx="7">
                  <c:v>2973088.5666849883</c:v>
                </c:pt>
                <c:pt idx="8">
                  <c:v>372567.66705378855</c:v>
                </c:pt>
                <c:pt idx="9">
                  <c:v>0</c:v>
                </c:pt>
                <c:pt idx="10">
                  <c:v>20872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199719.72068417058</c:v>
                </c:pt>
                <c:pt idx="17">
                  <c:v>8252.2147953175863</c:v>
                </c:pt>
                <c:pt idx="18">
                  <c:v>0</c:v>
                </c:pt>
                <c:pt idx="19">
                  <c:v>837.57274220032832</c:v>
                </c:pt>
                <c:pt idx="20">
                  <c:v>0</c:v>
                </c:pt>
                <c:pt idx="21">
                  <c:v>40868.846288852408</c:v>
                </c:pt>
                <c:pt idx="22">
                  <c:v>533666.54863285646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C-4B14-9BAF-430DD12997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('000008'!$A$137:$A$158,'000008'!$A$160)</c:f>
              <c:strCache>
                <c:ptCount val="23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  <c:pt idx="22">
                  <c:v>Subtotals - Affiliated</c:v>
                </c:pt>
              </c:strCache>
            </c:strRef>
          </c:cat>
          <c:val>
            <c:numRef>
              <c:f>('000008'!$C$137:$C$158,'000008'!$C$160)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1-911C-4B14-9BAF-430DD1299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759616"/>
        <c:axId val="894567840"/>
      </c:barChart>
      <c:catAx>
        <c:axId val="100375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67840"/>
        <c:crosses val="autoZero"/>
        <c:auto val="1"/>
        <c:lblAlgn val="ctr"/>
        <c:lblOffset val="100"/>
        <c:noMultiLvlLbl val="0"/>
      </c:catAx>
      <c:valAx>
        <c:axId val="8945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98778</xdr:colOff>
      <xdr:row>9</xdr:row>
      <xdr:rowOff>42333</xdr:rowOff>
    </xdr:from>
    <xdr:to>
      <xdr:col>4</xdr:col>
      <xdr:colOff>945446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187</xdr:row>
      <xdr:rowOff>19756</xdr:rowOff>
    </xdr:from>
    <xdr:to>
      <xdr:col>2</xdr:col>
      <xdr:colOff>2228143</xdr:colOff>
      <xdr:row>201</xdr:row>
      <xdr:rowOff>50803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187</xdr:row>
      <xdr:rowOff>16933</xdr:rowOff>
    </xdr:from>
    <xdr:to>
      <xdr:col>6</xdr:col>
      <xdr:colOff>661812</xdr:colOff>
      <xdr:row>201</xdr:row>
      <xdr:rowOff>36691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187</xdr:row>
      <xdr:rowOff>0</xdr:rowOff>
    </xdr:from>
    <xdr:to>
      <xdr:col>10</xdr:col>
      <xdr:colOff>760588</xdr:colOff>
      <xdr:row>201</xdr:row>
      <xdr:rowOff>31046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2613377</xdr:colOff>
      <xdr:row>81</xdr:row>
      <xdr:rowOff>28222</xdr:rowOff>
    </xdr:from>
    <xdr:to>
      <xdr:col>6</xdr:col>
      <xdr:colOff>955322</xdr:colOff>
      <xdr:row>94</xdr:row>
      <xdr:rowOff>155223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81</xdr:row>
      <xdr:rowOff>39510</xdr:rowOff>
    </xdr:from>
    <xdr:to>
      <xdr:col>2</xdr:col>
      <xdr:colOff>2465211</xdr:colOff>
      <xdr:row>95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95954</xdr:colOff>
      <xdr:row>80</xdr:row>
      <xdr:rowOff>191912</xdr:rowOff>
    </xdr:from>
    <xdr:to>
      <xdr:col>10</xdr:col>
      <xdr:colOff>912987</xdr:colOff>
      <xdr:row>94</xdr:row>
      <xdr:rowOff>143935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1"/>
  <sheetViews>
    <sheetView tabSelected="1" topLeftCell="A16" zoomScale="90" zoomScaleNormal="90" zoomScalePageLayoutView="90" workbookViewId="0">
      <selection activeCell="L16" sqref="L16"/>
    </sheetView>
  </sheetViews>
  <sheetFormatPr defaultColWidth="8.85546875" defaultRowHeight="15" x14ac:dyDescent="0.25"/>
  <cols>
    <col min="1" max="2" width="10.7109375" customWidth="1"/>
    <col min="3" max="3" width="34.7109375" customWidth="1"/>
    <col min="4" max="4" width="12.7109375" customWidth="1"/>
    <col min="5" max="5" width="12.7109375" style="1" customWidth="1"/>
    <col min="6" max="6" width="12.7109375" customWidth="1"/>
    <col min="7" max="7" width="12.7109375" style="1" customWidth="1"/>
    <col min="8" max="8" width="12.7109375" customWidth="1"/>
    <col min="9" max="9" width="12.7109375" style="1" customWidth="1"/>
    <col min="10" max="10" width="12.7109375" customWidth="1"/>
    <col min="11" max="11" width="12.7109375" style="1" customWidth="1"/>
    <col min="12" max="16" width="10.7109375" customWidth="1"/>
  </cols>
  <sheetData>
    <row r="1" spans="1:16" x14ac:dyDescent="0.25">
      <c r="A1" s="4" t="s">
        <v>118</v>
      </c>
      <c r="B1" s="4"/>
      <c r="C1" s="4"/>
    </row>
    <row r="3" spans="1:16" x14ac:dyDescent="0.25">
      <c r="A3" s="144" t="s">
        <v>124</v>
      </c>
      <c r="B3" s="145"/>
      <c r="C3" s="145"/>
      <c r="D3" s="145"/>
      <c r="E3" s="145"/>
      <c r="F3" s="145"/>
      <c r="G3" s="145"/>
      <c r="H3" s="145"/>
      <c r="I3" s="145"/>
      <c r="J3" s="145"/>
      <c r="K3" s="146"/>
      <c r="L3" s="9"/>
      <c r="M3" s="9"/>
      <c r="N3" s="9"/>
      <c r="O3" s="9"/>
      <c r="P3" s="9"/>
    </row>
    <row r="4" spans="1:16" x14ac:dyDescent="0.25">
      <c r="A4" s="15" t="s">
        <v>113</v>
      </c>
      <c r="B4" s="150" t="s">
        <v>139</v>
      </c>
      <c r="C4" s="150"/>
      <c r="D4" s="150"/>
      <c r="E4" s="150"/>
      <c r="F4" s="151" t="s">
        <v>125</v>
      </c>
      <c r="G4" s="151"/>
      <c r="H4" s="148" t="s">
        <v>122</v>
      </c>
      <c r="I4" s="148"/>
      <c r="J4" s="16" t="s">
        <v>138</v>
      </c>
      <c r="K4" s="22"/>
      <c r="L4" s="5" t="s">
        <v>131</v>
      </c>
      <c r="P4" s="5"/>
    </row>
    <row r="5" spans="1:16" s="8" customFormat="1" x14ac:dyDescent="0.25">
      <c r="A5" s="10" t="s">
        <v>115</v>
      </c>
      <c r="B5" s="147" t="s">
        <v>119</v>
      </c>
      <c r="C5" s="147"/>
      <c r="D5" s="11"/>
      <c r="E5" s="19"/>
      <c r="F5" s="19" t="s">
        <v>136</v>
      </c>
      <c r="G5" s="19"/>
      <c r="H5" s="19"/>
      <c r="I5" s="19"/>
      <c r="J5" s="12" t="s">
        <v>138</v>
      </c>
      <c r="K5" s="23"/>
    </row>
    <row r="6" spans="1:16" x14ac:dyDescent="0.25">
      <c r="A6" s="15" t="s">
        <v>116</v>
      </c>
      <c r="B6" s="148" t="s">
        <v>120</v>
      </c>
      <c r="C6" s="148"/>
      <c r="D6" s="17"/>
      <c r="E6" s="20"/>
      <c r="F6" s="20" t="s">
        <v>137</v>
      </c>
      <c r="G6" s="20"/>
      <c r="H6" s="20"/>
      <c r="I6" s="20"/>
      <c r="J6" s="18" t="s">
        <v>138</v>
      </c>
      <c r="K6" s="24"/>
    </row>
    <row r="7" spans="1:16" s="8" customFormat="1" x14ac:dyDescent="0.25">
      <c r="A7" s="13" t="s">
        <v>117</v>
      </c>
      <c r="B7" s="149" t="s">
        <v>121</v>
      </c>
      <c r="C7" s="149"/>
      <c r="D7" s="14"/>
      <c r="E7" s="21"/>
      <c r="F7" s="21" t="s">
        <v>114</v>
      </c>
      <c r="G7" s="21"/>
      <c r="H7" s="21" t="s">
        <v>123</v>
      </c>
      <c r="I7" s="21"/>
      <c r="J7" s="21"/>
      <c r="K7" s="25"/>
    </row>
    <row r="8" spans="1:16" x14ac:dyDescent="0.25">
      <c r="A8" s="108"/>
      <c r="B8" s="108"/>
      <c r="C8" s="108"/>
    </row>
    <row r="9" spans="1:16" s="6" customFormat="1" x14ac:dyDescent="0.25">
      <c r="E9" s="1"/>
    </row>
    <row r="10" spans="1:16" s="6" customFormat="1" x14ac:dyDescent="0.25">
      <c r="E10" s="1"/>
    </row>
    <row r="11" spans="1:16" s="6" customFormat="1" x14ac:dyDescent="0.25">
      <c r="E11" s="1"/>
    </row>
    <row r="12" spans="1:16" s="6" customFormat="1" x14ac:dyDescent="0.25">
      <c r="E12" s="1"/>
    </row>
    <row r="13" spans="1:16" s="6" customFormat="1" x14ac:dyDescent="0.25">
      <c r="E13" s="1"/>
    </row>
    <row r="14" spans="1:16" s="6" customFormat="1" x14ac:dyDescent="0.25">
      <c r="E14" s="1"/>
    </row>
    <row r="15" spans="1:16" s="6" customFormat="1" x14ac:dyDescent="0.25">
      <c r="E15" s="1"/>
    </row>
    <row r="16" spans="1:16" s="6" customFormat="1" x14ac:dyDescent="0.25">
      <c r="E16" s="1"/>
    </row>
    <row r="17" spans="5:5" s="6" customFormat="1" x14ac:dyDescent="0.25">
      <c r="E17" s="1"/>
    </row>
    <row r="18" spans="5:5" s="6" customFormat="1" x14ac:dyDescent="0.25">
      <c r="E18" s="1"/>
    </row>
    <row r="19" spans="5:5" s="6" customFormat="1" x14ac:dyDescent="0.25">
      <c r="E19" s="1"/>
    </row>
    <row r="20" spans="5:5" s="6" customFormat="1" x14ac:dyDescent="0.25">
      <c r="E20" s="1"/>
    </row>
    <row r="21" spans="5:5" s="6" customFormat="1" x14ac:dyDescent="0.25">
      <c r="E21" s="1"/>
    </row>
    <row r="22" spans="5:5" s="6" customFormat="1" x14ac:dyDescent="0.25">
      <c r="E22" s="1"/>
    </row>
    <row r="23" spans="5:5" s="6" customFormat="1" x14ac:dyDescent="0.25">
      <c r="E23" s="1"/>
    </row>
    <row r="24" spans="5:5" s="6" customFormat="1" x14ac:dyDescent="0.25">
      <c r="E24" s="1"/>
    </row>
    <row r="25" spans="5:5" s="6" customFormat="1" x14ac:dyDescent="0.25">
      <c r="E25" s="1"/>
    </row>
    <row r="26" spans="5:5" s="6" customFormat="1" x14ac:dyDescent="0.25">
      <c r="E26" s="1"/>
    </row>
    <row r="27" spans="5:5" s="6" customFormat="1" x14ac:dyDescent="0.25">
      <c r="E27" s="1"/>
    </row>
    <row r="28" spans="5:5" s="6" customFormat="1" x14ac:dyDescent="0.25">
      <c r="E28" s="1"/>
    </row>
    <row r="29" spans="5:5" s="6" customFormat="1" x14ac:dyDescent="0.25">
      <c r="E29" s="1"/>
    </row>
    <row r="30" spans="5:5" s="6" customFormat="1" x14ac:dyDescent="0.25">
      <c r="E30" s="1"/>
    </row>
    <row r="31" spans="5:5" s="6" customFormat="1" x14ac:dyDescent="0.25">
      <c r="E31" s="1"/>
    </row>
    <row r="32" spans="5:5" s="6" customFormat="1" x14ac:dyDescent="0.25">
      <c r="E32" s="1"/>
    </row>
    <row r="33" spans="2:10" s="6" customFormat="1" x14ac:dyDescent="0.25">
      <c r="E33" s="1"/>
    </row>
    <row r="34" spans="2:10" s="6" customFormat="1" x14ac:dyDescent="0.25"/>
    <row r="35" spans="2:10" s="6" customFormat="1" x14ac:dyDescent="0.25"/>
    <row r="36" spans="2:10" s="6" customFormat="1" x14ac:dyDescent="0.25"/>
    <row r="37" spans="2:10" s="98" customFormat="1" x14ac:dyDescent="0.25">
      <c r="E37" s="61">
        <v>0.1</v>
      </c>
      <c r="F37" s="61">
        <v>0.3</v>
      </c>
      <c r="G37" s="61">
        <v>0.25</v>
      </c>
      <c r="H37" s="61">
        <f>1-E37-F37-G37</f>
        <v>0.35000000000000009</v>
      </c>
      <c r="I37" s="98" t="s">
        <v>149</v>
      </c>
    </row>
    <row r="38" spans="2:10" s="6" customFormat="1" x14ac:dyDescent="0.25">
      <c r="B38" s="79" t="s">
        <v>145</v>
      </c>
      <c r="C38" s="99"/>
      <c r="D38" s="99"/>
      <c r="E38" s="80" t="s">
        <v>147</v>
      </c>
      <c r="F38" s="100" t="s">
        <v>150</v>
      </c>
      <c r="G38" s="100" t="s">
        <v>151</v>
      </c>
      <c r="H38" s="100" t="s">
        <v>152</v>
      </c>
      <c r="I38" s="100" t="s">
        <v>153</v>
      </c>
      <c r="J38" s="103" t="s">
        <v>148</v>
      </c>
    </row>
    <row r="39" spans="2:10" s="6" customFormat="1" x14ac:dyDescent="0.25">
      <c r="B39" s="55" t="str">
        <f>A105</f>
        <v>US Gov</v>
      </c>
      <c r="E39" s="72">
        <f>IF(F105=0," ",F105)</f>
        <v>1507190</v>
      </c>
      <c r="F39" s="101">
        <f t="shared" ref="F39:I53" si="0">$J39*E$37</f>
        <v>11256.004927084876</v>
      </c>
      <c r="G39" s="101">
        <f t="shared" si="0"/>
        <v>33768.01478125462</v>
      </c>
      <c r="H39" s="101">
        <f t="shared" si="0"/>
        <v>28140.012317712186</v>
      </c>
      <c r="I39" s="101">
        <f t="shared" si="0"/>
        <v>39396.017244797069</v>
      </c>
      <c r="J39" s="104">
        <f>D105-F105</f>
        <v>112560.04927084874</v>
      </c>
    </row>
    <row r="40" spans="2:10" s="6" customFormat="1" x14ac:dyDescent="0.25">
      <c r="B40" s="52" t="str">
        <f>A106</f>
        <v>Foreign Gov</v>
      </c>
      <c r="E40" s="73">
        <f>IF(F106=0," ",F106)</f>
        <v>37196</v>
      </c>
      <c r="F40" s="101">
        <f t="shared" si="0"/>
        <v>-2142.014576966933</v>
      </c>
      <c r="G40" s="101">
        <f t="shared" si="0"/>
        <v>-6426.0437309007984</v>
      </c>
      <c r="H40" s="101">
        <f t="shared" si="0"/>
        <v>-5355.0364424173322</v>
      </c>
      <c r="I40" s="101">
        <f t="shared" si="0"/>
        <v>-7497.0510193842665</v>
      </c>
      <c r="J40" s="105">
        <f>D106-F106</f>
        <v>-21420.145769669329</v>
      </c>
    </row>
    <row r="41" spans="2:10" s="6" customFormat="1" x14ac:dyDescent="0.25">
      <c r="B41" s="52" t="str">
        <f>A109</f>
        <v>Corporate Bonds US (Total)</v>
      </c>
      <c r="E41" s="73">
        <f>IF(F109=0," ",F109)</f>
        <v>17799743</v>
      </c>
      <c r="F41" s="101">
        <f t="shared" si="0"/>
        <v>35270.927988751231</v>
      </c>
      <c r="G41" s="101">
        <f t="shared" si="0"/>
        <v>105812.7839662537</v>
      </c>
      <c r="H41" s="101">
        <f t="shared" si="0"/>
        <v>88177.319971878082</v>
      </c>
      <c r="I41" s="101">
        <f t="shared" si="0"/>
        <v>123448.24796062935</v>
      </c>
      <c r="J41" s="105">
        <f>D109-F109</f>
        <v>352709.27988751233</v>
      </c>
    </row>
    <row r="42" spans="2:10" s="6" customFormat="1" x14ac:dyDescent="0.25">
      <c r="B42" s="52" t="str">
        <f>A112</f>
        <v>Corporate Bonds Foreign (Total)</v>
      </c>
      <c r="E42" s="73">
        <f>IF(F112=0," ",F112)</f>
        <v>3424511</v>
      </c>
      <c r="F42" s="101">
        <f t="shared" si="0"/>
        <v>-53366.336355911757</v>
      </c>
      <c r="G42" s="101">
        <f t="shared" si="0"/>
        <v>-160099.00906773526</v>
      </c>
      <c r="H42" s="101">
        <f t="shared" si="0"/>
        <v>-133415.84088977939</v>
      </c>
      <c r="I42" s="101">
        <f t="shared" si="0"/>
        <v>-186782.17724569119</v>
      </c>
      <c r="J42" s="105">
        <f>D112-F112</f>
        <v>-533663.36355911754</v>
      </c>
    </row>
    <row r="43" spans="2:10" s="6" customFormat="1" x14ac:dyDescent="0.25">
      <c r="B43" s="52" t="str">
        <f>A115</f>
        <v>Corporate Bonds EM (Total)</v>
      </c>
      <c r="E43" s="73"/>
      <c r="F43" s="101">
        <f t="shared" si="0"/>
        <v>0</v>
      </c>
      <c r="G43" s="101">
        <f t="shared" si="0"/>
        <v>0</v>
      </c>
      <c r="H43" s="101">
        <f t="shared" si="0"/>
        <v>0</v>
      </c>
      <c r="I43" s="101">
        <f t="shared" si="0"/>
        <v>0</v>
      </c>
      <c r="J43" s="105">
        <f>IF((D115-F115&gt;0),(D115-F115),0)</f>
        <v>0</v>
      </c>
    </row>
    <row r="44" spans="2:10" s="6" customFormat="1" x14ac:dyDescent="0.25">
      <c r="B44" s="52" t="str">
        <f>A119</f>
        <v>Municipal Bonds (Total)</v>
      </c>
      <c r="E44" s="73">
        <f>IF(F119=0," ",F119)</f>
        <v>4927126</v>
      </c>
      <c r="F44" s="101">
        <f t="shared" si="0"/>
        <v>29140.744511543497</v>
      </c>
      <c r="G44" s="101">
        <f t="shared" si="0"/>
        <v>87422.233534630475</v>
      </c>
      <c r="H44" s="101">
        <f t="shared" si="0"/>
        <v>72851.861278858734</v>
      </c>
      <c r="I44" s="101">
        <f t="shared" si="0"/>
        <v>101992.60579040226</v>
      </c>
      <c r="J44" s="105">
        <f>D119-F119</f>
        <v>291407.44511543494</v>
      </c>
    </row>
    <row r="45" spans="2:10" s="6" customFormat="1" x14ac:dyDescent="0.25">
      <c r="B45" s="52" t="str">
        <f>A122</f>
        <v>Mortgage Backed Bonds (Total)</v>
      </c>
      <c r="E45" s="73">
        <f>IF(F122=0," ",F122)</f>
        <v>358849</v>
      </c>
      <c r="F45" s="101">
        <f t="shared" si="0"/>
        <v>-6790.1899468592255</v>
      </c>
      <c r="G45" s="101">
        <f t="shared" si="0"/>
        <v>-20370.569840577675</v>
      </c>
      <c r="H45" s="101">
        <f t="shared" si="0"/>
        <v>-16975.474867148063</v>
      </c>
      <c r="I45" s="101">
        <f t="shared" si="0"/>
        <v>-23765.664814007294</v>
      </c>
      <c r="J45" s="105">
        <f>D122-F122</f>
        <v>-67901.899468592252</v>
      </c>
    </row>
    <row r="46" spans="2:10" s="6" customFormat="1" x14ac:dyDescent="0.25">
      <c r="B46" s="52" t="str">
        <f>A125</f>
        <v>Structured Securities (Total)</v>
      </c>
      <c r="E46" s="73">
        <f>IF(F125=0," ",F125)</f>
        <v>1422458</v>
      </c>
      <c r="F46" s="101">
        <f t="shared" si="0"/>
        <v>16554.826115551499</v>
      </c>
      <c r="G46" s="101">
        <f t="shared" si="0"/>
        <v>49664.47834665449</v>
      </c>
      <c r="H46" s="101">
        <f t="shared" si="0"/>
        <v>41387.065288878744</v>
      </c>
      <c r="I46" s="101">
        <f t="shared" si="0"/>
        <v>57941.891404430258</v>
      </c>
      <c r="J46" s="105">
        <f>D125-F125</f>
        <v>165548.26115551498</v>
      </c>
    </row>
    <row r="47" spans="2:10" s="6" customFormat="1" x14ac:dyDescent="0.25">
      <c r="B47" s="52" t="str">
        <f t="shared" ref="B47:B52" si="1">A128</f>
        <v>Hybrid Securities (Total)</v>
      </c>
      <c r="E47" s="73">
        <f>IF(F128=0," ",F128)</f>
        <v>25160</v>
      </c>
      <c r="F47" s="101">
        <f t="shared" si="0"/>
        <v>-300.76483762597962</v>
      </c>
      <c r="G47" s="101">
        <f t="shared" si="0"/>
        <v>-902.29451287793893</v>
      </c>
      <c r="H47" s="101">
        <f t="shared" si="0"/>
        <v>-751.91209406494909</v>
      </c>
      <c r="I47" s="101">
        <f t="shared" si="0"/>
        <v>-1052.676931690929</v>
      </c>
      <c r="J47" s="105">
        <f t="shared" ref="J47:J52" si="2">D128-F128</f>
        <v>-3007.6483762597964</v>
      </c>
    </row>
    <row r="48" spans="2:10" s="6" customFormat="1" x14ac:dyDescent="0.25">
      <c r="B48" s="52" t="str">
        <f t="shared" si="1"/>
        <v>Preferred Stocks</v>
      </c>
      <c r="E48" s="74"/>
      <c r="F48" s="101">
        <f t="shared" si="0"/>
        <v>0</v>
      </c>
      <c r="G48" s="101">
        <f t="shared" si="0"/>
        <v>0</v>
      </c>
      <c r="H48" s="101">
        <f t="shared" si="0"/>
        <v>0</v>
      </c>
      <c r="I48" s="101">
        <f t="shared" si="0"/>
        <v>0</v>
      </c>
      <c r="J48" s="105">
        <f t="shared" si="2"/>
        <v>0</v>
      </c>
    </row>
    <row r="49" spans="2:11" s="6" customFormat="1" x14ac:dyDescent="0.25">
      <c r="B49" s="52" t="str">
        <f t="shared" si="1"/>
        <v>Common Stocks</v>
      </c>
      <c r="E49" s="74"/>
      <c r="F49" s="101">
        <f t="shared" si="0"/>
        <v>0</v>
      </c>
      <c r="G49" s="101">
        <f t="shared" si="0"/>
        <v>0</v>
      </c>
      <c r="H49" s="101">
        <f t="shared" si="0"/>
        <v>0</v>
      </c>
      <c r="I49" s="101">
        <f t="shared" si="0"/>
        <v>0</v>
      </c>
      <c r="J49" s="105">
        <f t="shared" si="2"/>
        <v>0</v>
      </c>
    </row>
    <row r="50" spans="2:11" s="54" customFormat="1" x14ac:dyDescent="0.25">
      <c r="B50" s="52" t="str">
        <f t="shared" si="1"/>
        <v>ETFs</v>
      </c>
      <c r="C50" s="6"/>
      <c r="D50" s="6"/>
      <c r="E50" s="74"/>
      <c r="F50" s="101">
        <f t="shared" si="0"/>
        <v>0</v>
      </c>
      <c r="G50" s="101">
        <f t="shared" si="0"/>
        <v>0</v>
      </c>
      <c r="H50" s="101">
        <f t="shared" si="0"/>
        <v>0</v>
      </c>
      <c r="I50" s="101">
        <f t="shared" si="0"/>
        <v>0</v>
      </c>
      <c r="J50" s="105">
        <f t="shared" si="2"/>
        <v>0</v>
      </c>
    </row>
    <row r="51" spans="2:11" s="54" customFormat="1" x14ac:dyDescent="0.25">
      <c r="B51" s="52" t="str">
        <f t="shared" si="1"/>
        <v>Mutual Funds</v>
      </c>
      <c r="C51" s="6"/>
      <c r="D51" s="6"/>
      <c r="E51" s="74"/>
      <c r="F51" s="101">
        <f t="shared" si="0"/>
        <v>0</v>
      </c>
      <c r="G51" s="101">
        <f t="shared" si="0"/>
        <v>0</v>
      </c>
      <c r="H51" s="101">
        <f t="shared" si="0"/>
        <v>0</v>
      </c>
      <c r="I51" s="101">
        <f t="shared" si="0"/>
        <v>0</v>
      </c>
      <c r="J51" s="105">
        <f t="shared" si="2"/>
        <v>0</v>
      </c>
    </row>
    <row r="52" spans="2:11" s="54" customFormat="1" x14ac:dyDescent="0.25">
      <c r="B52" s="52" t="str">
        <f t="shared" si="1"/>
        <v>Other</v>
      </c>
      <c r="C52" s="6"/>
      <c r="D52" s="6"/>
      <c r="E52" s="85"/>
      <c r="F52" s="101">
        <f t="shared" si="0"/>
        <v>0</v>
      </c>
      <c r="G52" s="101">
        <f t="shared" si="0"/>
        <v>0</v>
      </c>
      <c r="H52" s="101">
        <f t="shared" si="0"/>
        <v>0</v>
      </c>
      <c r="I52" s="101">
        <f t="shared" si="0"/>
        <v>0</v>
      </c>
      <c r="J52" s="105">
        <f t="shared" si="2"/>
        <v>0</v>
      </c>
    </row>
    <row r="53" spans="2:11" s="54" customFormat="1" x14ac:dyDescent="0.25">
      <c r="B53" s="30" t="s">
        <v>141</v>
      </c>
      <c r="C53" s="6"/>
      <c r="D53" s="6"/>
      <c r="E53" s="75">
        <f>IF(F161=0," ",F161)</f>
        <v>3638378</v>
      </c>
      <c r="F53" s="101">
        <f t="shared" si="0"/>
        <v>52666.488332688437</v>
      </c>
      <c r="G53" s="101">
        <f t="shared" si="0"/>
        <v>157999.46499806529</v>
      </c>
      <c r="H53" s="101">
        <f t="shared" si="0"/>
        <v>131666.22083172109</v>
      </c>
      <c r="I53" s="101">
        <f t="shared" si="0"/>
        <v>184332.70916440958</v>
      </c>
      <c r="J53" s="106">
        <f>D161-F161</f>
        <v>526664.88332688436</v>
      </c>
    </row>
    <row r="54" spans="2:11" s="54" customFormat="1" x14ac:dyDescent="0.25">
      <c r="B54" s="71" t="s">
        <v>143</v>
      </c>
      <c r="C54" s="99"/>
      <c r="D54" s="99"/>
      <c r="E54" s="76">
        <f>SUM(E39:E52)</f>
        <v>29502233</v>
      </c>
      <c r="F54" s="76">
        <f t="shared" ref="F54:I54" si="3">SUM(F39:F52)</f>
        <v>29623.197825567211</v>
      </c>
      <c r="G54" s="76">
        <f t="shared" si="3"/>
        <v>88869.593476701615</v>
      </c>
      <c r="H54" s="76">
        <f t="shared" si="3"/>
        <v>74057.994563918022</v>
      </c>
      <c r="I54" s="102">
        <f t="shared" si="3"/>
        <v>103681.19238948524</v>
      </c>
      <c r="J54" s="107">
        <f>SUM(J39:J53)</f>
        <v>822896.86158255651</v>
      </c>
    </row>
    <row r="55" spans="2:11" s="54" customFormat="1" x14ac:dyDescent="0.25">
      <c r="B55" s="92" t="s">
        <v>144</v>
      </c>
      <c r="C55" s="93"/>
      <c r="D55" s="94"/>
      <c r="E55" s="80" t="s">
        <v>147</v>
      </c>
      <c r="F55" s="100" t="s">
        <v>150</v>
      </c>
      <c r="G55" s="100" t="s">
        <v>151</v>
      </c>
      <c r="H55" s="100" t="s">
        <v>152</v>
      </c>
      <c r="I55" s="100" t="s">
        <v>153</v>
      </c>
      <c r="J55" s="81" t="s">
        <v>148</v>
      </c>
    </row>
    <row r="56" spans="2:11" s="54" customFormat="1" x14ac:dyDescent="0.25">
      <c r="B56" s="95" t="s">
        <v>60</v>
      </c>
      <c r="C56" s="96"/>
      <c r="D56" s="97"/>
      <c r="E56" s="83">
        <f t="shared" ref="E56:E79" si="4">F137</f>
        <v>0</v>
      </c>
      <c r="F56" s="101">
        <f t="shared" ref="F56:I79" si="5">$J56*E$37</f>
        <v>0</v>
      </c>
      <c r="G56" s="101">
        <f t="shared" si="5"/>
        <v>0</v>
      </c>
      <c r="H56" s="101">
        <f t="shared" si="5"/>
        <v>0</v>
      </c>
      <c r="I56" s="101">
        <f t="shared" si="5"/>
        <v>0</v>
      </c>
      <c r="J56" s="83">
        <f t="shared" ref="J56:J79" si="6">D137-F137</f>
        <v>0</v>
      </c>
    </row>
    <row r="57" spans="2:11" s="54" customFormat="1" x14ac:dyDescent="0.25">
      <c r="B57" s="86" t="s">
        <v>61</v>
      </c>
      <c r="C57" s="87"/>
      <c r="D57" s="88"/>
      <c r="E57" s="73">
        <f t="shared" si="4"/>
        <v>0</v>
      </c>
      <c r="F57" s="101">
        <f t="shared" si="5"/>
        <v>0</v>
      </c>
      <c r="G57" s="101">
        <f t="shared" si="5"/>
        <v>0</v>
      </c>
      <c r="H57" s="101">
        <f t="shared" si="5"/>
        <v>0</v>
      </c>
      <c r="I57" s="101">
        <f t="shared" si="5"/>
        <v>0</v>
      </c>
      <c r="J57" s="77">
        <f t="shared" si="6"/>
        <v>0</v>
      </c>
    </row>
    <row r="58" spans="2:11" s="98" customFormat="1" x14ac:dyDescent="0.25">
      <c r="B58" s="86" t="s">
        <v>62</v>
      </c>
      <c r="C58" s="87"/>
      <c r="D58" s="88"/>
      <c r="E58" s="73">
        <f t="shared" si="4"/>
        <v>0</v>
      </c>
      <c r="F58" s="101">
        <f t="shared" si="5"/>
        <v>0</v>
      </c>
      <c r="G58" s="101">
        <f t="shared" si="5"/>
        <v>0</v>
      </c>
      <c r="H58" s="101">
        <f t="shared" si="5"/>
        <v>0</v>
      </c>
      <c r="I58" s="101">
        <f t="shared" si="5"/>
        <v>0</v>
      </c>
      <c r="J58" s="77">
        <f t="shared" si="6"/>
        <v>0</v>
      </c>
      <c r="K58" s="78"/>
    </row>
    <row r="59" spans="2:11" s="98" customFormat="1" x14ac:dyDescent="0.25">
      <c r="B59" s="86" t="s">
        <v>63</v>
      </c>
      <c r="C59" s="87"/>
      <c r="D59" s="88"/>
      <c r="E59" s="73">
        <f t="shared" si="4"/>
        <v>0</v>
      </c>
      <c r="F59" s="101">
        <f t="shared" si="5"/>
        <v>0</v>
      </c>
      <c r="G59" s="101">
        <f t="shared" si="5"/>
        <v>0</v>
      </c>
      <c r="H59" s="101">
        <f t="shared" si="5"/>
        <v>0</v>
      </c>
      <c r="I59" s="101">
        <f t="shared" si="5"/>
        <v>0</v>
      </c>
      <c r="J59" s="77">
        <f t="shared" si="6"/>
        <v>0</v>
      </c>
      <c r="K59" s="78"/>
    </row>
    <row r="60" spans="2:11" s="98" customFormat="1" x14ac:dyDescent="0.25">
      <c r="B60" s="86" t="s">
        <v>64</v>
      </c>
      <c r="C60" s="87"/>
      <c r="D60" s="88"/>
      <c r="E60" s="73">
        <f t="shared" si="4"/>
        <v>0</v>
      </c>
      <c r="F60" s="101">
        <f t="shared" si="5"/>
        <v>0</v>
      </c>
      <c r="G60" s="101">
        <f t="shared" si="5"/>
        <v>0</v>
      </c>
      <c r="H60" s="101">
        <f t="shared" si="5"/>
        <v>0</v>
      </c>
      <c r="I60" s="101">
        <f t="shared" si="5"/>
        <v>0</v>
      </c>
      <c r="J60" s="77">
        <f t="shared" si="6"/>
        <v>0</v>
      </c>
      <c r="K60" s="78"/>
    </row>
    <row r="61" spans="2:11" s="98" customFormat="1" x14ac:dyDescent="0.25">
      <c r="B61" s="86" t="s">
        <v>65</v>
      </c>
      <c r="C61" s="87"/>
      <c r="D61" s="88"/>
      <c r="E61" s="73">
        <f t="shared" si="4"/>
        <v>0</v>
      </c>
      <c r="F61" s="101">
        <f t="shared" si="5"/>
        <v>0</v>
      </c>
      <c r="G61" s="101">
        <f t="shared" si="5"/>
        <v>0</v>
      </c>
      <c r="H61" s="101">
        <f t="shared" si="5"/>
        <v>0</v>
      </c>
      <c r="I61" s="101">
        <f t="shared" si="5"/>
        <v>0</v>
      </c>
      <c r="J61" s="77">
        <f t="shared" si="6"/>
        <v>0</v>
      </c>
      <c r="K61" s="78"/>
    </row>
    <row r="62" spans="2:11" s="98" customFormat="1" x14ac:dyDescent="0.25">
      <c r="B62" s="86" t="s">
        <v>66</v>
      </c>
      <c r="C62" s="87"/>
      <c r="D62" s="88"/>
      <c r="E62" s="73">
        <f t="shared" si="4"/>
        <v>21367</v>
      </c>
      <c r="F62" s="101">
        <f t="shared" si="5"/>
        <v>-619.72535552897409</v>
      </c>
      <c r="G62" s="101">
        <f t="shared" si="5"/>
        <v>-1859.1760665869222</v>
      </c>
      <c r="H62" s="101">
        <f t="shared" si="5"/>
        <v>-1549.3133888224352</v>
      </c>
      <c r="I62" s="101">
        <f t="shared" si="5"/>
        <v>-2169.0387443514096</v>
      </c>
      <c r="J62" s="77">
        <f t="shared" si="6"/>
        <v>-6197.2535552897407</v>
      </c>
      <c r="K62" s="78"/>
    </row>
    <row r="63" spans="2:11" s="98" customFormat="1" x14ac:dyDescent="0.25">
      <c r="B63" s="86" t="s">
        <v>67</v>
      </c>
      <c r="C63" s="87"/>
      <c r="D63" s="88"/>
      <c r="E63" s="73">
        <f t="shared" si="4"/>
        <v>2366075</v>
      </c>
      <c r="F63" s="101">
        <f t="shared" si="5"/>
        <v>60701.356668498833</v>
      </c>
      <c r="G63" s="101">
        <f t="shared" si="5"/>
        <v>182104.0700054965</v>
      </c>
      <c r="H63" s="101">
        <f t="shared" si="5"/>
        <v>151753.39167124708</v>
      </c>
      <c r="I63" s="101">
        <f t="shared" si="5"/>
        <v>212454.74833974597</v>
      </c>
      <c r="J63" s="77">
        <f t="shared" si="6"/>
        <v>607013.56668498833</v>
      </c>
      <c r="K63" s="78"/>
    </row>
    <row r="64" spans="2:11" s="98" customFormat="1" x14ac:dyDescent="0.25">
      <c r="B64" s="86" t="s">
        <v>68</v>
      </c>
      <c r="C64" s="87"/>
      <c r="D64" s="88"/>
      <c r="E64" s="73">
        <f t="shared" si="4"/>
        <v>456992</v>
      </c>
      <c r="F64" s="101">
        <f t="shared" si="5"/>
        <v>-8442.4332946211453</v>
      </c>
      <c r="G64" s="101">
        <f t="shared" si="5"/>
        <v>-25327.299883863434</v>
      </c>
      <c r="H64" s="101">
        <f t="shared" si="5"/>
        <v>-21106.083236552862</v>
      </c>
      <c r="I64" s="101">
        <f t="shared" si="5"/>
        <v>-29548.516531174013</v>
      </c>
      <c r="J64" s="77">
        <f t="shared" si="6"/>
        <v>-84424.332946211449</v>
      </c>
      <c r="K64" s="78"/>
    </row>
    <row r="65" spans="2:11" s="98" customFormat="1" x14ac:dyDescent="0.25">
      <c r="B65" s="86" t="s">
        <v>69</v>
      </c>
      <c r="C65" s="87"/>
      <c r="D65" s="88"/>
      <c r="E65" s="74">
        <f t="shared" si="4"/>
        <v>0</v>
      </c>
      <c r="F65" s="101">
        <f t="shared" si="5"/>
        <v>0</v>
      </c>
      <c r="G65" s="101">
        <f t="shared" si="5"/>
        <v>0</v>
      </c>
      <c r="H65" s="101">
        <f t="shared" si="5"/>
        <v>0</v>
      </c>
      <c r="I65" s="101">
        <f t="shared" si="5"/>
        <v>0</v>
      </c>
      <c r="J65" s="77">
        <f t="shared" si="6"/>
        <v>0</v>
      </c>
      <c r="K65" s="78"/>
    </row>
    <row r="66" spans="2:11" s="98" customFormat="1" x14ac:dyDescent="0.25">
      <c r="B66" s="86" t="s">
        <v>70</v>
      </c>
      <c r="C66" s="87"/>
      <c r="D66" s="88"/>
      <c r="E66" s="82">
        <f t="shared" si="4"/>
        <v>20872</v>
      </c>
      <c r="F66" s="101">
        <f t="shared" si="5"/>
        <v>0</v>
      </c>
      <c r="G66" s="101">
        <f t="shared" si="5"/>
        <v>0</v>
      </c>
      <c r="H66" s="101">
        <f t="shared" si="5"/>
        <v>0</v>
      </c>
      <c r="I66" s="101">
        <f t="shared" si="5"/>
        <v>0</v>
      </c>
      <c r="J66" s="77">
        <f t="shared" si="6"/>
        <v>0</v>
      </c>
      <c r="K66" s="78"/>
    </row>
    <row r="67" spans="2:11" s="98" customFormat="1" x14ac:dyDescent="0.25">
      <c r="B67" s="86" t="s">
        <v>71</v>
      </c>
      <c r="C67" s="87"/>
      <c r="D67" s="88"/>
      <c r="E67" s="74">
        <f t="shared" si="4"/>
        <v>0</v>
      </c>
      <c r="F67" s="101">
        <f t="shared" si="5"/>
        <v>0</v>
      </c>
      <c r="G67" s="101">
        <f t="shared" si="5"/>
        <v>0</v>
      </c>
      <c r="H67" s="101">
        <f t="shared" si="5"/>
        <v>0</v>
      </c>
      <c r="I67" s="101">
        <f t="shared" si="5"/>
        <v>0</v>
      </c>
      <c r="J67" s="77">
        <f t="shared" si="6"/>
        <v>0</v>
      </c>
      <c r="K67" s="78"/>
    </row>
    <row r="68" spans="2:11" s="98" customFormat="1" x14ac:dyDescent="0.25">
      <c r="B68" s="86" t="s">
        <v>72</v>
      </c>
      <c r="C68" s="87"/>
      <c r="D68" s="88"/>
      <c r="E68" s="74">
        <f t="shared" si="4"/>
        <v>0</v>
      </c>
      <c r="F68" s="101">
        <f t="shared" si="5"/>
        <v>0</v>
      </c>
      <c r="G68" s="101">
        <f t="shared" si="5"/>
        <v>0</v>
      </c>
      <c r="H68" s="101">
        <f t="shared" si="5"/>
        <v>0</v>
      </c>
      <c r="I68" s="101">
        <f t="shared" si="5"/>
        <v>0</v>
      </c>
      <c r="J68" s="77">
        <f t="shared" si="6"/>
        <v>0</v>
      </c>
      <c r="K68" s="78"/>
    </row>
    <row r="69" spans="2:11" s="98" customFormat="1" x14ac:dyDescent="0.25">
      <c r="B69" s="86" t="s">
        <v>73</v>
      </c>
      <c r="C69" s="87"/>
      <c r="D69" s="88"/>
      <c r="E69" s="74">
        <f t="shared" si="4"/>
        <v>0</v>
      </c>
      <c r="F69" s="101">
        <f t="shared" si="5"/>
        <v>0</v>
      </c>
      <c r="G69" s="101">
        <f t="shared" si="5"/>
        <v>0</v>
      </c>
      <c r="H69" s="101">
        <f t="shared" si="5"/>
        <v>0</v>
      </c>
      <c r="I69" s="101">
        <f t="shared" si="5"/>
        <v>0</v>
      </c>
      <c r="J69" s="77">
        <f t="shared" si="6"/>
        <v>0</v>
      </c>
      <c r="K69" s="78"/>
    </row>
    <row r="70" spans="2:11" s="98" customFormat="1" x14ac:dyDescent="0.25">
      <c r="B70" s="86" t="s">
        <v>74</v>
      </c>
      <c r="C70" s="87"/>
      <c r="D70" s="87"/>
      <c r="E70" s="82">
        <f t="shared" si="4"/>
        <v>0</v>
      </c>
      <c r="F70" s="101">
        <f t="shared" si="5"/>
        <v>0</v>
      </c>
      <c r="G70" s="101">
        <f t="shared" si="5"/>
        <v>0</v>
      </c>
      <c r="H70" s="101">
        <f t="shared" si="5"/>
        <v>0</v>
      </c>
      <c r="I70" s="101">
        <f t="shared" si="5"/>
        <v>0</v>
      </c>
      <c r="J70" s="77">
        <f t="shared" si="6"/>
        <v>0</v>
      </c>
      <c r="K70" s="78"/>
    </row>
    <row r="71" spans="2:11" s="98" customFormat="1" x14ac:dyDescent="0.25">
      <c r="B71" s="86" t="s">
        <v>75</v>
      </c>
      <c r="C71" s="87"/>
      <c r="D71" s="88"/>
      <c r="E71" s="74">
        <f t="shared" si="4"/>
        <v>0</v>
      </c>
      <c r="F71" s="101">
        <f t="shared" si="5"/>
        <v>0</v>
      </c>
      <c r="G71" s="101">
        <f t="shared" si="5"/>
        <v>0</v>
      </c>
      <c r="H71" s="101">
        <f t="shared" si="5"/>
        <v>0</v>
      </c>
      <c r="I71" s="101">
        <f t="shared" si="5"/>
        <v>0</v>
      </c>
      <c r="J71" s="77">
        <f t="shared" si="6"/>
        <v>0</v>
      </c>
      <c r="K71" s="78"/>
    </row>
    <row r="72" spans="2:11" s="98" customFormat="1" x14ac:dyDescent="0.25">
      <c r="B72" s="86" t="s">
        <v>76</v>
      </c>
      <c r="C72" s="87"/>
      <c r="D72" s="88"/>
      <c r="E72" s="73">
        <f t="shared" si="4"/>
        <v>222427</v>
      </c>
      <c r="F72" s="101">
        <f t="shared" si="5"/>
        <v>-2270.7279315829423</v>
      </c>
      <c r="G72" s="101">
        <f t="shared" si="5"/>
        <v>-6812.1837947488266</v>
      </c>
      <c r="H72" s="101">
        <f t="shared" si="5"/>
        <v>-5676.8198289573556</v>
      </c>
      <c r="I72" s="101">
        <f t="shared" si="5"/>
        <v>-7947.5477605403003</v>
      </c>
      <c r="J72" s="77">
        <f t="shared" si="6"/>
        <v>-22707.279315829423</v>
      </c>
      <c r="K72" s="78"/>
    </row>
    <row r="73" spans="2:11" s="98" customFormat="1" x14ac:dyDescent="0.25">
      <c r="B73" s="86" t="s">
        <v>77</v>
      </c>
      <c r="C73" s="87"/>
      <c r="D73" s="88"/>
      <c r="E73" s="73">
        <f t="shared" si="4"/>
        <v>10915</v>
      </c>
      <c r="F73" s="101">
        <f t="shared" si="5"/>
        <v>-266.27852046824137</v>
      </c>
      <c r="G73" s="101">
        <f t="shared" si="5"/>
        <v>-798.8355614047241</v>
      </c>
      <c r="H73" s="101">
        <f t="shared" si="5"/>
        <v>-665.69630117060342</v>
      </c>
      <c r="I73" s="101">
        <f t="shared" si="5"/>
        <v>-931.97482163884501</v>
      </c>
      <c r="J73" s="77">
        <f t="shared" si="6"/>
        <v>-2662.7852046824137</v>
      </c>
      <c r="K73" s="78"/>
    </row>
    <row r="74" spans="2:11" s="98" customFormat="1" x14ac:dyDescent="0.25">
      <c r="B74" s="86" t="s">
        <v>78</v>
      </c>
      <c r="C74" s="87"/>
      <c r="D74" s="88"/>
      <c r="E74" s="73">
        <f t="shared" si="4"/>
        <v>0</v>
      </c>
      <c r="F74" s="101">
        <f t="shared" si="5"/>
        <v>0</v>
      </c>
      <c r="G74" s="101">
        <f t="shared" si="5"/>
        <v>0</v>
      </c>
      <c r="H74" s="101">
        <f t="shared" si="5"/>
        <v>0</v>
      </c>
      <c r="I74" s="101">
        <f t="shared" si="5"/>
        <v>0</v>
      </c>
      <c r="J74" s="77">
        <f t="shared" si="6"/>
        <v>0</v>
      </c>
      <c r="K74" s="78"/>
    </row>
    <row r="75" spans="2:11" s="98" customFormat="1" x14ac:dyDescent="0.25">
      <c r="B75" s="86" t="s">
        <v>79</v>
      </c>
      <c r="C75" s="87"/>
      <c r="D75" s="88"/>
      <c r="E75" s="73">
        <f t="shared" si="4"/>
        <v>1597</v>
      </c>
      <c r="F75" s="101">
        <f t="shared" si="5"/>
        <v>-75.942725779967176</v>
      </c>
      <c r="G75" s="101">
        <f t="shared" si="5"/>
        <v>-227.82817733990149</v>
      </c>
      <c r="H75" s="101">
        <f t="shared" si="5"/>
        <v>-189.85681444991792</v>
      </c>
      <c r="I75" s="101">
        <f t="shared" si="5"/>
        <v>-265.79954022988517</v>
      </c>
      <c r="J75" s="77">
        <f t="shared" si="6"/>
        <v>-759.42725779967168</v>
      </c>
      <c r="K75" s="78"/>
    </row>
    <row r="76" spans="2:11" s="98" customFormat="1" x14ac:dyDescent="0.25">
      <c r="B76" s="86" t="s">
        <v>80</v>
      </c>
      <c r="C76" s="87"/>
      <c r="D76" s="88"/>
      <c r="E76" s="73">
        <f t="shared" si="4"/>
        <v>0</v>
      </c>
      <c r="F76" s="101">
        <f t="shared" si="5"/>
        <v>0</v>
      </c>
      <c r="G76" s="101">
        <f t="shared" si="5"/>
        <v>0</v>
      </c>
      <c r="H76" s="101">
        <f t="shared" si="5"/>
        <v>0</v>
      </c>
      <c r="I76" s="101">
        <f t="shared" si="5"/>
        <v>0</v>
      </c>
      <c r="J76" s="77">
        <f t="shared" si="6"/>
        <v>0</v>
      </c>
      <c r="K76" s="78"/>
    </row>
    <row r="77" spans="2:11" s="98" customFormat="1" x14ac:dyDescent="0.25">
      <c r="B77" s="86" t="s">
        <v>81</v>
      </c>
      <c r="C77" s="87"/>
      <c r="D77" s="88"/>
      <c r="E77" s="73">
        <f t="shared" si="4"/>
        <v>46536</v>
      </c>
      <c r="F77" s="101">
        <f t="shared" si="5"/>
        <v>-566.71537111475925</v>
      </c>
      <c r="G77" s="101">
        <f t="shared" si="5"/>
        <v>-1700.1461133442774</v>
      </c>
      <c r="H77" s="101">
        <f t="shared" si="5"/>
        <v>-1416.788427786898</v>
      </c>
      <c r="I77" s="101">
        <f t="shared" si="5"/>
        <v>-1983.5037989016575</v>
      </c>
      <c r="J77" s="77">
        <f t="shared" si="6"/>
        <v>-5667.1537111475918</v>
      </c>
      <c r="K77" s="78"/>
    </row>
    <row r="78" spans="2:11" s="98" customFormat="1" x14ac:dyDescent="0.25">
      <c r="B78" s="86" t="s">
        <v>28</v>
      </c>
      <c r="C78" s="87"/>
      <c r="D78" s="88"/>
      <c r="E78" s="73">
        <f t="shared" si="4"/>
        <v>3146781</v>
      </c>
      <c r="F78" s="101">
        <f t="shared" si="5"/>
        <v>48459.533469402792</v>
      </c>
      <c r="G78" s="101">
        <f t="shared" si="5"/>
        <v>145378.60040820835</v>
      </c>
      <c r="H78" s="101">
        <f t="shared" si="5"/>
        <v>121148.83367350698</v>
      </c>
      <c r="I78" s="101">
        <f t="shared" si="5"/>
        <v>169608.36714290982</v>
      </c>
      <c r="J78" s="77">
        <f t="shared" si="6"/>
        <v>484595.3346940279</v>
      </c>
      <c r="K78" s="78"/>
    </row>
    <row r="79" spans="2:11" s="98" customFormat="1" x14ac:dyDescent="0.25">
      <c r="B79" s="86" t="s">
        <v>29</v>
      </c>
      <c r="C79" s="87"/>
      <c r="D79" s="88"/>
      <c r="E79" s="73">
        <f t="shared" si="4"/>
        <v>491596</v>
      </c>
      <c r="F79" s="101">
        <f t="shared" si="5"/>
        <v>4207.0548632856462</v>
      </c>
      <c r="G79" s="101">
        <f t="shared" si="5"/>
        <v>12621.164589856937</v>
      </c>
      <c r="H79" s="101">
        <f t="shared" si="5"/>
        <v>10517.637158214115</v>
      </c>
      <c r="I79" s="101">
        <f t="shared" si="5"/>
        <v>14724.692021499764</v>
      </c>
      <c r="J79" s="77">
        <f t="shared" si="6"/>
        <v>42070.548632856458</v>
      </c>
      <c r="K79" s="78"/>
    </row>
    <row r="80" spans="2:11" s="98" customFormat="1" x14ac:dyDescent="0.25">
      <c r="B80" s="89" t="s">
        <v>143</v>
      </c>
      <c r="C80" s="90"/>
      <c r="D80" s="91"/>
      <c r="E80" s="76">
        <f>SUM(E65:E78)</f>
        <v>3449128</v>
      </c>
      <c r="F80" s="107">
        <f t="shared" ref="F80:I80" si="7">SUM(F65:F78)</f>
        <v>45279.86892045688</v>
      </c>
      <c r="G80" s="76">
        <f t="shared" si="7"/>
        <v>135839.60676137061</v>
      </c>
      <c r="H80" s="76">
        <f t="shared" si="7"/>
        <v>113199.6723011422</v>
      </c>
      <c r="I80" s="76">
        <f t="shared" si="7"/>
        <v>158479.54122159912</v>
      </c>
      <c r="J80" s="76">
        <f>SUM(J65:J79)</f>
        <v>494869.23783742526</v>
      </c>
      <c r="K80" s="78"/>
    </row>
    <row r="81" s="54" customFormat="1" x14ac:dyDescent="0.25"/>
    <row r="82" s="98" customFormat="1" x14ac:dyDescent="0.25"/>
    <row r="83" s="98" customFormat="1" x14ac:dyDescent="0.25"/>
    <row r="84" s="98" customFormat="1" x14ac:dyDescent="0.25"/>
    <row r="85" s="98" customFormat="1" x14ac:dyDescent="0.25"/>
    <row r="86" s="98" customFormat="1" x14ac:dyDescent="0.25"/>
    <row r="87" s="98" customFormat="1" x14ac:dyDescent="0.25"/>
    <row r="88" s="98" customFormat="1" x14ac:dyDescent="0.25"/>
    <row r="89" s="98" customFormat="1" x14ac:dyDescent="0.25"/>
    <row r="90" s="98" customFormat="1" x14ac:dyDescent="0.25"/>
    <row r="91" s="98" customFormat="1" x14ac:dyDescent="0.25"/>
    <row r="92" s="98" customFormat="1" x14ac:dyDescent="0.25"/>
    <row r="93" s="98" customFormat="1" x14ac:dyDescent="0.25"/>
    <row r="94" s="98" customFormat="1" x14ac:dyDescent="0.25"/>
    <row r="95" s="98" customFormat="1" x14ac:dyDescent="0.25"/>
    <row r="96" s="98" customFormat="1" x14ac:dyDescent="0.25"/>
    <row r="97" spans="1:12" s="54" customFormat="1" x14ac:dyDescent="0.25">
      <c r="C97" s="53"/>
      <c r="D97" s="78"/>
      <c r="E97" s="78"/>
      <c r="G97" s="9"/>
      <c r="H97" s="9"/>
      <c r="I97" s="9"/>
      <c r="J97" s="78"/>
      <c r="K97" s="78"/>
    </row>
    <row r="98" spans="1:12" s="6" customFormat="1" ht="15.75" thickBot="1" x14ac:dyDescent="0.3">
      <c r="A98" s="153" t="s">
        <v>126</v>
      </c>
      <c r="B98" s="154"/>
      <c r="C98" s="154"/>
      <c r="D98" s="154"/>
      <c r="E98" s="154"/>
      <c r="F98" s="154"/>
      <c r="G98" s="154"/>
      <c r="H98" s="154"/>
      <c r="I98" s="154"/>
      <c r="J98" s="154"/>
      <c r="K98" s="155"/>
      <c r="L98" s="6" t="s">
        <v>134</v>
      </c>
    </row>
    <row r="99" spans="1:12" s="8" customFormat="1" ht="15.75" thickBot="1" x14ac:dyDescent="0.3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</row>
    <row r="100" spans="1:12" s="7" customFormat="1" x14ac:dyDescent="0.25">
      <c r="A100" s="124" t="s">
        <v>38</v>
      </c>
      <c r="B100" s="125"/>
      <c r="C100" s="125"/>
      <c r="D100" s="49">
        <v>2016</v>
      </c>
      <c r="E100" s="50" t="s">
        <v>0</v>
      </c>
      <c r="F100" s="49">
        <v>2015</v>
      </c>
      <c r="G100" s="50" t="s">
        <v>0</v>
      </c>
      <c r="H100" s="49">
        <v>2014</v>
      </c>
      <c r="I100" s="50" t="s">
        <v>0</v>
      </c>
      <c r="J100" s="49">
        <v>2013</v>
      </c>
      <c r="K100" s="51" t="s">
        <v>82</v>
      </c>
      <c r="L100" s="6" t="s">
        <v>132</v>
      </c>
    </row>
    <row r="101" spans="1:12" x14ac:dyDescent="0.25">
      <c r="A101" s="126" t="s">
        <v>9</v>
      </c>
      <c r="B101" s="127"/>
      <c r="C101" s="128"/>
      <c r="D101" s="26">
        <v>41845577</v>
      </c>
      <c r="E101" s="27">
        <v>5.903261760300782E-2</v>
      </c>
      <c r="F101" s="26">
        <v>39513020</v>
      </c>
      <c r="G101" s="27">
        <v>-1.8377563916972539E-3</v>
      </c>
      <c r="H101" s="26">
        <v>39585769</v>
      </c>
      <c r="I101" s="27">
        <v>-2.1933635588718525E-2</v>
      </c>
      <c r="J101" s="26">
        <v>40473500</v>
      </c>
      <c r="K101" s="27">
        <v>3.3900626335750639E-2</v>
      </c>
    </row>
    <row r="102" spans="1:12" x14ac:dyDescent="0.25">
      <c r="A102" s="115" t="s">
        <v>10</v>
      </c>
      <c r="B102" s="116"/>
      <c r="C102" s="117"/>
      <c r="D102" s="35">
        <v>0</v>
      </c>
      <c r="E102" s="33"/>
      <c r="F102" s="35">
        <v>0</v>
      </c>
      <c r="G102" s="33"/>
      <c r="H102" s="35">
        <v>0</v>
      </c>
      <c r="I102" s="33"/>
      <c r="J102" s="35">
        <v>0</v>
      </c>
      <c r="K102" s="33"/>
    </row>
    <row r="103" spans="1:12" ht="15.75" thickBot="1" x14ac:dyDescent="0.3">
      <c r="A103" s="152"/>
      <c r="B103" s="152"/>
      <c r="C103" s="152"/>
      <c r="H103" s="3"/>
    </row>
    <row r="104" spans="1:12" s="7" customFormat="1" x14ac:dyDescent="0.25">
      <c r="A104" s="124" t="s">
        <v>146</v>
      </c>
      <c r="B104" s="125"/>
      <c r="C104" s="125"/>
      <c r="D104" s="49" t="s">
        <v>128</v>
      </c>
      <c r="E104" s="50" t="s">
        <v>0</v>
      </c>
      <c r="F104" s="49">
        <v>2016</v>
      </c>
      <c r="G104" s="50" t="s">
        <v>0</v>
      </c>
      <c r="H104" s="49">
        <v>2015</v>
      </c>
      <c r="I104" s="50" t="s">
        <v>0</v>
      </c>
      <c r="J104" s="49">
        <v>2014</v>
      </c>
      <c r="K104" s="50" t="s">
        <v>0</v>
      </c>
    </row>
    <row r="105" spans="1:12" x14ac:dyDescent="0.25">
      <c r="A105" s="112" t="s">
        <v>83</v>
      </c>
      <c r="B105" s="113"/>
      <c r="C105" s="114"/>
      <c r="D105" s="37">
        <f>F105*(1+G105)</f>
        <v>1619750.0492708487</v>
      </c>
      <c r="E105" s="38"/>
      <c r="F105" s="37">
        <v>1507190</v>
      </c>
      <c r="G105" s="38">
        <v>7.4682056854708856E-2</v>
      </c>
      <c r="H105" s="37">
        <v>1402452</v>
      </c>
      <c r="I105" s="38">
        <v>-0.20214588856398408</v>
      </c>
      <c r="J105" s="37">
        <v>1757780</v>
      </c>
      <c r="K105" s="38">
        <v>0.6459431039180783</v>
      </c>
    </row>
    <row r="106" spans="1:12" x14ac:dyDescent="0.25">
      <c r="A106" s="109" t="s">
        <v>84</v>
      </c>
      <c r="B106" s="110"/>
      <c r="C106" s="111"/>
      <c r="D106" s="58">
        <f t="shared" ref="D106:D128" si="8">F106*(1+G106)</f>
        <v>15775.854230330671</v>
      </c>
      <c r="E106" s="28"/>
      <c r="F106" s="58">
        <v>37196</v>
      </c>
      <c r="G106" s="28">
        <v>-0.57587229190421896</v>
      </c>
      <c r="H106" s="30">
        <v>87700</v>
      </c>
      <c r="I106" s="28">
        <v>-0.60262260021658653</v>
      </c>
      <c r="J106" s="30">
        <v>220697</v>
      </c>
      <c r="K106" s="28">
        <v>-0.20337208840632548</v>
      </c>
      <c r="L106" t="s">
        <v>140</v>
      </c>
    </row>
    <row r="107" spans="1:12" x14ac:dyDescent="0.25">
      <c r="A107" s="109" t="s">
        <v>85</v>
      </c>
      <c r="B107" s="110"/>
      <c r="C107" s="111"/>
      <c r="D107" s="58">
        <f t="shared" si="8"/>
        <v>12986040.509379653</v>
      </c>
      <c r="E107" s="28"/>
      <c r="F107" s="58">
        <v>12601575</v>
      </c>
      <c r="G107" s="28">
        <v>3.0509321999801831E-2</v>
      </c>
      <c r="H107" s="30">
        <v>12228492</v>
      </c>
      <c r="I107" s="28"/>
      <c r="J107" s="30">
        <v>0</v>
      </c>
      <c r="K107" s="28"/>
    </row>
    <row r="108" spans="1:12" x14ac:dyDescent="0.25">
      <c r="A108" s="109" t="s">
        <v>86</v>
      </c>
      <c r="B108" s="110"/>
      <c r="C108" s="111"/>
      <c r="D108" s="58">
        <f t="shared" si="8"/>
        <v>5171082.8666969677</v>
      </c>
      <c r="E108" s="28"/>
      <c r="F108" s="58">
        <v>5198168</v>
      </c>
      <c r="G108" s="28">
        <v>-5.2105151859332954E-3</v>
      </c>
      <c r="H108" s="30">
        <v>5225395</v>
      </c>
      <c r="I108" s="28"/>
      <c r="J108" s="30">
        <v>0</v>
      </c>
      <c r="K108" s="28"/>
    </row>
    <row r="109" spans="1:12" x14ac:dyDescent="0.25">
      <c r="A109" s="109" t="s">
        <v>87</v>
      </c>
      <c r="B109" s="110"/>
      <c r="C109" s="111"/>
      <c r="D109" s="58">
        <f t="shared" si="8"/>
        <v>18152452.279887512</v>
      </c>
      <c r="E109" s="28"/>
      <c r="F109" s="58">
        <v>17799743</v>
      </c>
      <c r="G109" s="28">
        <v>1.9815414182525748E-2</v>
      </c>
      <c r="H109" s="30">
        <v>17453887</v>
      </c>
      <c r="I109" s="28"/>
      <c r="J109" s="30">
        <v>0</v>
      </c>
      <c r="K109" s="28"/>
    </row>
    <row r="110" spans="1:12" x14ac:dyDescent="0.25">
      <c r="A110" s="109" t="s">
        <v>88</v>
      </c>
      <c r="B110" s="110"/>
      <c r="C110" s="111"/>
      <c r="D110" s="58">
        <f t="shared" si="8"/>
        <v>2386026.0311379246</v>
      </c>
      <c r="E110" s="28"/>
      <c r="F110" s="58">
        <v>2786160</v>
      </c>
      <c r="G110" s="28">
        <v>-0.14361485659907369</v>
      </c>
      <c r="H110" s="30">
        <v>3253396</v>
      </c>
      <c r="I110" s="28"/>
      <c r="J110" s="30">
        <v>0</v>
      </c>
      <c r="K110" s="28"/>
    </row>
    <row r="111" spans="1:12" x14ac:dyDescent="0.25">
      <c r="A111" s="109" t="s">
        <v>89</v>
      </c>
      <c r="B111" s="110"/>
      <c r="C111" s="111"/>
      <c r="D111" s="58">
        <f t="shared" si="8"/>
        <v>507275.65738738567</v>
      </c>
      <c r="E111" s="28"/>
      <c r="F111" s="58">
        <v>638351</v>
      </c>
      <c r="G111" s="28">
        <v>-0.20533427943657068</v>
      </c>
      <c r="H111" s="30">
        <v>803295</v>
      </c>
      <c r="I111" s="28"/>
      <c r="J111" s="30">
        <v>0</v>
      </c>
      <c r="K111" s="28"/>
    </row>
    <row r="112" spans="1:12" x14ac:dyDescent="0.25">
      <c r="A112" s="109" t="s">
        <v>90</v>
      </c>
      <c r="B112" s="110"/>
      <c r="C112" s="111"/>
      <c r="D112" s="58">
        <f t="shared" si="8"/>
        <v>2890847.6364408825</v>
      </c>
      <c r="E112" s="28"/>
      <c r="F112" s="58">
        <v>3424511</v>
      </c>
      <c r="G112" s="28">
        <v>-0.15583637008586559</v>
      </c>
      <c r="H112" s="30">
        <v>4056691</v>
      </c>
      <c r="I112" s="28"/>
      <c r="J112" s="30">
        <v>0</v>
      </c>
      <c r="K112" s="28"/>
    </row>
    <row r="113" spans="1:11" x14ac:dyDescent="0.25">
      <c r="A113" s="109" t="s">
        <v>91</v>
      </c>
      <c r="B113" s="110"/>
      <c r="C113" s="111"/>
      <c r="D113" s="58">
        <f t="shared" si="8"/>
        <v>0</v>
      </c>
      <c r="E113" s="28"/>
      <c r="F113" s="58"/>
      <c r="G113" s="28"/>
      <c r="H113" s="30"/>
      <c r="I113" s="28"/>
      <c r="J113" s="30"/>
      <c r="K113" s="28"/>
    </row>
    <row r="114" spans="1:11" x14ac:dyDescent="0.25">
      <c r="A114" s="109" t="s">
        <v>92</v>
      </c>
      <c r="B114" s="110"/>
      <c r="C114" s="111"/>
      <c r="D114" s="58">
        <f t="shared" si="8"/>
        <v>0</v>
      </c>
      <c r="E114" s="28"/>
      <c r="F114" s="58"/>
      <c r="G114" s="28"/>
      <c r="H114" s="30"/>
      <c r="I114" s="28"/>
      <c r="J114" s="30"/>
      <c r="K114" s="28"/>
    </row>
    <row r="115" spans="1:11" x14ac:dyDescent="0.25">
      <c r="A115" s="109" t="s">
        <v>93</v>
      </c>
      <c r="B115" s="110"/>
      <c r="C115" s="111"/>
      <c r="D115" s="58">
        <f t="shared" si="8"/>
        <v>0</v>
      </c>
      <c r="E115" s="28"/>
      <c r="F115" s="58"/>
      <c r="G115" s="28"/>
      <c r="H115" s="30"/>
      <c r="I115" s="28"/>
      <c r="J115" s="30"/>
      <c r="K115" s="28"/>
    </row>
    <row r="116" spans="1:11" x14ac:dyDescent="0.25">
      <c r="A116" s="109" t="s">
        <v>94</v>
      </c>
      <c r="B116" s="110"/>
      <c r="C116" s="111"/>
      <c r="D116" s="58">
        <f t="shared" si="8"/>
        <v>20941744.187989362</v>
      </c>
      <c r="E116" s="28"/>
      <c r="F116" s="58">
        <v>21224256</v>
      </c>
      <c r="G116" s="28">
        <v>-1.3310799304844356E-2</v>
      </c>
      <c r="H116" s="30">
        <v>21510579</v>
      </c>
      <c r="I116" s="28">
        <v>9.9207922178378372E-2</v>
      </c>
      <c r="J116" s="30">
        <v>19569163</v>
      </c>
      <c r="K116" s="28">
        <v>9.4820856261496278E-2</v>
      </c>
    </row>
    <row r="117" spans="1:11" x14ac:dyDescent="0.25">
      <c r="A117" s="109" t="s">
        <v>95</v>
      </c>
      <c r="B117" s="110"/>
      <c r="C117" s="111"/>
      <c r="D117" s="58">
        <f t="shared" si="8"/>
        <v>5188435.333823787</v>
      </c>
      <c r="E117" s="28"/>
      <c r="F117" s="58">
        <v>4875517</v>
      </c>
      <c r="G117" s="28">
        <v>6.4181569631238444E-2</v>
      </c>
      <c r="H117" s="30">
        <v>4581471</v>
      </c>
      <c r="I117" s="28"/>
      <c r="J117" s="30">
        <v>0</v>
      </c>
      <c r="K117" s="28"/>
    </row>
    <row r="118" spans="1:11" x14ac:dyDescent="0.25">
      <c r="A118" s="109" t="s">
        <v>96</v>
      </c>
      <c r="B118" s="110"/>
      <c r="C118" s="111"/>
      <c r="D118" s="58">
        <f t="shared" si="8"/>
        <v>37768.341354812175</v>
      </c>
      <c r="E118" s="28"/>
      <c r="F118" s="58">
        <v>51608</v>
      </c>
      <c r="G118" s="28">
        <v>-0.26816886229243186</v>
      </c>
      <c r="H118" s="30">
        <v>70519</v>
      </c>
      <c r="I118" s="28"/>
      <c r="J118" s="30">
        <v>0</v>
      </c>
      <c r="K118" s="28"/>
    </row>
    <row r="119" spans="1:11" x14ac:dyDescent="0.25">
      <c r="A119" s="109" t="s">
        <v>97</v>
      </c>
      <c r="B119" s="110"/>
      <c r="C119" s="111"/>
      <c r="D119" s="58">
        <f t="shared" si="8"/>
        <v>5218533.4451154349</v>
      </c>
      <c r="E119" s="28"/>
      <c r="F119" s="58">
        <v>4927126</v>
      </c>
      <c r="G119" s="28">
        <v>5.914349361380955E-2</v>
      </c>
      <c r="H119" s="30">
        <v>4651991</v>
      </c>
      <c r="I119" s="28">
        <v>5.6212548882846436E-2</v>
      </c>
      <c r="J119" s="30">
        <v>4404408</v>
      </c>
      <c r="K119" s="28">
        <v>-0.1009293006820996</v>
      </c>
    </row>
    <row r="120" spans="1:11" x14ac:dyDescent="0.25">
      <c r="A120" s="109" t="s">
        <v>98</v>
      </c>
      <c r="B120" s="110"/>
      <c r="C120" s="111"/>
      <c r="D120" s="58">
        <f t="shared" si="8"/>
        <v>270309.63592756266</v>
      </c>
      <c r="E120" s="28"/>
      <c r="F120" s="58">
        <v>336301</v>
      </c>
      <c r="G120" s="28">
        <v>-0.19622708250179854</v>
      </c>
      <c r="H120" s="30">
        <v>418403</v>
      </c>
      <c r="I120" s="28"/>
      <c r="J120" s="30">
        <v>0</v>
      </c>
      <c r="K120" s="28"/>
    </row>
    <row r="121" spans="1:11" x14ac:dyDescent="0.25">
      <c r="A121" s="109" t="s">
        <v>99</v>
      </c>
      <c r="B121" s="110"/>
      <c r="C121" s="111"/>
      <c r="D121" s="58">
        <f t="shared" si="8"/>
        <v>21012.119079110522</v>
      </c>
      <c r="E121" s="28"/>
      <c r="F121" s="58">
        <v>22547</v>
      </c>
      <c r="G121" s="28">
        <v>-6.8074729271720313E-2</v>
      </c>
      <c r="H121" s="30">
        <v>24194</v>
      </c>
      <c r="I121" s="28"/>
      <c r="J121" s="30">
        <v>0</v>
      </c>
      <c r="K121" s="28"/>
    </row>
    <row r="122" spans="1:11" x14ac:dyDescent="0.25">
      <c r="A122" s="109" t="s">
        <v>100</v>
      </c>
      <c r="B122" s="110"/>
      <c r="C122" s="111"/>
      <c r="D122" s="58">
        <f t="shared" si="8"/>
        <v>290947.10053140775</v>
      </c>
      <c r="E122" s="28"/>
      <c r="F122" s="58">
        <v>358849</v>
      </c>
      <c r="G122" s="28">
        <v>-0.18922137018242291</v>
      </c>
      <c r="H122" s="30">
        <v>442598</v>
      </c>
      <c r="I122" s="28">
        <v>-0.21284704869663884</v>
      </c>
      <c r="J122" s="30">
        <v>562277</v>
      </c>
      <c r="K122" s="28">
        <v>-0.16568314248957994</v>
      </c>
    </row>
    <row r="123" spans="1:11" x14ac:dyDescent="0.25">
      <c r="A123" s="109" t="s">
        <v>101</v>
      </c>
      <c r="B123" s="110"/>
      <c r="C123" s="111"/>
      <c r="D123" s="58">
        <f t="shared" si="8"/>
        <v>1576140.6144772705</v>
      </c>
      <c r="E123" s="28"/>
      <c r="F123" s="58">
        <v>1372373</v>
      </c>
      <c r="G123" s="28">
        <v>0.14847830325813072</v>
      </c>
      <c r="H123" s="30">
        <v>1194949</v>
      </c>
      <c r="I123" s="28"/>
      <c r="J123" s="30">
        <v>0</v>
      </c>
      <c r="K123" s="28"/>
    </row>
    <row r="124" spans="1:11" x14ac:dyDescent="0.25">
      <c r="A124" s="109" t="s">
        <v>102</v>
      </c>
      <c r="B124" s="110"/>
      <c r="C124" s="111"/>
      <c r="D124" s="58">
        <f t="shared" si="8"/>
        <v>31664.609760407991</v>
      </c>
      <c r="E124" s="28"/>
      <c r="F124" s="58">
        <v>50084</v>
      </c>
      <c r="G124" s="28">
        <v>-0.36776995127370038</v>
      </c>
      <c r="H124" s="30">
        <v>79218</v>
      </c>
      <c r="I124" s="28"/>
      <c r="J124" s="30">
        <v>0</v>
      </c>
      <c r="K124" s="28"/>
    </row>
    <row r="125" spans="1:11" x14ac:dyDescent="0.25">
      <c r="A125" s="109" t="s">
        <v>103</v>
      </c>
      <c r="B125" s="110"/>
      <c r="C125" s="111"/>
      <c r="D125" s="58">
        <f t="shared" si="8"/>
        <v>1588006.261155515</v>
      </c>
      <c r="E125" s="28"/>
      <c r="F125" s="58">
        <v>1422458</v>
      </c>
      <c r="G125" s="28">
        <v>0.11638182720018087</v>
      </c>
      <c r="H125" s="30">
        <v>1274168</v>
      </c>
      <c r="I125" s="28">
        <v>-0.64216644424373959</v>
      </c>
      <c r="J125" s="30">
        <v>3560784</v>
      </c>
      <c r="K125" s="28">
        <v>-6.2290987624702976E-2</v>
      </c>
    </row>
    <row r="126" spans="1:11" x14ac:dyDescent="0.25">
      <c r="A126" s="109" t="s">
        <v>104</v>
      </c>
      <c r="B126" s="110"/>
      <c r="C126" s="111"/>
      <c r="D126" s="58">
        <f t="shared" si="8"/>
        <v>0</v>
      </c>
      <c r="E126" s="28"/>
      <c r="F126" s="58">
        <v>0</v>
      </c>
      <c r="G126" s="28"/>
      <c r="H126" s="30">
        <v>0</v>
      </c>
      <c r="I126" s="28"/>
      <c r="J126" s="30">
        <v>0</v>
      </c>
      <c r="K126" s="28"/>
    </row>
    <row r="127" spans="1:11" x14ac:dyDescent="0.25">
      <c r="A127" s="109" t="s">
        <v>105</v>
      </c>
      <c r="B127" s="110"/>
      <c r="C127" s="111"/>
      <c r="D127" s="58">
        <f t="shared" si="8"/>
        <v>0</v>
      </c>
      <c r="E127" s="28"/>
      <c r="F127" s="58">
        <v>0</v>
      </c>
      <c r="G127" s="28"/>
      <c r="H127" s="30">
        <v>0</v>
      </c>
      <c r="I127" s="28"/>
      <c r="J127" s="30">
        <v>0</v>
      </c>
      <c r="K127" s="28"/>
    </row>
    <row r="128" spans="1:11" x14ac:dyDescent="0.25">
      <c r="A128" s="109" t="s">
        <v>106</v>
      </c>
      <c r="B128" s="110"/>
      <c r="C128" s="111"/>
      <c r="D128" s="58">
        <f t="shared" si="8"/>
        <v>22152.351623740204</v>
      </c>
      <c r="E128" s="28"/>
      <c r="F128" s="58">
        <v>25160</v>
      </c>
      <c r="G128" s="28">
        <v>-0.11954087346024633</v>
      </c>
      <c r="H128" s="30">
        <v>28576</v>
      </c>
      <c r="I128" s="28">
        <v>-5.8730524720840616E-2</v>
      </c>
      <c r="J128" s="30">
        <v>30359</v>
      </c>
      <c r="K128" s="28">
        <v>7.0336067742789101</v>
      </c>
    </row>
    <row r="129" spans="1:11" x14ac:dyDescent="0.25">
      <c r="A129" s="109" t="s">
        <v>107</v>
      </c>
      <c r="B129" s="110"/>
      <c r="C129" s="111"/>
      <c r="D129" s="30"/>
      <c r="E129" s="28"/>
      <c r="F129" s="30"/>
      <c r="G129" s="28"/>
      <c r="H129" s="30"/>
      <c r="I129" s="28"/>
      <c r="J129" s="30"/>
      <c r="K129" s="28"/>
    </row>
    <row r="130" spans="1:11" x14ac:dyDescent="0.25">
      <c r="A130" s="109" t="s">
        <v>108</v>
      </c>
      <c r="B130" s="110"/>
      <c r="C130" s="111"/>
      <c r="D130" s="30"/>
      <c r="E130" s="28"/>
      <c r="F130" s="30"/>
      <c r="G130" s="28"/>
      <c r="H130" s="30"/>
      <c r="I130" s="28"/>
      <c r="J130" s="30"/>
      <c r="K130" s="28"/>
    </row>
    <row r="131" spans="1:11" x14ac:dyDescent="0.25">
      <c r="A131" s="109" t="s">
        <v>109</v>
      </c>
      <c r="B131" s="110"/>
      <c r="C131" s="111"/>
      <c r="D131" s="30"/>
      <c r="E131" s="28"/>
      <c r="F131" s="30"/>
      <c r="G131" s="28"/>
      <c r="H131" s="30"/>
      <c r="I131" s="28"/>
      <c r="J131" s="30"/>
      <c r="K131" s="28"/>
    </row>
    <row r="132" spans="1:11" x14ac:dyDescent="0.25">
      <c r="A132" s="109" t="s">
        <v>110</v>
      </c>
      <c r="B132" s="110"/>
      <c r="C132" s="111"/>
      <c r="D132" s="30"/>
      <c r="E132" s="28"/>
      <c r="F132" s="30"/>
      <c r="G132" s="28"/>
      <c r="H132" s="30"/>
      <c r="I132" s="28"/>
      <c r="J132" s="30"/>
      <c r="K132" s="28"/>
    </row>
    <row r="133" spans="1:11" x14ac:dyDescent="0.25">
      <c r="A133" s="109" t="s">
        <v>111</v>
      </c>
      <c r="B133" s="110"/>
      <c r="C133" s="111"/>
      <c r="D133" s="30"/>
      <c r="E133" s="28"/>
      <c r="F133" s="30"/>
      <c r="G133" s="28"/>
      <c r="H133" s="30"/>
      <c r="I133" s="28"/>
      <c r="J133" s="30"/>
      <c r="K133" s="28"/>
    </row>
    <row r="134" spans="1:11" x14ac:dyDescent="0.25">
      <c r="A134" s="115" t="s">
        <v>112</v>
      </c>
      <c r="B134" s="116"/>
      <c r="C134" s="117"/>
      <c r="D134" s="59">
        <f>D105+D106+D116+D119+D122+D125+D128+D129+D130+D131+D132+D133</f>
        <v>29696909.249916639</v>
      </c>
      <c r="E134" s="66">
        <f>(D134-F134)/F134</f>
        <v>6.598627185928089E-3</v>
      </c>
      <c r="F134" s="59">
        <f>F105+F106+F116+F119+F122+F125+F128+F129+F130+F131+F132+F133</f>
        <v>29502235</v>
      </c>
      <c r="G134" s="60"/>
      <c r="H134" s="59"/>
      <c r="I134" s="60"/>
      <c r="J134" s="59"/>
      <c r="K134" s="60"/>
    </row>
    <row r="135" spans="1:11" ht="15.75" thickBot="1" x14ac:dyDescent="0.3">
      <c r="D135" s="62">
        <v>5.5386052354742255E-3</v>
      </c>
      <c r="F135" s="70"/>
    </row>
    <row r="136" spans="1:11" s="7" customFormat="1" x14ac:dyDescent="0.25">
      <c r="A136" s="136" t="s">
        <v>144</v>
      </c>
      <c r="B136" s="137"/>
      <c r="C136" s="137"/>
      <c r="D136" s="49" t="s">
        <v>128</v>
      </c>
      <c r="E136" s="50"/>
      <c r="F136" s="49"/>
      <c r="G136" s="50" t="s">
        <v>0</v>
      </c>
      <c r="H136" s="49">
        <v>2015</v>
      </c>
      <c r="I136" s="50" t="s">
        <v>0</v>
      </c>
      <c r="J136" s="49">
        <v>2014</v>
      </c>
      <c r="K136" s="50" t="s">
        <v>0</v>
      </c>
    </row>
    <row r="137" spans="1:11" x14ac:dyDescent="0.25">
      <c r="A137" s="126" t="s">
        <v>60</v>
      </c>
      <c r="B137" s="127"/>
      <c r="C137" s="128"/>
      <c r="D137" s="84">
        <f t="shared" ref="D137:D160" si="9">F137*(1+G137)</f>
        <v>0</v>
      </c>
      <c r="E137" s="27"/>
      <c r="F137" s="26">
        <v>0</v>
      </c>
      <c r="G137" s="27"/>
      <c r="H137" s="26">
        <v>0</v>
      </c>
      <c r="I137" s="27"/>
      <c r="J137" s="26">
        <v>0</v>
      </c>
      <c r="K137" s="27"/>
    </row>
    <row r="138" spans="1:11" x14ac:dyDescent="0.25">
      <c r="A138" s="109" t="s">
        <v>61</v>
      </c>
      <c r="B138" s="110"/>
      <c r="C138" s="111"/>
      <c r="D138" s="58">
        <f t="shared" si="9"/>
        <v>0</v>
      </c>
      <c r="E138" s="28"/>
      <c r="F138" s="30">
        <v>0</v>
      </c>
      <c r="G138" s="28"/>
      <c r="H138" s="30">
        <v>0</v>
      </c>
      <c r="I138" s="28"/>
      <c r="J138" s="30">
        <v>0</v>
      </c>
      <c r="K138" s="28"/>
    </row>
    <row r="139" spans="1:11" x14ac:dyDescent="0.25">
      <c r="A139" s="118" t="s">
        <v>62</v>
      </c>
      <c r="B139" s="119"/>
      <c r="C139" s="120"/>
      <c r="D139" s="58">
        <f t="shared" si="9"/>
        <v>0</v>
      </c>
      <c r="E139" s="23"/>
      <c r="F139" s="29">
        <v>0</v>
      </c>
      <c r="G139" s="23"/>
      <c r="H139" s="29">
        <v>0</v>
      </c>
      <c r="I139" s="23"/>
      <c r="J139" s="29">
        <v>0</v>
      </c>
      <c r="K139" s="23"/>
    </row>
    <row r="140" spans="1:11" x14ac:dyDescent="0.25">
      <c r="A140" s="109" t="s">
        <v>63</v>
      </c>
      <c r="B140" s="110"/>
      <c r="C140" s="111"/>
      <c r="D140" s="58">
        <f t="shared" si="9"/>
        <v>0</v>
      </c>
      <c r="E140" s="28"/>
      <c r="F140" s="30">
        <v>0</v>
      </c>
      <c r="G140" s="28"/>
      <c r="H140" s="30">
        <v>0</v>
      </c>
      <c r="I140" s="28"/>
      <c r="J140" s="30">
        <v>0</v>
      </c>
      <c r="K140" s="28"/>
    </row>
    <row r="141" spans="1:11" x14ac:dyDescent="0.25">
      <c r="A141" s="118" t="s">
        <v>64</v>
      </c>
      <c r="B141" s="119"/>
      <c r="C141" s="120"/>
      <c r="D141" s="58">
        <f t="shared" si="9"/>
        <v>0</v>
      </c>
      <c r="E141" s="23"/>
      <c r="F141" s="29">
        <v>0</v>
      </c>
      <c r="G141" s="23"/>
      <c r="H141" s="29">
        <v>0</v>
      </c>
      <c r="I141" s="23"/>
      <c r="J141" s="29">
        <v>0</v>
      </c>
      <c r="K141" s="23">
        <v>-1</v>
      </c>
    </row>
    <row r="142" spans="1:11" x14ac:dyDescent="0.25">
      <c r="A142" s="109" t="s">
        <v>65</v>
      </c>
      <c r="B142" s="110"/>
      <c r="C142" s="111"/>
      <c r="D142" s="58">
        <f t="shared" si="9"/>
        <v>0</v>
      </c>
      <c r="E142" s="28"/>
      <c r="F142" s="30">
        <v>0</v>
      </c>
      <c r="G142" s="28"/>
      <c r="H142" s="30">
        <v>0</v>
      </c>
      <c r="I142" s="28"/>
      <c r="J142" s="30">
        <v>0</v>
      </c>
      <c r="K142" s="28"/>
    </row>
    <row r="143" spans="1:11" x14ac:dyDescent="0.25">
      <c r="A143" s="118" t="s">
        <v>66</v>
      </c>
      <c r="B143" s="119"/>
      <c r="C143" s="120"/>
      <c r="D143" s="58">
        <f t="shared" si="9"/>
        <v>15169.746444710259</v>
      </c>
      <c r="E143" s="23"/>
      <c r="F143" s="29">
        <v>21367</v>
      </c>
      <c r="G143" s="23">
        <v>-0.29003854332801704</v>
      </c>
      <c r="H143" s="29">
        <v>30096</v>
      </c>
      <c r="I143" s="23">
        <v>-0.24514672686230243</v>
      </c>
      <c r="J143" s="29">
        <v>39870</v>
      </c>
      <c r="K143" s="23">
        <v>0.71624122939176105</v>
      </c>
    </row>
    <row r="144" spans="1:11" x14ac:dyDescent="0.25">
      <c r="A144" s="109" t="s">
        <v>67</v>
      </c>
      <c r="B144" s="110"/>
      <c r="C144" s="111"/>
      <c r="D144" s="58">
        <f t="shared" si="9"/>
        <v>2973088.5666849883</v>
      </c>
      <c r="E144" s="28"/>
      <c r="F144" s="30">
        <v>2366075</v>
      </c>
      <c r="G144" s="28">
        <v>0.25654874282725126</v>
      </c>
      <c r="H144" s="30">
        <v>1882995</v>
      </c>
      <c r="I144" s="28">
        <v>0.16045935330873529</v>
      </c>
      <c r="J144" s="30">
        <v>1622629</v>
      </c>
      <c r="K144" s="28">
        <v>0.24404782897369803</v>
      </c>
    </row>
    <row r="145" spans="1:11" x14ac:dyDescent="0.25">
      <c r="A145" s="118" t="s">
        <v>68</v>
      </c>
      <c r="B145" s="119"/>
      <c r="C145" s="120"/>
      <c r="D145" s="58">
        <f t="shared" si="9"/>
        <v>372567.66705378855</v>
      </c>
      <c r="E145" s="23"/>
      <c r="F145" s="29">
        <v>456992</v>
      </c>
      <c r="G145" s="23">
        <v>-0.18473919225328117</v>
      </c>
      <c r="H145" s="29">
        <v>560547</v>
      </c>
      <c r="I145" s="23">
        <v>-0.29481452220613336</v>
      </c>
      <c r="J145" s="29">
        <v>794893</v>
      </c>
      <c r="K145" s="23">
        <v>-0.37198105418676397</v>
      </c>
    </row>
    <row r="146" spans="1:11" x14ac:dyDescent="0.25">
      <c r="A146" s="109" t="s">
        <v>69</v>
      </c>
      <c r="B146" s="110"/>
      <c r="C146" s="111"/>
      <c r="D146" s="58">
        <f t="shared" si="9"/>
        <v>0</v>
      </c>
      <c r="E146" s="28"/>
      <c r="F146" s="30">
        <v>0</v>
      </c>
      <c r="G146" s="28"/>
      <c r="H146" s="30">
        <v>0</v>
      </c>
      <c r="I146" s="28">
        <v>-1</v>
      </c>
      <c r="J146" s="30">
        <v>3989</v>
      </c>
      <c r="K146" s="28"/>
    </row>
    <row r="147" spans="1:11" x14ac:dyDescent="0.25">
      <c r="A147" s="118" t="s">
        <v>70</v>
      </c>
      <c r="B147" s="119"/>
      <c r="C147" s="120"/>
      <c r="D147" s="58">
        <f t="shared" si="9"/>
        <v>20872</v>
      </c>
      <c r="E147" s="23"/>
      <c r="F147" s="29">
        <v>20872</v>
      </c>
      <c r="G147" s="23"/>
      <c r="H147" s="29">
        <v>0</v>
      </c>
      <c r="I147" s="23">
        <v>-1</v>
      </c>
      <c r="J147" s="29">
        <v>21646</v>
      </c>
      <c r="K147" s="23">
        <v>-0.71029350750163944</v>
      </c>
    </row>
    <row r="148" spans="1:11" x14ac:dyDescent="0.25">
      <c r="A148" s="109" t="s">
        <v>71</v>
      </c>
      <c r="B148" s="110"/>
      <c r="C148" s="111"/>
      <c r="D148" s="58">
        <f t="shared" si="9"/>
        <v>0</v>
      </c>
      <c r="E148" s="28"/>
      <c r="F148" s="30">
        <v>0</v>
      </c>
      <c r="G148" s="28"/>
      <c r="H148" s="30">
        <v>0</v>
      </c>
      <c r="I148" s="28"/>
      <c r="J148" s="30">
        <v>0</v>
      </c>
      <c r="K148" s="28"/>
    </row>
    <row r="149" spans="1:11" x14ac:dyDescent="0.25">
      <c r="A149" s="118" t="s">
        <v>72</v>
      </c>
      <c r="B149" s="119"/>
      <c r="C149" s="120"/>
      <c r="D149" s="58">
        <f t="shared" si="9"/>
        <v>0</v>
      </c>
      <c r="E149" s="23"/>
      <c r="F149" s="29">
        <v>0</v>
      </c>
      <c r="G149" s="23"/>
      <c r="H149" s="29">
        <v>0</v>
      </c>
      <c r="I149" s="23"/>
      <c r="J149" s="29">
        <v>0</v>
      </c>
      <c r="K149" s="23"/>
    </row>
    <row r="150" spans="1:11" x14ac:dyDescent="0.25">
      <c r="A150" s="109" t="s">
        <v>73</v>
      </c>
      <c r="B150" s="110"/>
      <c r="C150" s="111"/>
      <c r="D150" s="58">
        <f t="shared" si="9"/>
        <v>0</v>
      </c>
      <c r="E150" s="28"/>
      <c r="F150" s="30">
        <v>0</v>
      </c>
      <c r="G150" s="28"/>
      <c r="H150" s="30">
        <v>0</v>
      </c>
      <c r="I150" s="28"/>
      <c r="J150" s="30">
        <v>0</v>
      </c>
      <c r="K150" s="28"/>
    </row>
    <row r="151" spans="1:11" x14ac:dyDescent="0.25">
      <c r="A151" s="118" t="s">
        <v>74</v>
      </c>
      <c r="B151" s="119"/>
      <c r="C151" s="120"/>
      <c r="D151" s="58">
        <f t="shared" si="9"/>
        <v>0</v>
      </c>
      <c r="E151" s="23"/>
      <c r="F151" s="29">
        <v>0</v>
      </c>
      <c r="G151" s="23"/>
      <c r="H151" s="29">
        <v>0</v>
      </c>
      <c r="I151" s="23"/>
      <c r="J151" s="29">
        <v>0</v>
      </c>
      <c r="K151" s="23"/>
    </row>
    <row r="152" spans="1:11" x14ac:dyDescent="0.25">
      <c r="A152" s="109" t="s">
        <v>75</v>
      </c>
      <c r="B152" s="110"/>
      <c r="C152" s="111"/>
      <c r="D152" s="58">
        <f t="shared" si="9"/>
        <v>0</v>
      </c>
      <c r="E152" s="28"/>
      <c r="F152" s="30">
        <v>0</v>
      </c>
      <c r="G152" s="28"/>
      <c r="H152" s="30">
        <v>0</v>
      </c>
      <c r="I152" s="28"/>
      <c r="J152" s="30">
        <v>0</v>
      </c>
      <c r="K152" s="28"/>
    </row>
    <row r="153" spans="1:11" x14ac:dyDescent="0.25">
      <c r="A153" s="118" t="s">
        <v>76</v>
      </c>
      <c r="B153" s="119"/>
      <c r="C153" s="120"/>
      <c r="D153" s="58">
        <f t="shared" si="9"/>
        <v>199719.72068417058</v>
      </c>
      <c r="E153" s="23"/>
      <c r="F153" s="29">
        <v>222427</v>
      </c>
      <c r="G153" s="23">
        <v>-0.10208868220058454</v>
      </c>
      <c r="H153" s="29">
        <v>247716</v>
      </c>
      <c r="I153" s="23">
        <v>-0.13170762484620968</v>
      </c>
      <c r="J153" s="29">
        <v>285291</v>
      </c>
      <c r="K153" s="23">
        <v>-0.12146248929893388</v>
      </c>
    </row>
    <row r="154" spans="1:11" x14ac:dyDescent="0.25">
      <c r="A154" s="109" t="s">
        <v>77</v>
      </c>
      <c r="B154" s="110"/>
      <c r="C154" s="111"/>
      <c r="D154" s="58">
        <f t="shared" si="9"/>
        <v>8252.2147953175863</v>
      </c>
      <c r="E154" s="28"/>
      <c r="F154" s="30">
        <v>10915</v>
      </c>
      <c r="G154" s="28">
        <v>-0.24395650065803143</v>
      </c>
      <c r="H154" s="30">
        <v>14437</v>
      </c>
      <c r="I154" s="28">
        <v>-0.21742194275802251</v>
      </c>
      <c r="J154" s="30">
        <v>18448</v>
      </c>
      <c r="K154" s="28">
        <v>-0.18774216273335687</v>
      </c>
    </row>
    <row r="155" spans="1:11" x14ac:dyDescent="0.25">
      <c r="A155" s="118" t="s">
        <v>78</v>
      </c>
      <c r="B155" s="119"/>
      <c r="C155" s="120"/>
      <c r="D155" s="58">
        <f t="shared" si="9"/>
        <v>0</v>
      </c>
      <c r="E155" s="23"/>
      <c r="F155" s="29">
        <v>0</v>
      </c>
      <c r="G155" s="23"/>
      <c r="H155" s="29">
        <v>0</v>
      </c>
      <c r="I155" s="23"/>
      <c r="J155" s="29">
        <v>0</v>
      </c>
      <c r="K155" s="23"/>
    </row>
    <row r="156" spans="1:11" x14ac:dyDescent="0.25">
      <c r="A156" s="109" t="s">
        <v>79</v>
      </c>
      <c r="B156" s="110"/>
      <c r="C156" s="111"/>
      <c r="D156" s="58">
        <f t="shared" si="9"/>
        <v>837.57274220032832</v>
      </c>
      <c r="E156" s="28"/>
      <c r="F156" s="30">
        <v>1597</v>
      </c>
      <c r="G156" s="28">
        <v>-0.47553366174055833</v>
      </c>
      <c r="H156" s="30">
        <v>3045</v>
      </c>
      <c r="I156" s="28">
        <v>-0.30160550458715596</v>
      </c>
      <c r="J156" s="30">
        <v>4360</v>
      </c>
      <c r="K156" s="28">
        <v>-0.23076923076923073</v>
      </c>
    </row>
    <row r="157" spans="1:11" x14ac:dyDescent="0.25">
      <c r="A157" s="118" t="s">
        <v>80</v>
      </c>
      <c r="B157" s="119"/>
      <c r="C157" s="120"/>
      <c r="D157" s="58">
        <f t="shared" si="9"/>
        <v>0</v>
      </c>
      <c r="E157" s="23"/>
      <c r="F157" s="29">
        <v>0</v>
      </c>
      <c r="G157" s="23"/>
      <c r="H157" s="29">
        <v>0</v>
      </c>
      <c r="I157" s="23"/>
      <c r="J157" s="29">
        <v>0</v>
      </c>
      <c r="K157" s="23"/>
    </row>
    <row r="158" spans="1:11" x14ac:dyDescent="0.25">
      <c r="A158" s="109" t="s">
        <v>81</v>
      </c>
      <c r="B158" s="110"/>
      <c r="C158" s="111"/>
      <c r="D158" s="58">
        <f t="shared" si="9"/>
        <v>40868.846288852408</v>
      </c>
      <c r="E158" s="28"/>
      <c r="F158" s="30">
        <v>46536</v>
      </c>
      <c r="G158" s="28">
        <v>-0.12177999207382662</v>
      </c>
      <c r="H158" s="30">
        <v>52989</v>
      </c>
      <c r="I158" s="28">
        <v>1203.2954545454545</v>
      </c>
      <c r="J158" s="30">
        <v>44</v>
      </c>
      <c r="K158" s="28">
        <v>-0.34328358208955223</v>
      </c>
    </row>
    <row r="159" spans="1:11" x14ac:dyDescent="0.25">
      <c r="A159" s="118" t="s">
        <v>28</v>
      </c>
      <c r="B159" s="119"/>
      <c r="C159" s="120"/>
      <c r="D159" s="29">
        <f>SUM(D137:D158)</f>
        <v>3631376.3346940279</v>
      </c>
      <c r="E159" s="23"/>
      <c r="F159" s="29">
        <v>3146781</v>
      </c>
      <c r="G159" s="23">
        <v>0.12714080318759113</v>
      </c>
      <c r="H159" s="29">
        <v>2791826</v>
      </c>
      <c r="I159" s="23">
        <v>2.353852453935712E-4</v>
      </c>
      <c r="J159" s="29">
        <v>2791169</v>
      </c>
      <c r="K159" s="23">
        <v>-7.761997401894416E-2</v>
      </c>
    </row>
    <row r="160" spans="1:11" x14ac:dyDescent="0.25">
      <c r="A160" s="109" t="s">
        <v>29</v>
      </c>
      <c r="B160" s="110"/>
      <c r="C160" s="111"/>
      <c r="D160" s="58">
        <f t="shared" si="9"/>
        <v>533666.54863285646</v>
      </c>
      <c r="E160" s="28"/>
      <c r="F160" s="30">
        <v>491596</v>
      </c>
      <c r="G160" s="28">
        <v>8.5579517800910665E-2</v>
      </c>
      <c r="H160" s="30">
        <v>452842</v>
      </c>
      <c r="I160" s="28">
        <v>-1.149189501569392E-3</v>
      </c>
      <c r="J160" s="30">
        <v>453363</v>
      </c>
      <c r="K160" s="28">
        <v>-8.6405597280353685E-2</v>
      </c>
    </row>
    <row r="161" spans="1:11" x14ac:dyDescent="0.25">
      <c r="A161" s="131" t="s">
        <v>30</v>
      </c>
      <c r="B161" s="132"/>
      <c r="C161" s="133"/>
      <c r="D161" s="36">
        <f>D159+D160</f>
        <v>4165042.8833268844</v>
      </c>
      <c r="E161" s="66">
        <f>(D161-F161)/F161</f>
        <v>0.14475265718044808</v>
      </c>
      <c r="F161" s="36">
        <v>3638378</v>
      </c>
      <c r="G161" s="25">
        <v>0.12134061173593103</v>
      </c>
      <c r="H161" s="36">
        <v>3244668</v>
      </c>
      <c r="I161" s="25">
        <v>4.1916677043118966E-5</v>
      </c>
      <c r="J161" s="36">
        <v>3244532</v>
      </c>
      <c r="K161" s="25">
        <v>-7.8857743764571442E-2</v>
      </c>
    </row>
    <row r="162" spans="1:11" ht="15.75" thickBot="1" x14ac:dyDescent="0.3">
      <c r="A162" s="108"/>
      <c r="B162" s="108"/>
      <c r="C162" s="108"/>
    </row>
    <row r="163" spans="1:11" s="7" customFormat="1" x14ac:dyDescent="0.25">
      <c r="A163" s="136" t="s">
        <v>11</v>
      </c>
      <c r="B163" s="137"/>
      <c r="C163" s="137"/>
      <c r="D163" s="49">
        <v>2016</v>
      </c>
      <c r="E163" s="50" t="s">
        <v>0</v>
      </c>
      <c r="F163" s="49">
        <v>2015</v>
      </c>
      <c r="G163" s="50" t="s">
        <v>0</v>
      </c>
      <c r="H163" s="49">
        <v>2014</v>
      </c>
      <c r="I163" s="50" t="s">
        <v>0</v>
      </c>
      <c r="J163" s="49">
        <v>2013</v>
      </c>
      <c r="K163" s="51" t="s">
        <v>82</v>
      </c>
    </row>
    <row r="164" spans="1:11" x14ac:dyDescent="0.25">
      <c r="A164" s="126" t="s">
        <v>12</v>
      </c>
      <c r="B164" s="127"/>
      <c r="C164" s="128"/>
      <c r="D164" s="26">
        <v>2984060</v>
      </c>
      <c r="E164" s="27">
        <v>5.6193384270750935E-2</v>
      </c>
      <c r="F164" s="26">
        <v>2825297</v>
      </c>
      <c r="G164" s="27">
        <v>0.32676189545933543</v>
      </c>
      <c r="H164" s="26">
        <v>2129468</v>
      </c>
      <c r="I164" s="27">
        <v>-0.22161312549232481</v>
      </c>
      <c r="J164" s="26">
        <v>2735745</v>
      </c>
      <c r="K164" s="27">
        <v>9.0766866063905827E-2</v>
      </c>
    </row>
    <row r="165" spans="1:11" x14ac:dyDescent="0.25">
      <c r="A165" s="109" t="s">
        <v>13</v>
      </c>
      <c r="B165" s="110"/>
      <c r="C165" s="111"/>
      <c r="D165" s="30"/>
      <c r="E165" s="28"/>
      <c r="F165" s="30"/>
      <c r="G165" s="28"/>
      <c r="H165" s="30"/>
      <c r="I165" s="28"/>
      <c r="J165" s="30"/>
      <c r="K165" s="28"/>
    </row>
    <row r="166" spans="1:11" x14ac:dyDescent="0.25">
      <c r="A166" s="118" t="s">
        <v>14</v>
      </c>
      <c r="B166" s="119"/>
      <c r="C166" s="120"/>
      <c r="D166" s="29"/>
      <c r="E166" s="23"/>
      <c r="F166" s="29"/>
      <c r="G166" s="23"/>
      <c r="H166" s="29"/>
      <c r="I166" s="23"/>
      <c r="J166" s="29"/>
      <c r="K166" s="23"/>
    </row>
    <row r="167" spans="1:11" x14ac:dyDescent="0.25">
      <c r="A167" s="109" t="s">
        <v>15</v>
      </c>
      <c r="B167" s="110"/>
      <c r="C167" s="111"/>
      <c r="D167" s="30">
        <v>21915079</v>
      </c>
      <c r="E167" s="28">
        <v>-2.9030935600360408E-4</v>
      </c>
      <c r="F167" s="30">
        <v>21921443</v>
      </c>
      <c r="G167" s="28">
        <v>-0.31631245333484703</v>
      </c>
      <c r="H167" s="30">
        <v>32063540</v>
      </c>
      <c r="I167" s="28">
        <v>0.71144178014703319</v>
      </c>
      <c r="J167" s="30">
        <v>18734812</v>
      </c>
      <c r="K167" s="28">
        <v>0.16975174343889865</v>
      </c>
    </row>
    <row r="168" spans="1:11" x14ac:dyDescent="0.25">
      <c r="A168" s="118" t="s">
        <v>16</v>
      </c>
      <c r="B168" s="119"/>
      <c r="C168" s="120"/>
      <c r="D168" s="29">
        <v>4205967</v>
      </c>
      <c r="E168" s="23">
        <v>0.47527009124227759</v>
      </c>
      <c r="F168" s="29">
        <v>2850981</v>
      </c>
      <c r="G168" s="23">
        <v>-0.51672144764164929</v>
      </c>
      <c r="H168" s="29">
        <v>5899250</v>
      </c>
      <c r="I168" s="23">
        <v>0.69492085437169915</v>
      </c>
      <c r="J168" s="29">
        <v>3480546</v>
      </c>
      <c r="K168" s="23">
        <v>0.20842160971295876</v>
      </c>
    </row>
    <row r="169" spans="1:11" x14ac:dyDescent="0.25">
      <c r="A169" s="109" t="s">
        <v>17</v>
      </c>
      <c r="B169" s="110"/>
      <c r="C169" s="111"/>
      <c r="D169" s="30">
        <v>170243</v>
      </c>
      <c r="E169" s="28">
        <v>0.97885645871836902</v>
      </c>
      <c r="F169" s="30">
        <v>86031</v>
      </c>
      <c r="G169" s="28">
        <v>0.44891875505254641</v>
      </c>
      <c r="H169" s="30">
        <v>59376</v>
      </c>
      <c r="I169" s="28">
        <v>-5.9553978712620359E-2</v>
      </c>
      <c r="J169" s="30">
        <v>63136</v>
      </c>
      <c r="K169" s="28">
        <v>1.6964489356310186</v>
      </c>
    </row>
    <row r="170" spans="1:11" x14ac:dyDescent="0.25">
      <c r="A170" s="118" t="s">
        <v>18</v>
      </c>
      <c r="B170" s="119"/>
      <c r="C170" s="120"/>
      <c r="D170" s="29">
        <v>1358</v>
      </c>
      <c r="E170" s="23">
        <v>26.714285714285715</v>
      </c>
      <c r="F170" s="29">
        <v>49</v>
      </c>
      <c r="G170" s="23">
        <v>-0.16949152542372881</v>
      </c>
      <c r="H170" s="29">
        <v>59</v>
      </c>
      <c r="I170" s="23">
        <v>-0.99847035337429679</v>
      </c>
      <c r="J170" s="29">
        <v>38571</v>
      </c>
      <c r="K170" s="23">
        <v>-0.96479220139483035</v>
      </c>
    </row>
    <row r="171" spans="1:11" x14ac:dyDescent="0.25">
      <c r="A171" s="109" t="s">
        <v>19</v>
      </c>
      <c r="B171" s="110"/>
      <c r="C171" s="111"/>
      <c r="D171" s="30">
        <v>487864</v>
      </c>
      <c r="E171" s="28">
        <v>-0.13353035620408915</v>
      </c>
      <c r="F171" s="30">
        <v>563048</v>
      </c>
      <c r="G171" s="28">
        <v>-0.54083152155298253</v>
      </c>
      <c r="H171" s="30">
        <v>1226234</v>
      </c>
      <c r="I171" s="28">
        <v>0.35491127908608444</v>
      </c>
      <c r="J171" s="30">
        <v>905029</v>
      </c>
      <c r="K171" s="28">
        <v>-0.46094103061890834</v>
      </c>
    </row>
    <row r="172" spans="1:11" x14ac:dyDescent="0.25">
      <c r="A172" s="118" t="s">
        <v>20</v>
      </c>
      <c r="B172" s="119"/>
      <c r="C172" s="120"/>
      <c r="D172" s="29">
        <v>-956</v>
      </c>
      <c r="E172" s="23">
        <v>0.35028248587570632</v>
      </c>
      <c r="F172" s="29">
        <v>-708</v>
      </c>
      <c r="G172" s="23">
        <v>-0.25552050473186116</v>
      </c>
      <c r="H172" s="29">
        <v>-951</v>
      </c>
      <c r="I172" s="23">
        <v>2.5222222222222221</v>
      </c>
      <c r="J172" s="29">
        <v>-270</v>
      </c>
      <c r="K172" s="23">
        <v>2.5407407407407407</v>
      </c>
    </row>
    <row r="173" spans="1:11" x14ac:dyDescent="0.25">
      <c r="A173" s="109" t="s">
        <v>21</v>
      </c>
      <c r="B173" s="110"/>
      <c r="C173" s="111"/>
      <c r="D173" s="30">
        <v>33038</v>
      </c>
      <c r="E173" s="28">
        <v>5.9641652613827993</v>
      </c>
      <c r="F173" s="30">
        <v>4744</v>
      </c>
      <c r="G173" s="28">
        <v>-0.82391151033740395</v>
      </c>
      <c r="H173" s="30">
        <v>26941</v>
      </c>
      <c r="I173" s="28">
        <v>8979.3333333333339</v>
      </c>
      <c r="J173" s="30">
        <v>3</v>
      </c>
      <c r="K173" s="28">
        <v>11011.666666666666</v>
      </c>
    </row>
    <row r="174" spans="1:11" x14ac:dyDescent="0.25">
      <c r="A174" s="118" t="s">
        <v>22</v>
      </c>
      <c r="B174" s="119"/>
      <c r="C174" s="120"/>
      <c r="D174" s="29">
        <v>26812593</v>
      </c>
      <c r="E174" s="23">
        <v>5.4551540754927741E-2</v>
      </c>
      <c r="F174" s="29">
        <v>25425588</v>
      </c>
      <c r="G174" s="23">
        <v>-0.35261757586974674</v>
      </c>
      <c r="H174" s="29">
        <v>39274449</v>
      </c>
      <c r="I174" s="23">
        <v>0.69127292648968042</v>
      </c>
      <c r="J174" s="29">
        <v>23221828</v>
      </c>
      <c r="K174" s="23">
        <v>0.15462886901065676</v>
      </c>
    </row>
    <row r="175" spans="1:11" x14ac:dyDescent="0.25">
      <c r="A175" s="109" t="s">
        <v>23</v>
      </c>
      <c r="B175" s="110"/>
      <c r="C175" s="111"/>
      <c r="D175" s="30"/>
      <c r="E175" s="28"/>
      <c r="F175" s="30"/>
      <c r="G175" s="28"/>
      <c r="H175" s="30"/>
      <c r="I175" s="28"/>
      <c r="J175" s="30"/>
      <c r="K175" s="28"/>
    </row>
    <row r="176" spans="1:11" x14ac:dyDescent="0.25">
      <c r="A176" s="118" t="s">
        <v>15</v>
      </c>
      <c r="B176" s="119"/>
      <c r="C176" s="120"/>
      <c r="D176" s="29">
        <v>21899216</v>
      </c>
      <c r="E176" s="23">
        <v>2.9064742143326328E-2</v>
      </c>
      <c r="F176" s="29">
        <v>21280698</v>
      </c>
      <c r="G176" s="23">
        <v>-0.36433988444030352</v>
      </c>
      <c r="H176" s="29">
        <v>33478108</v>
      </c>
      <c r="I176" s="23">
        <v>0.67549947019594447</v>
      </c>
      <c r="J176" s="29">
        <v>19980972</v>
      </c>
      <c r="K176" s="23">
        <v>9.6003537765830371E-2</v>
      </c>
    </row>
    <row r="177" spans="1:12" x14ac:dyDescent="0.25">
      <c r="A177" s="109" t="s">
        <v>16</v>
      </c>
      <c r="B177" s="110"/>
      <c r="C177" s="111"/>
      <c r="D177" s="30">
        <v>4553673</v>
      </c>
      <c r="E177" s="28">
        <v>0.34321723925142567</v>
      </c>
      <c r="F177" s="30">
        <v>3390124</v>
      </c>
      <c r="G177" s="28">
        <v>-9.3187977663816701E-2</v>
      </c>
      <c r="H177" s="30">
        <v>3738508</v>
      </c>
      <c r="I177" s="28">
        <v>0.15643498937603995</v>
      </c>
      <c r="J177" s="30">
        <v>3232787</v>
      </c>
      <c r="K177" s="28">
        <v>0.40859048245368479</v>
      </c>
    </row>
    <row r="178" spans="1:12" x14ac:dyDescent="0.25">
      <c r="A178" s="118" t="s">
        <v>17</v>
      </c>
      <c r="B178" s="119"/>
      <c r="C178" s="120"/>
      <c r="D178" s="29">
        <v>154864</v>
      </c>
      <c r="E178" s="23">
        <v>11.905333333333333</v>
      </c>
      <c r="F178" s="29">
        <v>12000</v>
      </c>
      <c r="G178" s="23"/>
      <c r="H178" s="29">
        <v>0</v>
      </c>
      <c r="I178" s="23"/>
      <c r="J178" s="29">
        <v>0</v>
      </c>
      <c r="K178" s="23"/>
    </row>
    <row r="179" spans="1:12" x14ac:dyDescent="0.25">
      <c r="A179" s="109" t="s">
        <v>18</v>
      </c>
      <c r="B179" s="110"/>
      <c r="C179" s="111"/>
      <c r="D179" s="30">
        <v>32879</v>
      </c>
      <c r="E179" s="28">
        <v>-0.75004941387541624</v>
      </c>
      <c r="F179" s="30">
        <v>131542</v>
      </c>
      <c r="G179" s="28">
        <v>3.3629187396351572</v>
      </c>
      <c r="H179" s="30">
        <v>30150</v>
      </c>
      <c r="I179" s="28">
        <v>-2.4398136163603423E-2</v>
      </c>
      <c r="J179" s="30">
        <v>30904</v>
      </c>
      <c r="K179" s="28">
        <v>6.3907584778669424E-2</v>
      </c>
    </row>
    <row r="180" spans="1:12" x14ac:dyDescent="0.25">
      <c r="A180" s="118" t="s">
        <v>19</v>
      </c>
      <c r="B180" s="119"/>
      <c r="C180" s="120"/>
      <c r="D180" s="29">
        <v>921319</v>
      </c>
      <c r="E180" s="23">
        <v>0.29430911898042078</v>
      </c>
      <c r="F180" s="29">
        <v>711823</v>
      </c>
      <c r="G180" s="23">
        <v>-0.14471695347400948</v>
      </c>
      <c r="H180" s="29">
        <v>832266</v>
      </c>
      <c r="I180" s="23">
        <v>0.25368642248683826</v>
      </c>
      <c r="J180" s="29">
        <v>663855</v>
      </c>
      <c r="K180" s="23">
        <v>0.38783168011086766</v>
      </c>
    </row>
    <row r="181" spans="1:12" x14ac:dyDescent="0.25">
      <c r="A181" s="109" t="s">
        <v>24</v>
      </c>
      <c r="B181" s="110"/>
      <c r="C181" s="111"/>
      <c r="D181" s="30">
        <v>4492</v>
      </c>
      <c r="E181" s="28">
        <v>-0.90165513617654791</v>
      </c>
      <c r="F181" s="30">
        <v>45676</v>
      </c>
      <c r="G181" s="28">
        <v>316.19444444444446</v>
      </c>
      <c r="H181" s="30">
        <v>144</v>
      </c>
      <c r="I181" s="28">
        <v>-0.99832191301915818</v>
      </c>
      <c r="J181" s="30">
        <v>85812</v>
      </c>
      <c r="K181" s="28">
        <v>-0.94765300890318371</v>
      </c>
    </row>
    <row r="182" spans="1:12" x14ac:dyDescent="0.25">
      <c r="A182" s="118" t="s">
        <v>25</v>
      </c>
      <c r="B182" s="119"/>
      <c r="C182" s="120"/>
      <c r="D182" s="29">
        <v>27566442</v>
      </c>
      <c r="E182" s="23">
        <v>7.7998886667046019E-2</v>
      </c>
      <c r="F182" s="29">
        <v>25571865</v>
      </c>
      <c r="G182" s="23">
        <v>-0.32845540040047083</v>
      </c>
      <c r="H182" s="29">
        <v>38079176</v>
      </c>
      <c r="I182" s="23">
        <v>0.58700726379940593</v>
      </c>
      <c r="J182" s="29">
        <v>23994330</v>
      </c>
      <c r="K182" s="23">
        <v>0.1488731712867164</v>
      </c>
    </row>
    <row r="183" spans="1:12" x14ac:dyDescent="0.25">
      <c r="A183" s="109" t="s">
        <v>26</v>
      </c>
      <c r="B183" s="110"/>
      <c r="C183" s="111"/>
      <c r="D183" s="30">
        <v>0</v>
      </c>
      <c r="E183" s="28"/>
      <c r="F183" s="30">
        <v>0</v>
      </c>
      <c r="G183" s="28"/>
      <c r="H183" s="30">
        <v>0</v>
      </c>
      <c r="I183" s="28"/>
      <c r="J183" s="30">
        <v>0</v>
      </c>
      <c r="K183" s="28"/>
    </row>
    <row r="184" spans="1:12" x14ac:dyDescent="0.25">
      <c r="A184" s="131" t="s">
        <v>27</v>
      </c>
      <c r="B184" s="132"/>
      <c r="C184" s="133"/>
      <c r="D184" s="36">
        <v>-753850</v>
      </c>
      <c r="E184" s="25">
        <v>4.1535784846558244</v>
      </c>
      <c r="F184" s="36">
        <v>-146277</v>
      </c>
      <c r="G184" s="25">
        <v>-1.1223795735367568</v>
      </c>
      <c r="H184" s="36">
        <v>1195273</v>
      </c>
      <c r="I184" s="25">
        <v>-2.5472749585114345</v>
      </c>
      <c r="J184" s="36">
        <v>-772502</v>
      </c>
      <c r="K184" s="25">
        <v>-2.4144921307647116E-2</v>
      </c>
    </row>
    <row r="185" spans="1:12" x14ac:dyDescent="0.25">
      <c r="D185" s="61"/>
      <c r="F185" s="61"/>
      <c r="H185" s="61"/>
      <c r="J185" s="61"/>
    </row>
    <row r="186" spans="1:12" x14ac:dyDescent="0.25">
      <c r="A186" s="141" t="s">
        <v>133</v>
      </c>
      <c r="B186" s="142"/>
      <c r="C186" s="142"/>
      <c r="D186" s="142"/>
      <c r="E186" s="142"/>
      <c r="F186" s="142"/>
      <c r="G186" s="142"/>
      <c r="H186" s="142"/>
      <c r="I186" s="142"/>
      <c r="J186" s="142"/>
      <c r="K186" s="143"/>
      <c r="L186" t="s">
        <v>135</v>
      </c>
    </row>
    <row r="187" spans="1:12" s="8" customFormat="1" x14ac:dyDescent="0.25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</row>
    <row r="188" spans="1:12" s="8" customFormat="1" x14ac:dyDescent="0.25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</row>
    <row r="189" spans="1:12" s="8" customFormat="1" x14ac:dyDescent="0.25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</row>
    <row r="190" spans="1:12" s="8" customFormat="1" x14ac:dyDescent="0.25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</row>
    <row r="191" spans="1:12" s="8" customFormat="1" x14ac:dyDescent="0.25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</row>
    <row r="192" spans="1:12" s="8" customFormat="1" x14ac:dyDescent="0.25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</row>
    <row r="193" spans="1:12" s="8" customFormat="1" x14ac:dyDescent="0.25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</row>
    <row r="194" spans="1:12" s="8" customFormat="1" x14ac:dyDescent="0.25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</row>
    <row r="195" spans="1:12" s="8" customFormat="1" x14ac:dyDescent="0.2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</row>
    <row r="196" spans="1:12" s="8" customFormat="1" x14ac:dyDescent="0.25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</row>
    <row r="197" spans="1:12" s="8" customFormat="1" x14ac:dyDescent="0.25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</row>
    <row r="198" spans="1:12" s="8" customFormat="1" x14ac:dyDescent="0.25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</row>
    <row r="199" spans="1:12" s="8" customFormat="1" x14ac:dyDescent="0.25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</row>
    <row r="200" spans="1:12" s="8" customFormat="1" x14ac:dyDescent="0.25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</row>
    <row r="201" spans="1:12" s="8" customFormat="1" x14ac:dyDescent="0.25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</row>
    <row r="202" spans="1:12" s="8" customFormat="1" ht="15.75" thickBot="1" x14ac:dyDescent="0.3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</row>
    <row r="203" spans="1:12" s="7" customFormat="1" ht="15.75" thickBot="1" x14ac:dyDescent="0.3">
      <c r="A203" s="156" t="s">
        <v>127</v>
      </c>
      <c r="B203" s="157"/>
      <c r="C203" s="157"/>
      <c r="D203" s="49">
        <v>2016</v>
      </c>
      <c r="E203" s="50" t="s">
        <v>0</v>
      </c>
      <c r="F203" s="49">
        <v>2015</v>
      </c>
      <c r="G203" s="50" t="s">
        <v>0</v>
      </c>
      <c r="H203" s="49">
        <v>2014</v>
      </c>
      <c r="I203" s="50" t="s">
        <v>0</v>
      </c>
      <c r="J203" s="49">
        <v>2013</v>
      </c>
      <c r="K203" s="51" t="s">
        <v>82</v>
      </c>
    </row>
    <row r="204" spans="1:12" x14ac:dyDescent="0.25">
      <c r="A204" s="138" t="s">
        <v>42</v>
      </c>
      <c r="B204" s="139"/>
      <c r="C204" s="139"/>
      <c r="D204" s="26">
        <v>29741411</v>
      </c>
      <c r="E204" s="27">
        <v>3.2685228517121079E-2</v>
      </c>
      <c r="F204" s="26">
        <v>28800074</v>
      </c>
      <c r="G204" s="27">
        <v>5.1802721320727718E-2</v>
      </c>
      <c r="H204" s="26">
        <v>27381631</v>
      </c>
      <c r="I204" s="27">
        <v>4.6836370220495027E-2</v>
      </c>
      <c r="J204" s="26">
        <v>26156553</v>
      </c>
      <c r="K204" s="27">
        <v>0.13705391532286382</v>
      </c>
    </row>
    <row r="205" spans="1:12" x14ac:dyDescent="0.25">
      <c r="A205" s="129" t="s">
        <v>1</v>
      </c>
      <c r="B205" s="110"/>
      <c r="C205" s="110"/>
      <c r="D205" s="64">
        <v>0.96881059207311981</v>
      </c>
      <c r="E205" s="63">
        <v>1.1496953315410119E-2</v>
      </c>
      <c r="F205" s="64">
        <v>0.95779882371135572</v>
      </c>
      <c r="G205" s="63">
        <v>1.2337572458186008E-2</v>
      </c>
      <c r="H205" s="64">
        <v>0.94612592653812333</v>
      </c>
      <c r="I205" s="63">
        <v>6.8361384506283596E-3</v>
      </c>
      <c r="J205" s="64">
        <v>0.93970199360749107</v>
      </c>
      <c r="K205" s="63">
        <v>3.0976414505498262E-2</v>
      </c>
      <c r="L205" t="s">
        <v>130</v>
      </c>
    </row>
    <row r="206" spans="1:12" x14ac:dyDescent="0.25">
      <c r="A206" s="130" t="s">
        <v>43</v>
      </c>
      <c r="B206" s="119"/>
      <c r="C206" s="119"/>
      <c r="D206" s="29">
        <v>927617</v>
      </c>
      <c r="E206" s="23">
        <v>-0.23677922787432593</v>
      </c>
      <c r="F206" s="29">
        <v>1215398</v>
      </c>
      <c r="G206" s="23">
        <v>-0.17609072914124568</v>
      </c>
      <c r="H206" s="29">
        <v>1475160</v>
      </c>
      <c r="I206" s="23">
        <v>-6.4689815037902942E-2</v>
      </c>
      <c r="J206" s="29">
        <v>1577188</v>
      </c>
      <c r="K206" s="23">
        <v>-0.41185388171860293</v>
      </c>
    </row>
    <row r="207" spans="1:12" x14ac:dyDescent="0.25">
      <c r="A207" s="129" t="s">
        <v>41</v>
      </c>
      <c r="B207" s="110"/>
      <c r="C207" s="110"/>
      <c r="D207" s="30">
        <v>1130080</v>
      </c>
      <c r="E207" s="28">
        <v>-0.1800813040572945</v>
      </c>
      <c r="F207" s="30">
        <v>1378283</v>
      </c>
      <c r="G207" s="28">
        <v>0.16827207521517051</v>
      </c>
      <c r="H207" s="30">
        <v>1179762</v>
      </c>
      <c r="I207" s="28">
        <v>-2.4884512290173522E-2</v>
      </c>
      <c r="J207" s="30">
        <v>1209869</v>
      </c>
      <c r="K207" s="28">
        <v>-6.5948462188881618E-2</v>
      </c>
    </row>
    <row r="208" spans="1:12" x14ac:dyDescent="0.25">
      <c r="A208" s="130" t="s">
        <v>2</v>
      </c>
      <c r="B208" s="119"/>
      <c r="C208" s="119"/>
      <c r="D208" s="29">
        <v>-199326</v>
      </c>
      <c r="E208" s="23">
        <v>-0.14183123877917414</v>
      </c>
      <c r="F208" s="29">
        <v>-232269</v>
      </c>
      <c r="G208" s="23">
        <v>-1.5389909800363397</v>
      </c>
      <c r="H208" s="29">
        <v>430933</v>
      </c>
      <c r="I208" s="23">
        <v>-2.1774019635661945E-2</v>
      </c>
      <c r="J208" s="29">
        <v>440525</v>
      </c>
      <c r="K208" s="23">
        <v>-1.4524737529084615</v>
      </c>
    </row>
    <row r="209" spans="1:12" x14ac:dyDescent="0.25">
      <c r="A209" s="129" t="s">
        <v>44</v>
      </c>
      <c r="B209" s="110"/>
      <c r="C209" s="110"/>
      <c r="D209" s="30">
        <v>930754</v>
      </c>
      <c r="E209" s="28">
        <v>-0.18783365648238159</v>
      </c>
      <c r="F209" s="30">
        <v>1146014</v>
      </c>
      <c r="G209" s="28">
        <v>-0.28849720151859914</v>
      </c>
      <c r="H209" s="30">
        <v>1610695</v>
      </c>
      <c r="I209" s="28">
        <v>-2.4054256135201624E-2</v>
      </c>
      <c r="J209" s="30">
        <v>1650394</v>
      </c>
      <c r="K209" s="28">
        <v>-0.43604133316044535</v>
      </c>
    </row>
    <row r="210" spans="1:12" x14ac:dyDescent="0.25">
      <c r="A210" s="130" t="s">
        <v>45</v>
      </c>
      <c r="B210" s="119"/>
      <c r="C210" s="119"/>
      <c r="D210" s="29">
        <v>-4673</v>
      </c>
      <c r="E210" s="23">
        <v>-0.6029736618521665</v>
      </c>
      <c r="F210" s="29">
        <v>-11770</v>
      </c>
      <c r="G210" s="23">
        <v>4.882058970514743</v>
      </c>
      <c r="H210" s="29">
        <v>-2001</v>
      </c>
      <c r="I210" s="23">
        <v>-1.036669171141124</v>
      </c>
      <c r="J210" s="29">
        <v>54569</v>
      </c>
      <c r="K210" s="23">
        <v>-1.0856347010207261</v>
      </c>
    </row>
    <row r="211" spans="1:12" x14ac:dyDescent="0.25">
      <c r="A211" s="129" t="s">
        <v>3</v>
      </c>
      <c r="B211" s="110"/>
      <c r="C211" s="110"/>
      <c r="D211" s="30"/>
      <c r="E211" s="28"/>
      <c r="F211" s="30"/>
      <c r="G211" s="28"/>
      <c r="H211" s="30"/>
      <c r="I211" s="28"/>
      <c r="J211" s="30"/>
      <c r="K211" s="28"/>
      <c r="L211" s="8"/>
    </row>
    <row r="212" spans="1:12" x14ac:dyDescent="0.25">
      <c r="A212" s="130" t="s">
        <v>31</v>
      </c>
      <c r="B212" s="119"/>
      <c r="C212" s="119"/>
      <c r="D212" s="29">
        <v>1977414</v>
      </c>
      <c r="E212" s="23">
        <v>-0.20227093388585782</v>
      </c>
      <c r="F212" s="29">
        <v>2478804</v>
      </c>
      <c r="G212" s="23">
        <v>-0.23271831416215594</v>
      </c>
      <c r="H212" s="29">
        <v>3230631</v>
      </c>
      <c r="I212" s="23">
        <v>-6.0221901396097843E-2</v>
      </c>
      <c r="J212" s="29">
        <v>3437653</v>
      </c>
      <c r="K212" s="23">
        <v>-0.42477789352212103</v>
      </c>
    </row>
    <row r="213" spans="1:12" x14ac:dyDescent="0.25">
      <c r="A213" s="129" t="s">
        <v>39</v>
      </c>
      <c r="B213" s="110"/>
      <c r="C213" s="110"/>
      <c r="D213" s="30">
        <v>1427078</v>
      </c>
      <c r="E213" s="28">
        <v>-0.16384516454123854</v>
      </c>
      <c r="F213" s="30">
        <v>1706715</v>
      </c>
      <c r="G213" s="28">
        <v>-0.28454381737603818</v>
      </c>
      <c r="H213" s="30">
        <v>2385492</v>
      </c>
      <c r="I213" s="28">
        <v>-0.11474705356920856</v>
      </c>
      <c r="J213" s="30">
        <v>2694701</v>
      </c>
      <c r="K213" s="28">
        <v>-0.47041322951971298</v>
      </c>
    </row>
    <row r="214" spans="1:12" x14ac:dyDescent="0.25">
      <c r="A214" s="130" t="s">
        <v>4</v>
      </c>
      <c r="B214" s="119"/>
      <c r="C214" s="119"/>
      <c r="D214" s="68">
        <v>0.38563834632725053</v>
      </c>
      <c r="E214" s="23">
        <v>-0.14752926805169764</v>
      </c>
      <c r="F214" s="68">
        <v>0.45237722759804655</v>
      </c>
      <c r="G214" s="23">
        <v>0.27688138568604592</v>
      </c>
      <c r="H214" s="68">
        <v>0.35428289007047603</v>
      </c>
      <c r="I214" s="23">
        <v>0.2849838458210201</v>
      </c>
      <c r="J214" s="68">
        <v>0.27570999528333573</v>
      </c>
      <c r="K214" s="23">
        <v>0.39871006827643662</v>
      </c>
    </row>
    <row r="215" spans="1:12" x14ac:dyDescent="0.25">
      <c r="A215" s="129" t="s">
        <v>46</v>
      </c>
      <c r="B215" s="110"/>
      <c r="C215" s="110"/>
      <c r="D215" s="30">
        <v>16206625</v>
      </c>
      <c r="E215" s="28">
        <v>-5.3931031745151459E-2</v>
      </c>
      <c r="F215" s="30">
        <v>17130490</v>
      </c>
      <c r="G215" s="28">
        <v>-5.5531452907791046E-2</v>
      </c>
      <c r="H215" s="30">
        <v>18137703</v>
      </c>
      <c r="I215" s="28">
        <v>5.8679395775894649E-2</v>
      </c>
      <c r="J215" s="30">
        <v>17132385</v>
      </c>
      <c r="K215" s="28">
        <v>-5.4035675710066067E-2</v>
      </c>
    </row>
    <row r="216" spans="1:12" x14ac:dyDescent="0.25">
      <c r="A216" s="130" t="s">
        <v>47</v>
      </c>
      <c r="B216" s="119"/>
      <c r="C216" s="119"/>
      <c r="D216" s="29">
        <v>557977</v>
      </c>
      <c r="E216" s="65">
        <v>-3.9637850901654583</v>
      </c>
      <c r="F216" s="29">
        <v>-188265</v>
      </c>
      <c r="G216" s="65">
        <v>-1.4434742051667402</v>
      </c>
      <c r="H216" s="29">
        <v>424523</v>
      </c>
      <c r="I216" s="65">
        <v>3.8476592122193676E-2</v>
      </c>
      <c r="J216" s="29">
        <v>408794</v>
      </c>
      <c r="K216" s="65">
        <v>0.36493441684564831</v>
      </c>
      <c r="L216" t="s">
        <v>129</v>
      </c>
    </row>
    <row r="217" spans="1:12" x14ac:dyDescent="0.25">
      <c r="A217" s="129" t="s">
        <v>40</v>
      </c>
      <c r="B217" s="110"/>
      <c r="C217" s="110"/>
      <c r="D217" s="30">
        <v>0</v>
      </c>
      <c r="E217" s="28"/>
      <c r="F217" s="30">
        <v>0</v>
      </c>
      <c r="G217" s="28"/>
      <c r="H217" s="30">
        <v>0</v>
      </c>
      <c r="I217" s="28"/>
      <c r="J217" s="30">
        <v>0</v>
      </c>
      <c r="K217" s="28"/>
    </row>
    <row r="218" spans="1:12" x14ac:dyDescent="0.25">
      <c r="A218" s="130" t="s">
        <v>48</v>
      </c>
      <c r="B218" s="119"/>
      <c r="C218" s="119"/>
      <c r="D218" s="29">
        <v>283100</v>
      </c>
      <c r="E218" s="23">
        <v>-1.3064300520097634</v>
      </c>
      <c r="F218" s="29">
        <v>-923865</v>
      </c>
      <c r="G218" s="23">
        <v>-8.2751116198857666E-2</v>
      </c>
      <c r="H218" s="29">
        <v>-1007213</v>
      </c>
      <c r="I218" s="23">
        <v>-2.0018849756992312</v>
      </c>
      <c r="J218" s="29">
        <v>1005318</v>
      </c>
      <c r="K218" s="23">
        <v>-0.71839756176652569</v>
      </c>
    </row>
    <row r="219" spans="1:12" x14ac:dyDescent="0.25">
      <c r="A219" s="129" t="s">
        <v>5</v>
      </c>
      <c r="B219" s="110"/>
      <c r="C219" s="110"/>
      <c r="D219" s="30">
        <v>16489726</v>
      </c>
      <c r="E219" s="28">
        <v>1.7468226728267089E-2</v>
      </c>
      <c r="F219" s="30">
        <v>16206625</v>
      </c>
      <c r="G219" s="28">
        <v>-5.3931031745151459E-2</v>
      </c>
      <c r="H219" s="30">
        <v>17130490</v>
      </c>
      <c r="I219" s="28">
        <v>-5.5531452907791046E-2</v>
      </c>
      <c r="J219" s="30">
        <v>18137703</v>
      </c>
      <c r="K219" s="28">
        <v>-9.0859189832361853E-2</v>
      </c>
    </row>
    <row r="220" spans="1:12" x14ac:dyDescent="0.25">
      <c r="A220" s="130" t="s">
        <v>32</v>
      </c>
      <c r="B220" s="119"/>
      <c r="C220" s="119"/>
      <c r="D220" s="31">
        <v>2.5376757018279141</v>
      </c>
      <c r="E220" s="23">
        <v>4.0850799841085639E-2</v>
      </c>
      <c r="F220" s="31">
        <v>2.4380782550345925</v>
      </c>
      <c r="G220" s="23">
        <v>5.5062872899792392E-2</v>
      </c>
      <c r="H220" s="31">
        <v>2.3108369346119111</v>
      </c>
      <c r="I220" s="23">
        <v>3.5573251668900907E-2</v>
      </c>
      <c r="J220" s="31">
        <v>2.2314567616417582</v>
      </c>
      <c r="K220" s="23">
        <v>0.13722826516291553</v>
      </c>
    </row>
    <row r="221" spans="1:12" x14ac:dyDescent="0.25">
      <c r="A221" s="129" t="s">
        <v>33</v>
      </c>
      <c r="B221" s="110"/>
      <c r="C221" s="110"/>
      <c r="D221" s="32">
        <v>0.63090078027979357</v>
      </c>
      <c r="E221" s="28">
        <v>8.8989096148962332E-2</v>
      </c>
      <c r="F221" s="32">
        <v>0.57934536030789874</v>
      </c>
      <c r="G221" s="28">
        <v>0.11240932273473137</v>
      </c>
      <c r="H221" s="32">
        <v>0.52080232380976843</v>
      </c>
      <c r="I221" s="28">
        <v>-0.10941552755392625</v>
      </c>
      <c r="J221" s="32">
        <v>0.58478711444332288</v>
      </c>
      <c r="K221" s="28">
        <v>7.8855475261912611E-2</v>
      </c>
    </row>
    <row r="222" spans="1:12" x14ac:dyDescent="0.25">
      <c r="A222" s="130" t="s">
        <v>34</v>
      </c>
      <c r="B222" s="119"/>
      <c r="C222" s="119"/>
      <c r="D222" s="31">
        <v>12.297899345394548</v>
      </c>
      <c r="E222" s="23">
        <v>-6.5019641304270182E-2</v>
      </c>
      <c r="F222" s="31">
        <v>13.153109828477849</v>
      </c>
      <c r="G222" s="23">
        <v>-2.2298813727371636E-3</v>
      </c>
      <c r="H222" s="31">
        <v>13.182505251383919</v>
      </c>
      <c r="I222" s="23">
        <v>6.5251018793177629E-2</v>
      </c>
      <c r="J222" s="31">
        <v>12.375022430223417</v>
      </c>
      <c r="K222" s="23">
        <v>-6.2321571749649474E-3</v>
      </c>
    </row>
    <row r="223" spans="1:12" x14ac:dyDescent="0.25">
      <c r="A223" s="129" t="s">
        <v>35</v>
      </c>
      <c r="B223" s="110"/>
      <c r="C223" s="110"/>
      <c r="D223" s="32">
        <v>0.43456531660986969</v>
      </c>
      <c r="E223" s="28">
        <v>8.8652513542765377E-2</v>
      </c>
      <c r="F223" s="32">
        <v>0.39917725004434917</v>
      </c>
      <c r="G223" s="28">
        <v>0.14507101664015964</v>
      </c>
      <c r="H223" s="32">
        <v>0.34860479764443397</v>
      </c>
      <c r="I223" s="28">
        <v>-0.15118632809696608</v>
      </c>
      <c r="J223" s="32">
        <v>0.41069649227358063</v>
      </c>
      <c r="K223" s="28">
        <v>5.8117916235790767E-2</v>
      </c>
    </row>
    <row r="224" spans="1:12" x14ac:dyDescent="0.25">
      <c r="A224" s="130" t="s">
        <v>36</v>
      </c>
      <c r="B224" s="119"/>
      <c r="C224" s="119"/>
      <c r="D224" s="31">
        <v>5.5026384307416626E-3</v>
      </c>
      <c r="E224" s="23">
        <v>-0.30378248621980775</v>
      </c>
      <c r="F224" s="31">
        <v>7.9036196617124164E-3</v>
      </c>
      <c r="G224" s="23">
        <v>-0.14664231100178404</v>
      </c>
      <c r="H224" s="31">
        <v>9.2617899429613508E-3</v>
      </c>
      <c r="I224" s="23">
        <v>0.2769575398038806</v>
      </c>
      <c r="J224" s="31">
        <v>7.2530132398793828E-3</v>
      </c>
      <c r="K224" s="23">
        <v>-0.24133070645915833</v>
      </c>
    </row>
    <row r="225" spans="1:11" s="54" customFormat="1" x14ac:dyDescent="0.25">
      <c r="A225" s="57" t="s">
        <v>37</v>
      </c>
      <c r="B225" s="56"/>
      <c r="C225" s="56"/>
      <c r="D225" s="31">
        <v>2.1683773173924691E-3</v>
      </c>
      <c r="E225" s="23">
        <v>-0.33110728849275139</v>
      </c>
      <c r="F225" s="31">
        <v>3.2417415829010285E-3</v>
      </c>
      <c r="G225" s="23">
        <v>-0.19117835446829712</v>
      </c>
      <c r="H225" s="31">
        <v>4.0079807468183836E-3</v>
      </c>
      <c r="I225" s="23">
        <v>0.23309243237595378</v>
      </c>
      <c r="J225" s="31">
        <v>3.2503489937860575E-3</v>
      </c>
      <c r="K225" s="23">
        <v>-0.33287861656150675</v>
      </c>
    </row>
    <row r="226" spans="1:11" ht="15.75" thickBot="1" x14ac:dyDescent="0.3">
      <c r="A226" s="134" t="s">
        <v>142</v>
      </c>
      <c r="B226" s="135"/>
      <c r="C226" s="135"/>
      <c r="D226" s="69">
        <f>-D184/D164</f>
        <v>0.25262561744737039</v>
      </c>
      <c r="E226" s="33">
        <v>-0.33110728849275139</v>
      </c>
      <c r="F226" s="69">
        <f>-F184/F164</f>
        <v>5.1774025881172844E-2</v>
      </c>
      <c r="G226" s="33">
        <v>-0.19117835446829712</v>
      </c>
      <c r="H226" s="69">
        <f>-H184/H164</f>
        <v>-0.5613012264096009</v>
      </c>
      <c r="I226" s="33">
        <v>0.23309243237595378</v>
      </c>
      <c r="J226" s="69">
        <f>-J184/J164</f>
        <v>0.28237353993153602</v>
      </c>
      <c r="K226" s="33">
        <v>-0.33287861656150675</v>
      </c>
    </row>
    <row r="227" spans="1:11" ht="15.75" thickBot="1" x14ac:dyDescent="0.3">
      <c r="A227" s="108"/>
      <c r="B227" s="108"/>
      <c r="C227" s="108"/>
      <c r="H227" s="2"/>
    </row>
    <row r="228" spans="1:11" s="7" customFormat="1" ht="15.75" thickBot="1" x14ac:dyDescent="0.3">
      <c r="A228" s="136" t="s">
        <v>6</v>
      </c>
      <c r="B228" s="137"/>
      <c r="C228" s="137"/>
      <c r="D228" s="49">
        <v>2016</v>
      </c>
      <c r="E228" s="50" t="s">
        <v>0</v>
      </c>
      <c r="F228" s="49">
        <v>2015</v>
      </c>
      <c r="G228" s="50" t="s">
        <v>0</v>
      </c>
      <c r="H228" s="49">
        <v>2014</v>
      </c>
      <c r="I228" s="50" t="s">
        <v>0</v>
      </c>
      <c r="J228" s="49">
        <v>2013</v>
      </c>
      <c r="K228" s="51" t="s">
        <v>82</v>
      </c>
    </row>
    <row r="229" spans="1:11" x14ac:dyDescent="0.25">
      <c r="A229" s="138" t="s">
        <v>49</v>
      </c>
      <c r="B229" s="139"/>
      <c r="C229" s="140"/>
      <c r="D229" s="39">
        <v>329</v>
      </c>
      <c r="E229" s="40">
        <v>1.8575851393188847E-2</v>
      </c>
      <c r="F229" s="39">
        <v>323</v>
      </c>
      <c r="G229" s="41">
        <v>0.12543554006968649</v>
      </c>
      <c r="H229" s="39">
        <v>287</v>
      </c>
      <c r="I229" s="41">
        <v>0.12992125984251968</v>
      </c>
      <c r="J229" s="39">
        <v>254</v>
      </c>
      <c r="K229" s="42">
        <v>0.29527559055118102</v>
      </c>
    </row>
    <row r="230" spans="1:11" x14ac:dyDescent="0.25">
      <c r="A230" s="129" t="s">
        <v>7</v>
      </c>
      <c r="B230" s="110"/>
      <c r="C230" s="111"/>
      <c r="D230" s="32">
        <v>181</v>
      </c>
      <c r="E230" s="34">
        <v>5.5555555555555358E-3</v>
      </c>
      <c r="F230" s="32">
        <v>180</v>
      </c>
      <c r="G230" s="28">
        <v>0.11111111111111116</v>
      </c>
      <c r="H230" s="32">
        <v>162</v>
      </c>
      <c r="I230" s="28">
        <v>0.1095890410958904</v>
      </c>
      <c r="J230" s="32">
        <v>146</v>
      </c>
      <c r="K230" s="43">
        <v>0.23972602739726034</v>
      </c>
    </row>
    <row r="231" spans="1:11" x14ac:dyDescent="0.25">
      <c r="A231" s="130" t="s">
        <v>50</v>
      </c>
      <c r="B231" s="119"/>
      <c r="C231" s="120"/>
      <c r="D231" s="31">
        <v>3</v>
      </c>
      <c r="E231" s="19">
        <v>-0.4</v>
      </c>
      <c r="F231" s="31">
        <v>5</v>
      </c>
      <c r="G231" s="23">
        <v>0</v>
      </c>
      <c r="H231" s="31">
        <v>5</v>
      </c>
      <c r="I231" s="23">
        <v>0.25</v>
      </c>
      <c r="J231" s="31">
        <v>4</v>
      </c>
      <c r="K231" s="44">
        <v>-0.25</v>
      </c>
    </row>
    <row r="232" spans="1:11" x14ac:dyDescent="0.25">
      <c r="A232" s="129" t="s">
        <v>51</v>
      </c>
      <c r="B232" s="110"/>
      <c r="C232" s="111"/>
      <c r="D232" s="32">
        <v>0</v>
      </c>
      <c r="E232" s="34"/>
      <c r="F232" s="32">
        <v>0</v>
      </c>
      <c r="G232" s="28"/>
      <c r="H232" s="32">
        <v>0</v>
      </c>
      <c r="I232" s="28"/>
      <c r="J232" s="32">
        <v>0</v>
      </c>
      <c r="K232" s="43"/>
    </row>
    <row r="233" spans="1:11" x14ac:dyDescent="0.25">
      <c r="A233" s="130" t="s">
        <v>52</v>
      </c>
      <c r="B233" s="119"/>
      <c r="C233" s="120"/>
      <c r="D233" s="31">
        <v>91</v>
      </c>
      <c r="E233" s="19">
        <v>1.1111111111111072E-2</v>
      </c>
      <c r="F233" s="31">
        <v>90</v>
      </c>
      <c r="G233" s="23">
        <v>1.1235955056179803E-2</v>
      </c>
      <c r="H233" s="31">
        <v>89</v>
      </c>
      <c r="I233" s="23">
        <v>-1.1111111111111072E-2</v>
      </c>
      <c r="J233" s="31">
        <v>90</v>
      </c>
      <c r="K233" s="44">
        <v>1.1111111111111072E-2</v>
      </c>
    </row>
    <row r="234" spans="1:11" x14ac:dyDescent="0.25">
      <c r="A234" s="129" t="s">
        <v>8</v>
      </c>
      <c r="B234" s="110"/>
      <c r="C234" s="111"/>
      <c r="D234" s="32">
        <v>2.8</v>
      </c>
      <c r="E234" s="34">
        <v>-0.20000000000000007</v>
      </c>
      <c r="F234" s="32">
        <v>3.5</v>
      </c>
      <c r="G234" s="28">
        <v>0.16666666666666674</v>
      </c>
      <c r="H234" s="32">
        <v>3</v>
      </c>
      <c r="I234" s="28">
        <v>-3.2258064516129115E-2</v>
      </c>
      <c r="J234" s="32">
        <v>3.1</v>
      </c>
      <c r="K234" s="43">
        <v>-9.6774193548387233E-2</v>
      </c>
    </row>
    <row r="235" spans="1:11" x14ac:dyDescent="0.25">
      <c r="A235" s="130" t="s">
        <v>53</v>
      </c>
      <c r="B235" s="119"/>
      <c r="C235" s="120"/>
      <c r="D235" s="31">
        <v>2</v>
      </c>
      <c r="E235" s="19">
        <v>-1.4</v>
      </c>
      <c r="F235" s="31">
        <v>-5</v>
      </c>
      <c r="G235" s="23">
        <v>-0.16666666666666663</v>
      </c>
      <c r="H235" s="31">
        <v>-6</v>
      </c>
      <c r="I235" s="23">
        <v>-2</v>
      </c>
      <c r="J235" s="31">
        <v>6</v>
      </c>
      <c r="K235" s="44">
        <v>-0.66666666666666674</v>
      </c>
    </row>
    <row r="236" spans="1:11" x14ac:dyDescent="0.25">
      <c r="A236" s="129" t="s">
        <v>54</v>
      </c>
      <c r="B236" s="110"/>
      <c r="C236" s="111"/>
      <c r="D236" s="32">
        <v>1</v>
      </c>
      <c r="E236" s="34">
        <v>-1.1666666666666667</v>
      </c>
      <c r="F236" s="32">
        <v>-6</v>
      </c>
      <c r="G236" s="28">
        <v>-7</v>
      </c>
      <c r="H236" s="32">
        <v>1</v>
      </c>
      <c r="I236" s="28">
        <v>-0.83333333333333337</v>
      </c>
      <c r="J236" s="32">
        <v>6</v>
      </c>
      <c r="K236" s="43">
        <v>-0.83333333333333337</v>
      </c>
    </row>
    <row r="237" spans="1:11" x14ac:dyDescent="0.25">
      <c r="A237" s="130" t="s">
        <v>55</v>
      </c>
      <c r="B237" s="119"/>
      <c r="C237" s="120"/>
      <c r="D237" s="31">
        <v>84</v>
      </c>
      <c r="E237" s="19">
        <v>2.4390243902439046E-2</v>
      </c>
      <c r="F237" s="31">
        <v>82</v>
      </c>
      <c r="G237" s="23">
        <v>3.7974683544303778E-2</v>
      </c>
      <c r="H237" s="31">
        <v>79</v>
      </c>
      <c r="I237" s="23">
        <v>1.2820512820512775E-2</v>
      </c>
      <c r="J237" s="31">
        <v>78</v>
      </c>
      <c r="K237" s="44">
        <v>7.6923076923076872E-2</v>
      </c>
    </row>
    <row r="238" spans="1:11" x14ac:dyDescent="0.25">
      <c r="A238" s="129" t="s">
        <v>56</v>
      </c>
      <c r="B238" s="110"/>
      <c r="C238" s="111"/>
      <c r="D238" s="32">
        <v>8</v>
      </c>
      <c r="E238" s="34">
        <v>0</v>
      </c>
      <c r="F238" s="32">
        <v>8</v>
      </c>
      <c r="G238" s="28">
        <v>0.14285714285714279</v>
      </c>
      <c r="H238" s="32">
        <v>7</v>
      </c>
      <c r="I238" s="28">
        <v>0.16666666666666674</v>
      </c>
      <c r="J238" s="32">
        <v>6</v>
      </c>
      <c r="K238" s="43">
        <v>0.33333333333333326</v>
      </c>
    </row>
    <row r="239" spans="1:11" x14ac:dyDescent="0.25">
      <c r="A239" s="130" t="s">
        <v>57</v>
      </c>
      <c r="B239" s="119"/>
      <c r="C239" s="120"/>
      <c r="D239" s="31">
        <v>0</v>
      </c>
      <c r="E239" s="19">
        <v>-1</v>
      </c>
      <c r="F239" s="31">
        <v>1</v>
      </c>
      <c r="G239" s="23"/>
      <c r="H239" s="31">
        <v>0</v>
      </c>
      <c r="I239" s="23">
        <v>-1</v>
      </c>
      <c r="J239" s="31">
        <v>-1</v>
      </c>
      <c r="K239" s="44">
        <v>-1</v>
      </c>
    </row>
    <row r="240" spans="1:11" x14ac:dyDescent="0.25">
      <c r="A240" s="129" t="s">
        <v>58</v>
      </c>
      <c r="B240" s="110"/>
      <c r="C240" s="111"/>
      <c r="D240" s="32">
        <v>1</v>
      </c>
      <c r="E240" s="34"/>
      <c r="F240" s="32">
        <v>0</v>
      </c>
      <c r="G240" s="28">
        <v>-1</v>
      </c>
      <c r="H240" s="32">
        <v>-1</v>
      </c>
      <c r="I240" s="28">
        <v>-0.75</v>
      </c>
      <c r="J240" s="32">
        <v>-4</v>
      </c>
      <c r="K240" s="43">
        <v>-1.25</v>
      </c>
    </row>
    <row r="241" spans="1:11" ht="15.75" thickBot="1" x14ac:dyDescent="0.3">
      <c r="A241" s="121" t="s">
        <v>59</v>
      </c>
      <c r="B241" s="122"/>
      <c r="C241" s="123"/>
      <c r="D241" s="45">
        <v>-2</v>
      </c>
      <c r="E241" s="46">
        <v>-1.6666666666666665</v>
      </c>
      <c r="F241" s="45">
        <v>3</v>
      </c>
      <c r="G241" s="47">
        <v>-0.4</v>
      </c>
      <c r="H241" s="45">
        <v>5</v>
      </c>
      <c r="I241" s="47">
        <v>0.66666666666666674</v>
      </c>
      <c r="J241" s="45">
        <v>3</v>
      </c>
      <c r="K241" s="48">
        <v>-1.6666666666666665</v>
      </c>
    </row>
  </sheetData>
  <mergeCells count="132">
    <mergeCell ref="A115:C115"/>
    <mergeCell ref="A114:C114"/>
    <mergeCell ref="A109:C109"/>
    <mergeCell ref="A108:C108"/>
    <mergeCell ref="A104:C104"/>
    <mergeCell ref="A118:C118"/>
    <mergeCell ref="A119:C119"/>
    <mergeCell ref="A120:C120"/>
    <mergeCell ref="A203:C203"/>
    <mergeCell ref="A144:C144"/>
    <mergeCell ref="A145:C145"/>
    <mergeCell ref="A146:C146"/>
    <mergeCell ref="A147:C147"/>
    <mergeCell ref="A136:C136"/>
    <mergeCell ref="A137:C137"/>
    <mergeCell ref="A138:C138"/>
    <mergeCell ref="A139:C139"/>
    <mergeCell ref="A140:C140"/>
    <mergeCell ref="A141:C141"/>
    <mergeCell ref="A154:C154"/>
    <mergeCell ref="A155:C155"/>
    <mergeCell ref="A156:C156"/>
    <mergeCell ref="A157:C157"/>
    <mergeCell ref="A158:C158"/>
    <mergeCell ref="A3:K3"/>
    <mergeCell ref="A204:C204"/>
    <mergeCell ref="A205:C205"/>
    <mergeCell ref="B5:C5"/>
    <mergeCell ref="B6:C6"/>
    <mergeCell ref="B7:C7"/>
    <mergeCell ref="H4:I4"/>
    <mergeCell ref="B4:E4"/>
    <mergeCell ref="F4:G4"/>
    <mergeCell ref="A103:C103"/>
    <mergeCell ref="A163:C163"/>
    <mergeCell ref="A164:C164"/>
    <mergeCell ref="A165:C165"/>
    <mergeCell ref="A166:C166"/>
    <mergeCell ref="A182:C182"/>
    <mergeCell ref="A183:C183"/>
    <mergeCell ref="A184:C184"/>
    <mergeCell ref="A121:C121"/>
    <mergeCell ref="A122:C122"/>
    <mergeCell ref="A123:C123"/>
    <mergeCell ref="A142:C142"/>
    <mergeCell ref="A143:C143"/>
    <mergeCell ref="A98:K98"/>
    <mergeCell ref="A116:C116"/>
    <mergeCell ref="A238:C238"/>
    <mergeCell ref="A239:C239"/>
    <mergeCell ref="A240:C240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160:C160"/>
    <mergeCell ref="A161:C161"/>
    <mergeCell ref="A223:C223"/>
    <mergeCell ref="A224:C224"/>
    <mergeCell ref="A226:C226"/>
    <mergeCell ref="A227:C227"/>
    <mergeCell ref="A228:C228"/>
    <mergeCell ref="A217:C217"/>
    <mergeCell ref="A218:C218"/>
    <mergeCell ref="A219:C219"/>
    <mergeCell ref="A220:C220"/>
    <mergeCell ref="A221:C221"/>
    <mergeCell ref="A222:C222"/>
    <mergeCell ref="A215:C215"/>
    <mergeCell ref="A216:C216"/>
    <mergeCell ref="A206:C206"/>
    <mergeCell ref="A207:C207"/>
    <mergeCell ref="A208:C208"/>
    <mergeCell ref="A210:C210"/>
    <mergeCell ref="A186:K186"/>
    <mergeCell ref="A209:C209"/>
    <mergeCell ref="A179:C179"/>
    <mergeCell ref="A180:C180"/>
    <mergeCell ref="A181:C181"/>
    <mergeCell ref="A241:C241"/>
    <mergeCell ref="A8:C8"/>
    <mergeCell ref="A100:C100"/>
    <mergeCell ref="A101:C101"/>
    <mergeCell ref="A102:C102"/>
    <mergeCell ref="A173:C173"/>
    <mergeCell ref="A174:C174"/>
    <mergeCell ref="A175:C175"/>
    <mergeCell ref="A176:C176"/>
    <mergeCell ref="A177:C177"/>
    <mergeCell ref="A178:C178"/>
    <mergeCell ref="A167:C167"/>
    <mergeCell ref="A168:C168"/>
    <mergeCell ref="A169:C169"/>
    <mergeCell ref="A170:C170"/>
    <mergeCell ref="A171:C171"/>
    <mergeCell ref="A172:C172"/>
    <mergeCell ref="A117:C117"/>
    <mergeCell ref="A211:C211"/>
    <mergeCell ref="A212:C212"/>
    <mergeCell ref="A213:C213"/>
    <mergeCell ref="A214:C214"/>
    <mergeCell ref="A150:C150"/>
    <mergeCell ref="A151:C151"/>
    <mergeCell ref="A162:C162"/>
    <mergeCell ref="A110:C110"/>
    <mergeCell ref="A111:C111"/>
    <mergeCell ref="A112:C112"/>
    <mergeCell ref="A113:C113"/>
    <mergeCell ref="A105:C105"/>
    <mergeCell ref="A106:C106"/>
    <mergeCell ref="A107:C107"/>
    <mergeCell ref="A132:C132"/>
    <mergeCell ref="A133:C133"/>
    <mergeCell ref="A134:C134"/>
    <mergeCell ref="A126:C126"/>
    <mergeCell ref="A127:C127"/>
    <mergeCell ref="A128:C128"/>
    <mergeCell ref="A129:C129"/>
    <mergeCell ref="A130:C130"/>
    <mergeCell ref="A131:C131"/>
    <mergeCell ref="A124:C124"/>
    <mergeCell ref="A125:C125"/>
    <mergeCell ref="A159:C159"/>
    <mergeCell ref="A148:C148"/>
    <mergeCell ref="A149:C149"/>
    <mergeCell ref="A152:C152"/>
    <mergeCell ref="A153:C153"/>
  </mergeCells>
  <phoneticPr fontId="6" type="noConversion"/>
  <conditionalFormatting sqref="A105:K134">
    <cfRule type="expression" dxfId="11" priority="18">
      <formula>MOD(ROW(),2)=0</formula>
    </cfRule>
    <cfRule type="expression" dxfId="10" priority="19">
      <formula>MOD(ROW(),2)=1</formula>
    </cfRule>
  </conditionalFormatting>
  <conditionalFormatting sqref="A164:K184 A101:K102 A229:K241 A159:K159 A137:C158 E137:K158 A160:C160 E160:K160 A161:D161 F161:K161 A204:K226">
    <cfRule type="expression" dxfId="9" priority="15">
      <formula>MOD(ROW(),2)=0</formula>
    </cfRule>
    <cfRule type="expression" dxfId="8" priority="16">
      <formula>MOD(ROW(),2)=1</formula>
    </cfRule>
  </conditionalFormatting>
  <conditionalFormatting sqref="E161">
    <cfRule type="expression" dxfId="7" priority="5">
      <formula>MOD(ROW(),2)=0</formula>
    </cfRule>
    <cfRule type="expression" dxfId="6" priority="6">
      <formula>MOD(ROW(),2)=1</formula>
    </cfRule>
  </conditionalFormatting>
  <conditionalFormatting sqref="D138:D158">
    <cfRule type="expression" dxfId="5" priority="9">
      <formula>MOD(ROW(),2)=0</formula>
    </cfRule>
    <cfRule type="expression" dxfId="4" priority="10">
      <formula>MOD(ROW(),2)=1</formula>
    </cfRule>
  </conditionalFormatting>
  <conditionalFormatting sqref="D160">
    <cfRule type="expression" dxfId="3" priority="7">
      <formula>MOD(ROW(),2)=0</formula>
    </cfRule>
    <cfRule type="expression" dxfId="2" priority="8">
      <formula>MOD(ROW(),2)=1</formula>
    </cfRule>
  </conditionalFormatting>
  <conditionalFormatting sqref="D137">
    <cfRule type="expression" dxfId="1" priority="3">
      <formula>MOD(ROW(),2)=0</formula>
    </cfRule>
    <cfRule type="expression" dxfId="0" priority="4">
      <formula>MOD(ROW(),2)=1</formula>
    </cfRule>
  </conditionalFormatting>
  <pageMargins left="0.7" right="0.7" top="0.75" bottom="0.75" header="0.3" footer="0.3"/>
  <pageSetup scale="47" orientation="portrait" horizontalDpi="0" verticalDpi="0"/>
  <rowBreaks count="1" manualBreakCount="1">
    <brk id="161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000008</vt:lpstr>
      <vt:lpstr>'000008'!Print_Area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cp:lastPrinted>2017-03-25T19:01:54Z</cp:lastPrinted>
  <dcterms:created xsi:type="dcterms:W3CDTF">2017-01-29T19:01:29Z</dcterms:created>
  <dcterms:modified xsi:type="dcterms:W3CDTF">2017-03-26T00:25:03Z</dcterms:modified>
</cp:coreProperties>
</file>