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jevon\Dropbox\code\sandbox\aumi\data\templates\"/>
    </mc:Choice>
  </mc:AlternateContent>
  <bookViews>
    <workbookView xWindow="0" yWindow="0" windowWidth="16140" windowHeight="10080"/>
  </bookViews>
  <sheets>
    <sheet name="HEALTH_template" sheetId="26" r:id="rId1"/>
    <sheet name="LIFE_template" sheetId="27" r:id="rId2"/>
    <sheet name="PC_template" sheetId="28" r:id="rId3"/>
    <sheet name="SI01" sheetId="1" r:id="rId4"/>
    <sheet name="E07" sheetId="2" r:id="rId5"/>
    <sheet name="E10" sheetId="19" r:id="rId6"/>
    <sheet name="Header" sheetId="20" r:id="rId7"/>
    <sheet name="Assets" sheetId="5" r:id="rId8"/>
    <sheet name="CashFlow" sheetId="6" r:id="rId9"/>
    <sheet name="SI05_07" sheetId="7" r:id="rId10"/>
    <sheet name="SoI" sheetId="4" r:id="rId11"/>
    <sheet name="SoO" sheetId="8" r:id="rId12"/>
    <sheet name="SoR" sheetId="11" r:id="rId13"/>
    <sheet name="IRIS1" sheetId="10" r:id="rId14"/>
    <sheet name="IRIS2" sheetId="9" r:id="rId15"/>
    <sheet name="Liab1" sheetId="15" r:id="rId16"/>
    <sheet name="Liab2" sheetId="17" r:id="rId17"/>
    <sheet name="Liab3" sheetId="18" r:id="rId18"/>
    <sheet name="CR" sheetId="16" r:id="rId19"/>
    <sheet name="MPL" sheetId="22" r:id="rId20"/>
  </sheets>
  <definedNames>
    <definedName name="_xlnm._FilterDatabase" localSheetId="7" hidden="1">Assets!$A$3:$P$81</definedName>
    <definedName name="_xlnm._FilterDatabase" localSheetId="4" hidden="1">'E07'!$A$2:$P$49</definedName>
    <definedName name="_xlnm._FilterDatabase" localSheetId="5" hidden="1">'E10'!$A$2:$V$83</definedName>
    <definedName name="_xlnm._FilterDatabase" localSheetId="19" hidden="1">MPL!$A$2:$BI$2</definedName>
    <definedName name="_xlnm._FilterDatabase" localSheetId="10" hidden="1">SoI!$A$3:$N$79</definedName>
    <definedName name="_xlnm._FilterDatabase" localSheetId="11" hidden="1">SoO!$A$3:$N$80</definedName>
    <definedName name="_xlnm._FilterDatabase" localSheetId="12" hidden="1">SoR!$A$3:$N$72</definedName>
    <definedName name="_xlnm.Print_Area" localSheetId="0">HEALTH_template!$A$1:$K$97</definedName>
    <definedName name="_xlnm.Print_Area" localSheetId="1">LIFE_template!$A$1:$K$97</definedName>
    <definedName name="_xlnm.Print_Area" localSheetId="2">PC_template!$A$1:$K$97</definedName>
  </definedNam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9" l="1"/>
  <c r="H33" i="19"/>
  <c r="H28" i="19"/>
  <c r="H25" i="19"/>
  <c r="H22" i="19"/>
  <c r="H19" i="19"/>
  <c r="H16" i="19"/>
  <c r="H7" i="19"/>
  <c r="H6" i="19"/>
  <c r="H17" i="19"/>
  <c r="H26" i="19"/>
  <c r="H23" i="19"/>
  <c r="H20" i="19"/>
  <c r="H10" i="19"/>
  <c r="H9" i="19"/>
  <c r="H36" i="19"/>
  <c r="H14" i="19"/>
  <c r="H13" i="19"/>
  <c r="H12" i="19"/>
  <c r="H31" i="19"/>
  <c r="H29" i="19"/>
  <c r="H30" i="19"/>
  <c r="H18" i="19"/>
  <c r="H37" i="19"/>
  <c r="H38" i="19"/>
  <c r="H81" i="5"/>
  <c r="H80" i="5"/>
  <c r="H79" i="5"/>
  <c r="H78" i="5"/>
  <c r="H74" i="5"/>
  <c r="H82" i="7"/>
  <c r="H35" i="19"/>
  <c r="E81" i="28"/>
  <c r="J51" i="26"/>
  <c r="B51" i="26"/>
  <c r="H71" i="5"/>
  <c r="H70" i="5"/>
  <c r="H67" i="5"/>
  <c r="H66" i="5"/>
  <c r="H68" i="5"/>
  <c r="H72" i="5"/>
  <c r="H62" i="5"/>
  <c r="J51" i="27"/>
  <c r="B51" i="27"/>
  <c r="E52" i="28"/>
  <c r="J51" i="28"/>
  <c r="J52" i="28"/>
  <c r="B51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66" i="28"/>
  <c r="E65" i="28"/>
  <c r="E64" i="28"/>
  <c r="E63" i="28"/>
  <c r="E62" i="28"/>
  <c r="E61" i="28"/>
  <c r="E60" i="28"/>
  <c r="E59" i="28"/>
  <c r="E58" i="28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66" i="27"/>
  <c r="E65" i="27"/>
  <c r="E64" i="27"/>
  <c r="E63" i="27"/>
  <c r="E62" i="27"/>
  <c r="E61" i="27"/>
  <c r="E60" i="27"/>
  <c r="E59" i="27"/>
  <c r="E58" i="27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66" i="26"/>
  <c r="E65" i="26"/>
  <c r="E64" i="26"/>
  <c r="E63" i="26"/>
  <c r="E62" i="26"/>
  <c r="E61" i="26"/>
  <c r="E60" i="26"/>
  <c r="E59" i="26"/>
  <c r="E58" i="26"/>
  <c r="E39" i="26"/>
  <c r="E40" i="26"/>
  <c r="E42" i="26"/>
  <c r="E41" i="26"/>
  <c r="E43" i="26"/>
  <c r="E44" i="26"/>
  <c r="E45" i="26"/>
  <c r="E46" i="26"/>
  <c r="E47" i="26"/>
  <c r="E48" i="26"/>
  <c r="E49" i="26"/>
  <c r="E50" i="26"/>
  <c r="E51" i="26"/>
  <c r="E52" i="26"/>
  <c r="E53" i="26"/>
  <c r="E55" i="26"/>
  <c r="E54" i="26"/>
  <c r="E39" i="27"/>
  <c r="E40" i="27"/>
  <c r="E42" i="27"/>
  <c r="E41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39" i="28"/>
  <c r="E40" i="28"/>
  <c r="E42" i="28"/>
  <c r="E41" i="28"/>
  <c r="E43" i="28"/>
  <c r="E44" i="28"/>
  <c r="E45" i="28"/>
  <c r="E46" i="28"/>
  <c r="E47" i="28"/>
  <c r="E48" i="28"/>
  <c r="E49" i="28"/>
  <c r="E50" i="28"/>
  <c r="E51" i="28"/>
  <c r="E53" i="28"/>
  <c r="E55" i="28"/>
  <c r="E54" i="28"/>
  <c r="H73" i="5"/>
  <c r="J54" i="28"/>
  <c r="J41" i="28"/>
  <c r="B41" i="28"/>
  <c r="B43" i="28"/>
  <c r="J43" i="28"/>
  <c r="J41" i="26"/>
  <c r="B41" i="26"/>
  <c r="B41" i="27"/>
  <c r="J41" i="27"/>
  <c r="H65" i="5"/>
  <c r="H63" i="5"/>
  <c r="H69" i="5"/>
  <c r="H70" i="4"/>
  <c r="H64" i="5"/>
  <c r="J80" i="28"/>
  <c r="J79" i="28"/>
  <c r="J78" i="28"/>
  <c r="J77" i="28"/>
  <c r="J76" i="28"/>
  <c r="J75" i="28"/>
  <c r="J74" i="28"/>
  <c r="J73" i="28"/>
  <c r="J72" i="28"/>
  <c r="J71" i="28"/>
  <c r="J70" i="28"/>
  <c r="J69" i="28"/>
  <c r="J68" i="28"/>
  <c r="J67" i="28"/>
  <c r="J66" i="28"/>
  <c r="J65" i="28"/>
  <c r="J64" i="28"/>
  <c r="J63" i="28"/>
  <c r="J62" i="28"/>
  <c r="J61" i="28"/>
  <c r="J60" i="28"/>
  <c r="J59" i="28"/>
  <c r="J58" i="28"/>
  <c r="J53" i="28"/>
  <c r="B53" i="28"/>
  <c r="B52" i="28"/>
  <c r="J50" i="28"/>
  <c r="B50" i="28"/>
  <c r="J49" i="28"/>
  <c r="B49" i="28"/>
  <c r="J48" i="28"/>
  <c r="B48" i="28"/>
  <c r="J47" i="28"/>
  <c r="B47" i="28"/>
  <c r="J46" i="28"/>
  <c r="B46" i="28"/>
  <c r="J45" i="28"/>
  <c r="B45" i="28"/>
  <c r="J44" i="28"/>
  <c r="B44" i="28"/>
  <c r="J42" i="28"/>
  <c r="B42" i="28"/>
  <c r="J40" i="28"/>
  <c r="B40" i="28"/>
  <c r="J39" i="28"/>
  <c r="B39" i="28"/>
  <c r="J80" i="27"/>
  <c r="J79" i="27"/>
  <c r="J78" i="27"/>
  <c r="J77" i="27"/>
  <c r="J76" i="27"/>
  <c r="J75" i="27"/>
  <c r="J74" i="27"/>
  <c r="J73" i="27"/>
  <c r="J72" i="27"/>
  <c r="J71" i="27"/>
  <c r="J70" i="27"/>
  <c r="J69" i="27"/>
  <c r="J68" i="27"/>
  <c r="J67" i="27"/>
  <c r="J66" i="27"/>
  <c r="J65" i="27"/>
  <c r="J64" i="27"/>
  <c r="J63" i="27"/>
  <c r="J62" i="27"/>
  <c r="J61" i="27"/>
  <c r="J60" i="27"/>
  <c r="J59" i="27"/>
  <c r="J58" i="27"/>
  <c r="J54" i="27"/>
  <c r="J53" i="27"/>
  <c r="B53" i="27"/>
  <c r="J52" i="27"/>
  <c r="B52" i="27"/>
  <c r="J50" i="27"/>
  <c r="B50" i="27"/>
  <c r="J49" i="27"/>
  <c r="B49" i="27"/>
  <c r="J48" i="27"/>
  <c r="B48" i="27"/>
  <c r="J47" i="27"/>
  <c r="B47" i="27"/>
  <c r="J46" i="27"/>
  <c r="B46" i="27"/>
  <c r="J45" i="27"/>
  <c r="B45" i="27"/>
  <c r="J44" i="27"/>
  <c r="B44" i="27"/>
  <c r="J43" i="27"/>
  <c r="B43" i="27"/>
  <c r="J42" i="27"/>
  <c r="B42" i="27"/>
  <c r="J40" i="27"/>
  <c r="B40" i="27"/>
  <c r="J39" i="27"/>
  <c r="B39" i="27"/>
  <c r="B39" i="26"/>
  <c r="J39" i="26"/>
  <c r="B40" i="26"/>
  <c r="J40" i="26"/>
  <c r="B42" i="26"/>
  <c r="J42" i="26"/>
  <c r="B43" i="26"/>
  <c r="J43" i="26"/>
  <c r="B44" i="26"/>
  <c r="J44" i="26"/>
  <c r="B45" i="26"/>
  <c r="J45" i="26"/>
  <c r="B46" i="26"/>
  <c r="J46" i="26"/>
  <c r="B47" i="26"/>
  <c r="J47" i="26"/>
  <c r="B48" i="26"/>
  <c r="J48" i="26"/>
  <c r="B49" i="26"/>
  <c r="J49" i="26"/>
  <c r="B50" i="26"/>
  <c r="J50" i="26"/>
  <c r="B52" i="26"/>
  <c r="J52" i="26"/>
  <c r="B53" i="26"/>
  <c r="J53" i="26"/>
  <c r="J54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55" i="26"/>
  <c r="J55" i="28"/>
  <c r="J81" i="27"/>
  <c r="J81" i="28"/>
  <c r="J55" i="27"/>
  <c r="J81" i="26"/>
  <c r="F55" i="26"/>
  <c r="F81" i="26"/>
  <c r="H81" i="26"/>
  <c r="F55" i="27"/>
  <c r="F55" i="28"/>
  <c r="H55" i="28"/>
  <c r="F81" i="27"/>
  <c r="G81" i="27"/>
  <c r="H81" i="27"/>
  <c r="I55" i="27"/>
  <c r="G55" i="27"/>
  <c r="I55" i="28"/>
  <c r="I81" i="28"/>
  <c r="H81" i="28"/>
  <c r="G55" i="28"/>
  <c r="F81" i="28"/>
  <c r="G81" i="28"/>
  <c r="I81" i="27"/>
  <c r="H55" i="27"/>
  <c r="G81" i="26"/>
  <c r="I81" i="26"/>
  <c r="H55" i="26"/>
  <c r="G55" i="26"/>
  <c r="I55" i="26"/>
  <c r="H131" i="1"/>
  <c r="H113" i="1"/>
  <c r="H80" i="8"/>
  <c r="H71" i="7"/>
  <c r="H93" i="1"/>
  <c r="H127" i="1"/>
  <c r="H11" i="19"/>
  <c r="H23" i="1"/>
  <c r="H11" i="5"/>
  <c r="H34" i="5"/>
  <c r="H27" i="5"/>
  <c r="H72" i="11"/>
  <c r="H74" i="4"/>
  <c r="H19" i="4"/>
  <c r="H78" i="8"/>
  <c r="H72" i="7"/>
  <c r="H86" i="7"/>
  <c r="H52" i="7"/>
  <c r="H69" i="11"/>
  <c r="H56" i="1"/>
  <c r="H24" i="5"/>
  <c r="H31" i="5"/>
  <c r="H73" i="8"/>
  <c r="H26" i="5"/>
  <c r="H106" i="1"/>
  <c r="H62" i="7"/>
  <c r="H64" i="11"/>
  <c r="H65" i="11"/>
  <c r="H85" i="7"/>
  <c r="H119" i="1"/>
  <c r="H61" i="7"/>
  <c r="H123" i="1"/>
  <c r="H75" i="8"/>
  <c r="H67" i="11"/>
  <c r="H42" i="7"/>
  <c r="H11" i="7"/>
  <c r="H22" i="7"/>
  <c r="H85" i="1"/>
  <c r="H32" i="7"/>
  <c r="H41" i="7"/>
  <c r="H78" i="4"/>
  <c r="H74" i="8"/>
  <c r="H76" i="8"/>
  <c r="H140" i="1"/>
  <c r="H71" i="4"/>
  <c r="H147" i="1"/>
  <c r="H37" i="1"/>
  <c r="H70" i="11"/>
  <c r="H64" i="1"/>
  <c r="H8" i="5"/>
  <c r="H77" i="8"/>
  <c r="H30" i="5"/>
  <c r="H75" i="4"/>
  <c r="H107" i="1"/>
  <c r="H8" i="19"/>
  <c r="H12" i="7"/>
  <c r="H68" i="11"/>
  <c r="H71" i="1"/>
  <c r="H31" i="7"/>
  <c r="H39" i="4"/>
  <c r="H21" i="19"/>
  <c r="H30" i="1"/>
  <c r="H25" i="5"/>
  <c r="H51" i="7"/>
  <c r="H51" i="1"/>
  <c r="H32" i="19"/>
  <c r="H23" i="5"/>
  <c r="H71" i="11"/>
  <c r="H76" i="4"/>
  <c r="H66" i="11"/>
  <c r="H9" i="1"/>
  <c r="H72" i="4"/>
  <c r="H77" i="4"/>
  <c r="H47" i="1"/>
  <c r="H38" i="11"/>
  <c r="H73" i="4"/>
  <c r="H28" i="5"/>
  <c r="H79" i="4"/>
  <c r="H63" i="11"/>
  <c r="H81" i="7"/>
  <c r="H72" i="8"/>
  <c r="H105" i="1"/>
  <c r="H31" i="1"/>
  <c r="H5" i="5"/>
  <c r="H29" i="1"/>
  <c r="H29" i="5"/>
  <c r="H32" i="5"/>
  <c r="H55" i="1"/>
  <c r="H71" i="8"/>
  <c r="H79" i="8"/>
  <c r="H42" i="8"/>
  <c r="H84" i="7"/>
  <c r="H132" i="1"/>
  <c r="H17" i="1"/>
  <c r="H99" i="1"/>
  <c r="H33" i="5"/>
  <c r="H43" i="1"/>
  <c r="H21" i="7"/>
</calcChain>
</file>

<file path=xl/sharedStrings.xml><?xml version="1.0" encoding="utf-8"?>
<sst xmlns="http://schemas.openxmlformats.org/spreadsheetml/2006/main" count="3927" uniqueCount="2571">
  <si>
    <t>SF14409</t>
  </si>
  <si>
    <t>SF14410</t>
  </si>
  <si>
    <t>SF14411</t>
  </si>
  <si>
    <t>SF14412</t>
  </si>
  <si>
    <t>SF14413</t>
  </si>
  <si>
    <t>SF14414</t>
  </si>
  <si>
    <t>SF14415</t>
  </si>
  <si>
    <t>SF14416</t>
  </si>
  <si>
    <t>SF14417</t>
  </si>
  <si>
    <t>SF14418</t>
  </si>
  <si>
    <t>SF14419</t>
  </si>
  <si>
    <t>SF14420</t>
  </si>
  <si>
    <t>SF14421</t>
  </si>
  <si>
    <t>SF14422</t>
  </si>
  <si>
    <t>SF14423</t>
  </si>
  <si>
    <t>SF14424</t>
  </si>
  <si>
    <t>SF14425</t>
  </si>
  <si>
    <t>SF14426</t>
  </si>
  <si>
    <t>SF14427</t>
  </si>
  <si>
    <t>SF14428</t>
  </si>
  <si>
    <t>SF14429</t>
  </si>
  <si>
    <t>SF14430</t>
  </si>
  <si>
    <t>SF14431</t>
  </si>
  <si>
    <t>SF14432</t>
  </si>
  <si>
    <t>SF14433</t>
  </si>
  <si>
    <t>SF14434</t>
  </si>
  <si>
    <t>SF14435</t>
  </si>
  <si>
    <t>SF14436</t>
  </si>
  <si>
    <t>SF14437</t>
  </si>
  <si>
    <t>SF14438</t>
  </si>
  <si>
    <t>SF14439</t>
  </si>
  <si>
    <t>SF14440</t>
  </si>
  <si>
    <t>SF14441</t>
  </si>
  <si>
    <t>SF14442</t>
  </si>
  <si>
    <t>SF14443</t>
  </si>
  <si>
    <t>SF14444</t>
  </si>
  <si>
    <t>SF14445</t>
  </si>
  <si>
    <t>SF14446</t>
  </si>
  <si>
    <t>XXX</t>
  </si>
  <si>
    <t>SF14447</t>
  </si>
  <si>
    <t>SF14448</t>
  </si>
  <si>
    <t>SF14449</t>
  </si>
  <si>
    <t>Oil &amp; gas production - Unaffiliated</t>
  </si>
  <si>
    <t>Transportation equipment - Unaffiliated</t>
  </si>
  <si>
    <t>Mineral rights - Unaffiliated</t>
  </si>
  <si>
    <t>Fixed bonds - Unaffiliated</t>
  </si>
  <si>
    <t>Fixed mortgage loans - Unaffiliated</t>
  </si>
  <si>
    <t>Other fixed income instruments - Unaffiliated</t>
  </si>
  <si>
    <t>Joint fixed income instruments - Unaffiliated</t>
  </si>
  <si>
    <t>Joint fixed common stocks - Unaffiliated</t>
  </si>
  <si>
    <t>Joint real estate - Unaffiliated</t>
  </si>
  <si>
    <t>Joint mortgage loans - Unaffiliated</t>
  </si>
  <si>
    <t>Joint other - Unaffiliated</t>
  </si>
  <si>
    <t>Surplus debentures, etc. - Unaffiliated</t>
  </si>
  <si>
    <t>Collateral loans - Unaffiliated</t>
  </si>
  <si>
    <t>Non-collateral loans - Unaffiliated</t>
  </si>
  <si>
    <t>Capital notes - Unaffiliated</t>
  </si>
  <si>
    <t>Guaranteed federal low income housing tax credit - Unaffiliated</t>
  </si>
  <si>
    <t>Non-guaranteed federal low income housing tax credit - Unaffiliated</t>
  </si>
  <si>
    <t>Guaranteed state low income housing tax credit - Unaffiliated</t>
  </si>
  <si>
    <t>Non-guaranteed state low income housing tax credit - Unaffiliated</t>
  </si>
  <si>
    <t>All other low income housing tax credit - Unaffiliated</t>
  </si>
  <si>
    <t>Working capital finance investment</t>
  </si>
  <si>
    <t>Any other class of assets - Unaffiliated</t>
  </si>
  <si>
    <t>Subtotals - Unaffiliated</t>
  </si>
  <si>
    <t>Totals</t>
  </si>
  <si>
    <t>Oil &amp; gas production - Affiliated</t>
  </si>
  <si>
    <t>Transportation equipment - Affiliated</t>
  </si>
  <si>
    <t>Mineral rights - Affiliated</t>
  </si>
  <si>
    <t>Fixed bonds - Affiliated</t>
  </si>
  <si>
    <t>Fixed mortgage loans - Affiliated</t>
  </si>
  <si>
    <t>Other fixed income instruments - Affiliated</t>
  </si>
  <si>
    <t>Joint fixed income instruments - Affiliated</t>
  </si>
  <si>
    <t>Joint fixed common stocks - Affiliated</t>
  </si>
  <si>
    <t>Joint real estate - Affiliated</t>
  </si>
  <si>
    <t>Joint mortgage loans - Affiliated</t>
  </si>
  <si>
    <t>Joint other - Affiliated</t>
  </si>
  <si>
    <t>Surplus debentures, etc. - Affiliated</t>
  </si>
  <si>
    <t>Collateral loans - Affiliated</t>
  </si>
  <si>
    <t>Non-collateral loans - Affiliated</t>
  </si>
  <si>
    <t>Capital notes - Affiliated</t>
  </si>
  <si>
    <t>Guaranteed federal low income housing tax credit - Affiliated</t>
  </si>
  <si>
    <t>Non-guaranteed federal low income housing tax credit - Affiliated</t>
  </si>
  <si>
    <t>Guaranteed state low income housing tax credit - Affiliated</t>
  </si>
  <si>
    <t>Non-guaranteed state low income housing tax credit - Affiliated</t>
  </si>
  <si>
    <t>All other low income housing tax credit - Affiliated</t>
  </si>
  <si>
    <t>Any other class of assets - Affiliated</t>
  </si>
  <si>
    <t>Subtotals - Affiliated</t>
  </si>
  <si>
    <t>ST21777</t>
  </si>
  <si>
    <t>ST21778</t>
  </si>
  <si>
    <t>ST21779</t>
  </si>
  <si>
    <t>ST21780</t>
  </si>
  <si>
    <t>ST21781</t>
  </si>
  <si>
    <t>ST21782</t>
  </si>
  <si>
    <t>ST21783</t>
  </si>
  <si>
    <t>ST21784</t>
  </si>
  <si>
    <t>ST21785</t>
  </si>
  <si>
    <t>ST21786</t>
  </si>
  <si>
    <t>ST21787</t>
  </si>
  <si>
    <t>ST21788</t>
  </si>
  <si>
    <t>ST21789</t>
  </si>
  <si>
    <t>ST21790</t>
  </si>
  <si>
    <t>ST21791</t>
  </si>
  <si>
    <t>ST21792</t>
  </si>
  <si>
    <t>ST21793</t>
  </si>
  <si>
    <t>ST21794</t>
  </si>
  <si>
    <t>ST21795</t>
  </si>
  <si>
    <t>ST21796</t>
  </si>
  <si>
    <t>ST21797</t>
  </si>
  <si>
    <t>ST21798</t>
  </si>
  <si>
    <t>ST21799</t>
  </si>
  <si>
    <t>ST21800</t>
  </si>
  <si>
    <t>ST21801</t>
  </si>
  <si>
    <t>ST21802</t>
  </si>
  <si>
    <t>ST21803</t>
  </si>
  <si>
    <t>ST21804</t>
  </si>
  <si>
    <t>ST21805</t>
  </si>
  <si>
    <t>ST21806</t>
  </si>
  <si>
    <t>ST21807</t>
  </si>
  <si>
    <t>ST21808</t>
  </si>
  <si>
    <t>ST21809</t>
  </si>
  <si>
    <t>ST21810</t>
  </si>
  <si>
    <t>ST21811</t>
  </si>
  <si>
    <t>ST21812</t>
  </si>
  <si>
    <t>ST21813</t>
  </si>
  <si>
    <t>ST21814</t>
  </si>
  <si>
    <t>ST21815</t>
  </si>
  <si>
    <t>ST21816</t>
  </si>
  <si>
    <t>ST21817</t>
  </si>
  <si>
    <t>HS14242</t>
  </si>
  <si>
    <t>HS14243</t>
  </si>
  <si>
    <t>HS14244</t>
  </si>
  <si>
    <t>HS14245</t>
  </si>
  <si>
    <t>HS14246</t>
  </si>
  <si>
    <t>HS14247</t>
  </si>
  <si>
    <t>HS14248</t>
  </si>
  <si>
    <t>HS14249</t>
  </si>
  <si>
    <t>HS14250</t>
  </si>
  <si>
    <t>HS14251</t>
  </si>
  <si>
    <t>HS14252</t>
  </si>
  <si>
    <t>HS14253</t>
  </si>
  <si>
    <t>HS14254</t>
  </si>
  <si>
    <t>HS14255</t>
  </si>
  <si>
    <t>HS14256</t>
  </si>
  <si>
    <t>HS14257</t>
  </si>
  <si>
    <t>HS14258</t>
  </si>
  <si>
    <t>HS14259</t>
  </si>
  <si>
    <t>HS14260</t>
  </si>
  <si>
    <t>HS14261</t>
  </si>
  <si>
    <t>HS14262</t>
  </si>
  <si>
    <t>HS14263</t>
  </si>
  <si>
    <t>HS14264</t>
  </si>
  <si>
    <t>HS14265</t>
  </si>
  <si>
    <t>HS14266</t>
  </si>
  <si>
    <t>HS14267</t>
  </si>
  <si>
    <t>HS14268</t>
  </si>
  <si>
    <t>HS14269</t>
  </si>
  <si>
    <t>HS14270</t>
  </si>
  <si>
    <t>HS14271</t>
  </si>
  <si>
    <t>HS14272</t>
  </si>
  <si>
    <t>HS14273</t>
  </si>
  <si>
    <t>HS14274</t>
  </si>
  <si>
    <t>HS14275</t>
  </si>
  <si>
    <t>HS14276</t>
  </si>
  <si>
    <t>HS14277</t>
  </si>
  <si>
    <t>HS14278</t>
  </si>
  <si>
    <t>HS14279</t>
  </si>
  <si>
    <t>HS14280</t>
  </si>
  <si>
    <t>HS14281</t>
  </si>
  <si>
    <t>HS14282</t>
  </si>
  <si>
    <t>PC</t>
  </si>
  <si>
    <t>LIFE</t>
  </si>
  <si>
    <t>HEALTH</t>
  </si>
  <si>
    <t>SF00011</t>
  </si>
  <si>
    <t>SF00013</t>
  </si>
  <si>
    <t>SF00014</t>
  </si>
  <si>
    <t>SF04762</t>
  </si>
  <si>
    <t>SF04763</t>
  </si>
  <si>
    <t>SF00016</t>
  </si>
  <si>
    <t>SF06017</t>
  </si>
  <si>
    <t>SF06018</t>
  </si>
  <si>
    <t>SF04764</t>
  </si>
  <si>
    <t>SF07642</t>
  </si>
  <si>
    <t>SF13840</t>
  </si>
  <si>
    <t>SF00023</t>
  </si>
  <si>
    <t>SF04796</t>
  </si>
  <si>
    <t>SF13841</t>
  </si>
  <si>
    <t>SF00024</t>
  </si>
  <si>
    <t>SF00025</t>
  </si>
  <si>
    <t>SF07879</t>
  </si>
  <si>
    <t>SF00034</t>
  </si>
  <si>
    <t>SF00026</t>
  </si>
  <si>
    <t>SF00027</t>
  </si>
  <si>
    <t>SF00028</t>
  </si>
  <si>
    <t>SF00031</t>
  </si>
  <si>
    <t>SF00029</t>
  </si>
  <si>
    <t>SF07643</t>
  </si>
  <si>
    <t>SF00037</t>
  </si>
  <si>
    <t>SF07644</t>
  </si>
  <si>
    <t>SF06023</t>
  </si>
  <si>
    <t>SF04797</t>
  </si>
  <si>
    <t>SF00033</t>
  </si>
  <si>
    <t>SF07645</t>
  </si>
  <si>
    <t>SF06020</t>
  </si>
  <si>
    <t>SF00035</t>
  </si>
  <si>
    <t>SF07646</t>
  </si>
  <si>
    <t>SF00038</t>
  </si>
  <si>
    <t>SF06677</t>
  </si>
  <si>
    <t>SF06678</t>
  </si>
  <si>
    <t>SF00039</t>
  </si>
  <si>
    <t>ST00016</t>
  </si>
  <si>
    <t>ST00017</t>
  </si>
  <si>
    <t>ST00018</t>
  </si>
  <si>
    <t>ST07420</t>
  </si>
  <si>
    <t>ST07421</t>
  </si>
  <si>
    <t>ST00020</t>
  </si>
  <si>
    <t>ST10039</t>
  </si>
  <si>
    <t>ST10040</t>
  </si>
  <si>
    <t>ST07422</t>
  </si>
  <si>
    <t>ST00023</t>
  </si>
  <si>
    <t>ST19574</t>
  </si>
  <si>
    <t>ST00028</t>
  </si>
  <si>
    <t>ST07503</t>
  </si>
  <si>
    <t>ST19575</t>
  </si>
  <si>
    <t>ST00029</t>
  </si>
  <si>
    <t>ST00030</t>
  </si>
  <si>
    <t>ST12814</t>
  </si>
  <si>
    <t>ST00038</t>
  </si>
  <si>
    <t>ST12167</t>
  </si>
  <si>
    <t>ST12168</t>
  </si>
  <si>
    <t>ST12169</t>
  </si>
  <si>
    <t>ST00031</t>
  </si>
  <si>
    <t>ST12170</t>
  </si>
  <si>
    <t>ST07504</t>
  </si>
  <si>
    <t>ST00041</t>
  </si>
  <si>
    <t>ST12171</t>
  </si>
  <si>
    <t>ST10044</t>
  </si>
  <si>
    <t>ST07505</t>
  </si>
  <si>
    <t>ST00034</t>
  </si>
  <si>
    <t>ST12172</t>
  </si>
  <si>
    <t>ST00039</t>
  </si>
  <si>
    <t>ST00040</t>
  </si>
  <si>
    <t>ST12173</t>
  </si>
  <si>
    <t>ST00042</t>
  </si>
  <si>
    <t>ST00043</t>
  </si>
  <si>
    <t>ST00046</t>
  </si>
  <si>
    <t>ST00047</t>
  </si>
  <si>
    <t>HS00085</t>
  </si>
  <si>
    <t>HS00086</t>
  </si>
  <si>
    <t>HS00087</t>
  </si>
  <si>
    <t>HS00088</t>
  </si>
  <si>
    <t>HS00089</t>
  </si>
  <si>
    <t>HS00090</t>
  </si>
  <si>
    <t>HS00091</t>
  </si>
  <si>
    <t>HS00092</t>
  </si>
  <si>
    <t>HS00093</t>
  </si>
  <si>
    <t>HS06142</t>
  </si>
  <si>
    <t>HS12695</t>
  </si>
  <si>
    <t>HS00094</t>
  </si>
  <si>
    <t>HS00095</t>
  </si>
  <si>
    <t>HS12696</t>
  </si>
  <si>
    <t>HS00096</t>
  </si>
  <si>
    <t>HS00097</t>
  </si>
  <si>
    <t>HS07857</t>
  </si>
  <si>
    <t>HS00102</t>
  </si>
  <si>
    <t>HS06143</t>
  </si>
  <si>
    <t>HS06144</t>
  </si>
  <si>
    <t>HS06145</t>
  </si>
  <si>
    <t>HS00100</t>
  </si>
  <si>
    <t>HS06146</t>
  </si>
  <si>
    <t>HS06147</t>
  </si>
  <si>
    <t>HS00104</t>
  </si>
  <si>
    <t>HS06148</t>
  </si>
  <si>
    <t>HS00029</t>
  </si>
  <si>
    <t>HS06149</t>
  </si>
  <si>
    <t>HS00108</t>
  </si>
  <si>
    <t>HS00105</t>
  </si>
  <si>
    <t>HS00101</t>
  </si>
  <si>
    <t>HS00103</t>
  </si>
  <si>
    <t>HS00099</t>
  </si>
  <si>
    <t>HS00110</t>
  </si>
  <si>
    <t>HS06150</t>
  </si>
  <si>
    <t>HS06151</t>
  </si>
  <si>
    <t>HS00111</t>
  </si>
  <si>
    <t>SF00095</t>
  </si>
  <si>
    <t xml:space="preserve">              DEDUCTIONS</t>
  </si>
  <si>
    <t>SF00096</t>
  </si>
  <si>
    <t>SF00097</t>
  </si>
  <si>
    <t>SF00098</t>
  </si>
  <si>
    <t>SF00099</t>
  </si>
  <si>
    <t>SF00100</t>
  </si>
  <si>
    <t>SF06682</t>
  </si>
  <si>
    <t>SF00101</t>
  </si>
  <si>
    <t>INVESTMENT INCOME</t>
  </si>
  <si>
    <t>SF00102</t>
  </si>
  <si>
    <t>SF00103</t>
  </si>
  <si>
    <t>SF00104</t>
  </si>
  <si>
    <t>OTHER INCOME</t>
  </si>
  <si>
    <t>SF00105</t>
  </si>
  <si>
    <t>SF00108</t>
  </si>
  <si>
    <t>SF00109</t>
  </si>
  <si>
    <t>SF00110</t>
  </si>
  <si>
    <t>SF00111</t>
  </si>
  <si>
    <t>SF00112</t>
  </si>
  <si>
    <t>SF00113</t>
  </si>
  <si>
    <t>SF00114</t>
  </si>
  <si>
    <t>SF00115</t>
  </si>
  <si>
    <t>CAPITAL AND SURPLUS ACCOUNT</t>
  </si>
  <si>
    <t>SF00116</t>
  </si>
  <si>
    <t>SF00117</t>
  </si>
  <si>
    <t>SF07882</t>
  </si>
  <si>
    <t>SF00118</t>
  </si>
  <si>
    <t>SF00121</t>
  </si>
  <si>
    <t>SF06030</t>
  </si>
  <si>
    <t>SF00119</t>
  </si>
  <si>
    <t>SF00120</t>
  </si>
  <si>
    <t>SF04798</t>
  </si>
  <si>
    <t>SF06683</t>
  </si>
  <si>
    <t>SF06031</t>
  </si>
  <si>
    <t>SF00123</t>
  </si>
  <si>
    <t>SF00124</t>
  </si>
  <si>
    <t>SF00125</t>
  </si>
  <si>
    <t>SF00126</t>
  </si>
  <si>
    <t>SF00127</t>
  </si>
  <si>
    <t>SF00128</t>
  </si>
  <si>
    <t>SF00129</t>
  </si>
  <si>
    <t>SF00130</t>
  </si>
  <si>
    <t>SF00131</t>
  </si>
  <si>
    <t>SF00133</t>
  </si>
  <si>
    <t>SF00134</t>
  </si>
  <si>
    <t>SF00135</t>
  </si>
  <si>
    <t>SF00136</t>
  </si>
  <si>
    <t>SF00137</t>
  </si>
  <si>
    <t>SF00138</t>
  </si>
  <si>
    <t>SF00139</t>
  </si>
  <si>
    <t>SF00144</t>
  </si>
  <si>
    <t>SF07652</t>
  </si>
  <si>
    <t>SF07653</t>
  </si>
  <si>
    <t>SF07654</t>
  </si>
  <si>
    <t>SF07655</t>
  </si>
  <si>
    <t>SF07656</t>
  </si>
  <si>
    <t>SF00146</t>
  </si>
  <si>
    <t>SF00147</t>
  </si>
  <si>
    <t>SF07657</t>
  </si>
  <si>
    <t>SF00148</t>
  </si>
  <si>
    <t>CASH FROM INVESTMENTS</t>
  </si>
  <si>
    <t>SF00149</t>
  </si>
  <si>
    <t>SF00150</t>
  </si>
  <si>
    <t>SF00151</t>
  </si>
  <si>
    <t>SF00152</t>
  </si>
  <si>
    <t>SF00154</t>
  </si>
  <si>
    <t>SF00155</t>
  </si>
  <si>
    <t>SF00156</t>
  </si>
  <si>
    <t>SF00157</t>
  </si>
  <si>
    <t>SF00165</t>
  </si>
  <si>
    <t>SF00166</t>
  </si>
  <si>
    <t>SF00167</t>
  </si>
  <si>
    <t>SF00168</t>
  </si>
  <si>
    <t>SF00170</t>
  </si>
  <si>
    <t>SF00171</t>
  </si>
  <si>
    <t>SF00172</t>
  </si>
  <si>
    <t>SF07658</t>
  </si>
  <si>
    <t>SF04771</t>
  </si>
  <si>
    <t>SF07659</t>
  </si>
  <si>
    <t>SF07660</t>
  </si>
  <si>
    <t>SF07661</t>
  </si>
  <si>
    <t>SF07662</t>
  </si>
  <si>
    <t>SF00173</t>
  </si>
  <si>
    <t>SF07663</t>
  </si>
  <si>
    <t>SF04773</t>
  </si>
  <si>
    <t>SF00179</t>
  </si>
  <si>
    <t>SF00180</t>
  </si>
  <si>
    <t>SF00181</t>
  </si>
  <si>
    <t>ST00194</t>
  </si>
  <si>
    <t>ST07430</t>
  </si>
  <si>
    <t>ST12179</t>
  </si>
  <si>
    <t>ST00200</t>
  </si>
  <si>
    <t>ST12180</t>
  </si>
  <si>
    <t>ST00206</t>
  </si>
  <si>
    <t>ST12181</t>
  </si>
  <si>
    <t>ST00208</t>
  </si>
  <si>
    <t>ST00209</t>
  </si>
  <si>
    <t>ST00212</t>
  </si>
  <si>
    <t>ST00213</t>
  </si>
  <si>
    <t>ST00214</t>
  </si>
  <si>
    <t>ST00215</t>
  </si>
  <si>
    <t>ST00216</t>
  </si>
  <si>
    <t>ST00217</t>
  </si>
  <si>
    <t>ST00219</t>
  </si>
  <si>
    <t>ST00220</t>
  </si>
  <si>
    <t>ST00221</t>
  </si>
  <si>
    <t>ST00222</t>
  </si>
  <si>
    <t>ST00230</t>
  </si>
  <si>
    <t>ST00231</t>
  </si>
  <si>
    <t>ST00232</t>
  </si>
  <si>
    <t>ST00233</t>
  </si>
  <si>
    <t>ST00235</t>
  </si>
  <si>
    <t>ST00236</t>
  </si>
  <si>
    <t>ST00237</t>
  </si>
  <si>
    <t>ST07452</t>
  </si>
  <si>
    <t>ST07453</t>
  </si>
  <si>
    <t>ST12182</t>
  </si>
  <si>
    <t>ST12183</t>
  </si>
  <si>
    <t>ST00226</t>
  </si>
  <si>
    <t>ST10056</t>
  </si>
  <si>
    <t>ST00238</t>
  </si>
  <si>
    <t>ST12184</t>
  </si>
  <si>
    <t>ST07458</t>
  </si>
  <si>
    <t>ST00242</t>
  </si>
  <si>
    <t>ST00243</t>
  </si>
  <si>
    <t>ST00244</t>
  </si>
  <si>
    <t>HS00263</t>
  </si>
  <si>
    <t>HS00268</t>
  </si>
  <si>
    <t>HS06175</t>
  </si>
  <si>
    <t>HS06176</t>
  </si>
  <si>
    <t>HS06177</t>
  </si>
  <si>
    <t>HS06178</t>
  </si>
  <si>
    <t>HS06179</t>
  </si>
  <si>
    <t>HS06180</t>
  </si>
  <si>
    <t>HS00270</t>
  </si>
  <si>
    <t>HS06181</t>
  </si>
  <si>
    <t>HS00271</t>
  </si>
  <si>
    <t>HS00272</t>
  </si>
  <si>
    <t>HS00273</t>
  </si>
  <si>
    <t>HS00274</t>
  </si>
  <si>
    <t>HS00275</t>
  </si>
  <si>
    <t>HS00276</t>
  </si>
  <si>
    <t>HS00277</t>
  </si>
  <si>
    <t>HS00278</t>
  </si>
  <si>
    <t>HS00279</t>
  </si>
  <si>
    <t>HS00280</t>
  </si>
  <si>
    <t>HS00281</t>
  </si>
  <si>
    <t>HS00282</t>
  </si>
  <si>
    <t>HS00283</t>
  </si>
  <si>
    <t>HS00284</t>
  </si>
  <si>
    <t>HS00285</t>
  </si>
  <si>
    <t>HS00286</t>
  </si>
  <si>
    <t>HS06182</t>
  </si>
  <si>
    <t>HS00287</t>
  </si>
  <si>
    <t>HS06183</t>
  </si>
  <si>
    <t>HS06184</t>
  </si>
  <si>
    <t>HS00290</t>
  </si>
  <si>
    <t>HS06185</t>
  </si>
  <si>
    <t>HS00293</t>
  </si>
  <si>
    <t>HS06186</t>
  </si>
  <si>
    <t>HS00298</t>
  </si>
  <si>
    <t>HS00299</t>
  </si>
  <si>
    <t>HS00300</t>
  </si>
  <si>
    <t>HS00301</t>
  </si>
  <si>
    <t>SF04565</t>
  </si>
  <si>
    <t>SF04566</t>
  </si>
  <si>
    <t>SF04567</t>
  </si>
  <si>
    <t>SF04568</t>
  </si>
  <si>
    <t>SF04569</t>
  </si>
  <si>
    <t>SF04570</t>
  </si>
  <si>
    <t>SF04571</t>
  </si>
  <si>
    <t>SF10297</t>
  </si>
  <si>
    <t>SF10298</t>
  </si>
  <si>
    <t>SF10299</t>
  </si>
  <si>
    <t>SF10300</t>
  </si>
  <si>
    <t>SF10301</t>
  </si>
  <si>
    <t>SF10302</t>
  </si>
  <si>
    <t>SF10303</t>
  </si>
  <si>
    <t>SF10304</t>
  </si>
  <si>
    <t>SF10305</t>
  </si>
  <si>
    <t>SF10306</t>
  </si>
  <si>
    <t>SF10307</t>
  </si>
  <si>
    <t>SF10308</t>
  </si>
  <si>
    <t>SF10309</t>
  </si>
  <si>
    <t>SF10310</t>
  </si>
  <si>
    <t>SF10311</t>
  </si>
  <si>
    <t>SF10312</t>
  </si>
  <si>
    <t>SF10313</t>
  </si>
  <si>
    <t>SF10314</t>
  </si>
  <si>
    <t>SF10315</t>
  </si>
  <si>
    <t>SF10316</t>
  </si>
  <si>
    <t>SF10317</t>
  </si>
  <si>
    <t>SF10318</t>
  </si>
  <si>
    <t>SF10319</t>
  </si>
  <si>
    <t>SF10320</t>
  </si>
  <si>
    <t>SF10321</t>
  </si>
  <si>
    <t>SF10322</t>
  </si>
  <si>
    <t>SF10323</t>
  </si>
  <si>
    <t>SF10324</t>
  </si>
  <si>
    <t>SF10283</t>
  </si>
  <si>
    <t>SF10284</t>
  </si>
  <si>
    <t>SF10285</t>
  </si>
  <si>
    <t>SF10286</t>
  </si>
  <si>
    <t>SF10287</t>
  </si>
  <si>
    <t>SF10288</t>
  </si>
  <si>
    <t>SF10289</t>
  </si>
  <si>
    <t>SF10290</t>
  </si>
  <si>
    <t>SF10291</t>
  </si>
  <si>
    <t>SF10292</t>
  </si>
  <si>
    <t>SF10293</t>
  </si>
  <si>
    <t>SF10294</t>
  </si>
  <si>
    <t>SF10295</t>
  </si>
  <si>
    <t>SF10296</t>
  </si>
  <si>
    <t>SF02113</t>
  </si>
  <si>
    <t>SF02114</t>
  </si>
  <si>
    <t>SF02115</t>
  </si>
  <si>
    <t>SF02116</t>
  </si>
  <si>
    <t>SF02117</t>
  </si>
  <si>
    <t>SF02118</t>
  </si>
  <si>
    <t>SF02119</t>
  </si>
  <si>
    <t>ST07163</t>
  </si>
  <si>
    <t>ST07164</t>
  </si>
  <si>
    <t>ST07165</t>
  </si>
  <si>
    <t>ST07166</t>
  </si>
  <si>
    <t>ST07167</t>
  </si>
  <si>
    <t>ST07168</t>
  </si>
  <si>
    <t>ST07169</t>
  </si>
  <si>
    <t>ST18057</t>
  </si>
  <si>
    <t>ST18058</t>
  </si>
  <si>
    <t>ST18059</t>
  </si>
  <si>
    <t>ST18060</t>
  </si>
  <si>
    <t>ST18061</t>
  </si>
  <si>
    <t>ST18062</t>
  </si>
  <si>
    <t>ST18063</t>
  </si>
  <si>
    <t>ST18064</t>
  </si>
  <si>
    <t>ST18065</t>
  </si>
  <si>
    <t>ST18066</t>
  </si>
  <si>
    <t>ST18067</t>
  </si>
  <si>
    <t>ST18068</t>
  </si>
  <si>
    <t>ST18069</t>
  </si>
  <si>
    <t>ST18070</t>
  </si>
  <si>
    <t>ST18071</t>
  </si>
  <si>
    <t>ST18072</t>
  </si>
  <si>
    <t>ST18073</t>
  </si>
  <si>
    <t>ST18074</t>
  </si>
  <si>
    <t>ST18075</t>
  </si>
  <si>
    <t>ST18076</t>
  </si>
  <si>
    <t>ST18077</t>
  </si>
  <si>
    <t>ST18078</t>
  </si>
  <si>
    <t>ST18079</t>
  </si>
  <si>
    <t>ST18080</t>
  </si>
  <si>
    <t>ST18081</t>
  </si>
  <si>
    <t>ST18082</t>
  </si>
  <si>
    <t>ST18083</t>
  </si>
  <si>
    <t>ST18084</t>
  </si>
  <si>
    <t>ST18085</t>
  </si>
  <si>
    <t>ST18086</t>
  </si>
  <si>
    <t>ST18087</t>
  </si>
  <si>
    <t>ST18088</t>
  </si>
  <si>
    <t>ST18089</t>
  </si>
  <si>
    <t>ST18090</t>
  </si>
  <si>
    <t>ST18091</t>
  </si>
  <si>
    <t>ST18092</t>
  </si>
  <si>
    <t>ST18093</t>
  </si>
  <si>
    <t>ST18094</t>
  </si>
  <si>
    <t>ST18095</t>
  </si>
  <si>
    <t>ST18096</t>
  </si>
  <si>
    <t>ST18097</t>
  </si>
  <si>
    <t>ST18098</t>
  </si>
  <si>
    <t>ST04422</t>
  </si>
  <si>
    <t>ST04423</t>
  </si>
  <si>
    <t>ST04424</t>
  </si>
  <si>
    <t>ST04425</t>
  </si>
  <si>
    <t>ST04426</t>
  </si>
  <si>
    <t>ST04427</t>
  </si>
  <si>
    <t>ST04428</t>
  </si>
  <si>
    <t>HS02710</t>
  </si>
  <si>
    <t>HS02711</t>
  </si>
  <si>
    <t>HS02712</t>
  </si>
  <si>
    <t>HS02713</t>
  </si>
  <si>
    <t>HS02714</t>
  </si>
  <si>
    <t>HS02715</t>
  </si>
  <si>
    <t>HS02716</t>
  </si>
  <si>
    <t>HS10291</t>
  </si>
  <si>
    <t>HS10292</t>
  </si>
  <si>
    <t>HS10293</t>
  </si>
  <si>
    <t>HS10294</t>
  </si>
  <si>
    <t>HS10295</t>
  </si>
  <si>
    <t>HS10296</t>
  </si>
  <si>
    <t>HS10297</t>
  </si>
  <si>
    <t>HS10298</t>
  </si>
  <si>
    <t>HS10299</t>
  </si>
  <si>
    <t>HS10300</t>
  </si>
  <si>
    <t>HS10301</t>
  </si>
  <si>
    <t>HS10302</t>
  </si>
  <si>
    <t>HS10303</t>
  </si>
  <si>
    <t>HS10304</t>
  </si>
  <si>
    <t>HS10305</t>
  </si>
  <si>
    <t>HS10306</t>
  </si>
  <si>
    <t>HS10307</t>
  </si>
  <si>
    <t>HS10308</t>
  </si>
  <si>
    <t>HS10309</t>
  </si>
  <si>
    <t>HS10310</t>
  </si>
  <si>
    <t>HS10311</t>
  </si>
  <si>
    <t>HS10312</t>
  </si>
  <si>
    <t>HS10313</t>
  </si>
  <si>
    <t>HS10314</t>
  </si>
  <si>
    <t>HS10315</t>
  </si>
  <si>
    <t>HS10316</t>
  </si>
  <si>
    <t>HS10317</t>
  </si>
  <si>
    <t>HS10318</t>
  </si>
  <si>
    <t>HS10319</t>
  </si>
  <si>
    <t>HS10320</t>
  </si>
  <si>
    <t>HS10321</t>
  </si>
  <si>
    <t>HS10322</t>
  </si>
  <si>
    <t>HS10323</t>
  </si>
  <si>
    <t>HS10324</t>
  </si>
  <si>
    <t>HS10325</t>
  </si>
  <si>
    <t>HS10326</t>
  </si>
  <si>
    <t>HS10327</t>
  </si>
  <si>
    <t>HS10328</t>
  </si>
  <si>
    <t>HS10329</t>
  </si>
  <si>
    <t>HS10330</t>
  </si>
  <si>
    <t>HS10331</t>
  </si>
  <si>
    <t>HS10332</t>
  </si>
  <si>
    <t>HS03011</t>
  </si>
  <si>
    <t>HS03012</t>
  </si>
  <si>
    <t>HS03013</t>
  </si>
  <si>
    <t>HS03014</t>
  </si>
  <si>
    <t>HS03015</t>
  </si>
  <si>
    <t>HS03016</t>
  </si>
  <si>
    <t>HS03017</t>
  </si>
  <si>
    <t>RECON OF CASH, CASH EQUIV AND SHORT-TERM INV</t>
  </si>
  <si>
    <t>AI0001</t>
  </si>
  <si>
    <t>AI0002</t>
  </si>
  <si>
    <t>CASH FROM FINANICING AND MISC SOURCES</t>
  </si>
  <si>
    <t>AI0003</t>
  </si>
  <si>
    <t>AI0004</t>
  </si>
  <si>
    <t>AI0005</t>
  </si>
  <si>
    <t>AI0006</t>
  </si>
  <si>
    <t>AI0007</t>
  </si>
  <si>
    <t>AI0008</t>
  </si>
  <si>
    <t>AI0009</t>
  </si>
  <si>
    <t>AI0010</t>
  </si>
  <si>
    <t>AI0011</t>
  </si>
  <si>
    <t>AI0012</t>
  </si>
  <si>
    <t>AI0013</t>
  </si>
  <si>
    <t>AI0014</t>
  </si>
  <si>
    <t>AI0016</t>
  </si>
  <si>
    <t>AI0015</t>
  </si>
  <si>
    <t>Display Filter</t>
  </si>
  <si>
    <t>display filter</t>
  </si>
  <si>
    <t>ST00128</t>
  </si>
  <si>
    <t>ST00130</t>
  </si>
  <si>
    <t>ST00133</t>
  </si>
  <si>
    <t>ST00134</t>
  </si>
  <si>
    <t>ST07426</t>
  </si>
  <si>
    <t>ST00135</t>
  </si>
  <si>
    <t>ST00136</t>
  </si>
  <si>
    <t>ST08636</t>
  </si>
  <si>
    <t>ST10051</t>
  </si>
  <si>
    <t>ST08637</t>
  </si>
  <si>
    <t>ST00138</t>
  </si>
  <si>
    <t>ST00139</t>
  </si>
  <si>
    <t>ST00140</t>
  </si>
  <si>
    <t>ST00141</t>
  </si>
  <si>
    <t>ST00142</t>
  </si>
  <si>
    <t>ST00143</t>
  </si>
  <si>
    <t>ST00144</t>
  </si>
  <si>
    <t>ST00145</t>
  </si>
  <si>
    <t>ST00146</t>
  </si>
  <si>
    <t>ST00147</t>
  </si>
  <si>
    <t>ST00150</t>
  </si>
  <si>
    <t>ST00153</t>
  </si>
  <si>
    <t>ST00154</t>
  </si>
  <si>
    <t>ST00155</t>
  </si>
  <si>
    <t>ST00156</t>
  </si>
  <si>
    <t>ST00157</t>
  </si>
  <si>
    <t>ST00158</t>
  </si>
  <si>
    <t>ST00161</t>
  </si>
  <si>
    <t>ST00162</t>
  </si>
  <si>
    <t>ST00163</t>
  </si>
  <si>
    <t>ST00164</t>
  </si>
  <si>
    <t>ST00165</t>
  </si>
  <si>
    <t>ST00166</t>
  </si>
  <si>
    <t>ST00167</t>
  </si>
  <si>
    <t>ST00168</t>
  </si>
  <si>
    <t>ST00169</t>
  </si>
  <si>
    <t>ST00170</t>
  </si>
  <si>
    <t>ST00171</t>
  </si>
  <si>
    <t>ST00172</t>
  </si>
  <si>
    <t>ST00173</t>
  </si>
  <si>
    <t>ST10052</t>
  </si>
  <si>
    <t>ST10053</t>
  </si>
  <si>
    <t>ST00174</t>
  </si>
  <si>
    <t>ST00175</t>
  </si>
  <si>
    <t>ST00176</t>
  </si>
  <si>
    <t>ST00177</t>
  </si>
  <si>
    <t>ST00178</t>
  </si>
  <si>
    <t>ST07510</t>
  </si>
  <si>
    <t>ST00181</t>
  </si>
  <si>
    <t>ST07511</t>
  </si>
  <si>
    <t>ST10054</t>
  </si>
  <si>
    <t>ST00182</t>
  </si>
  <si>
    <t>ST00183</t>
  </si>
  <si>
    <t>ST00184</t>
  </si>
  <si>
    <t>ST00185</t>
  </si>
  <si>
    <t>ST00186</t>
  </si>
  <si>
    <t>ST00187</t>
  </si>
  <si>
    <t>ST06797</t>
  </si>
  <si>
    <t>ST00188</t>
  </si>
  <si>
    <t>ST00189</t>
  </si>
  <si>
    <t>ST00190</t>
  </si>
  <si>
    <t>ST00191</t>
  </si>
  <si>
    <t>Iris ratio 1 net change in c&amp;s</t>
  </si>
  <si>
    <t>ST08607</t>
  </si>
  <si>
    <t>Iris ratio 1 fail flag</t>
  </si>
  <si>
    <t>ST08608</t>
  </si>
  <si>
    <t>Iris ratio 2 gross change in c&amp;s</t>
  </si>
  <si>
    <t>ST08609</t>
  </si>
  <si>
    <t>Iris ratio 2 fail flag</t>
  </si>
  <si>
    <t>ST08610</t>
  </si>
  <si>
    <t>Iris ratio 3 net income to tot inc</t>
  </si>
  <si>
    <t>ST08611</t>
  </si>
  <si>
    <t>Iris ratio 3 fail flag</t>
  </si>
  <si>
    <t>ST08612</t>
  </si>
  <si>
    <t>Iris ratio 4 adequacy of inv inc</t>
  </si>
  <si>
    <t>ST08613</t>
  </si>
  <si>
    <t>Iris ratio 4 fail flag</t>
  </si>
  <si>
    <t>ST08614</t>
  </si>
  <si>
    <t>Iris ratio 5 non-adm to adm asts</t>
  </si>
  <si>
    <t>ST08615</t>
  </si>
  <si>
    <t>Iris ratio 5 fail flag</t>
  </si>
  <si>
    <t>ST08616</t>
  </si>
  <si>
    <t>Iris ratio 6 tot re&amp;mtg to inv ast</t>
  </si>
  <si>
    <t>ST08617</t>
  </si>
  <si>
    <t>Iris ratio 6 fail flag</t>
  </si>
  <si>
    <t>ST08618</t>
  </si>
  <si>
    <t>Iris ratio 7 tot affil inv to c&amp;s</t>
  </si>
  <si>
    <t>ST08619</t>
  </si>
  <si>
    <t>Iris ratio 7 fail flag</t>
  </si>
  <si>
    <t>ST08620</t>
  </si>
  <si>
    <t>Iris ratio 8 surplus relief</t>
  </si>
  <si>
    <t>ST08621</t>
  </si>
  <si>
    <t>Iris ratio 8 fail flag</t>
  </si>
  <si>
    <t>ST08622</t>
  </si>
  <si>
    <t>Iris ratio 9 chg in premium</t>
  </si>
  <si>
    <t>ST08623</t>
  </si>
  <si>
    <t>Iris ratio 9 fail flag</t>
  </si>
  <si>
    <t>ST08624</t>
  </si>
  <si>
    <t>Iris ratio 10 chg in product mix</t>
  </si>
  <si>
    <t>ST08625</t>
  </si>
  <si>
    <t>Iris ratio 10 fail flag</t>
  </si>
  <si>
    <t>ST08626</t>
  </si>
  <si>
    <t>Iris ratio 11 chg in asset mix</t>
  </si>
  <si>
    <t>ST08627</t>
  </si>
  <si>
    <t>Iris ratio 11 fail flag</t>
  </si>
  <si>
    <t>ST08628</t>
  </si>
  <si>
    <t>Iris ratio 12 chg in rsrving</t>
  </si>
  <si>
    <t>ST08629</t>
  </si>
  <si>
    <t>Iris ratio 12 fail flag</t>
  </si>
  <si>
    <t>ST08630</t>
  </si>
  <si>
    <t>Iris ratio # of values outside rng</t>
  </si>
  <si>
    <t>ST08631</t>
  </si>
  <si>
    <t>Iris  1 - gross prem to surplus</t>
  </si>
  <si>
    <t>Iris  1 - fail flag</t>
  </si>
  <si>
    <t>Iris  2 - net prem to surplus</t>
  </si>
  <si>
    <t>Iris  2 - fail flag</t>
  </si>
  <si>
    <t>Iris  3 - chg in net writings</t>
  </si>
  <si>
    <t>Iris  3 - fail flag</t>
  </si>
  <si>
    <t>Iris  4 - surplus aid to surplus</t>
  </si>
  <si>
    <t>Iris  4 - fail flag</t>
  </si>
  <si>
    <t>Iris  5 - 2-yr overall oper ratio</t>
  </si>
  <si>
    <t>Iris  5 - fail flag</t>
  </si>
  <si>
    <t>Iris  6 - investment yield</t>
  </si>
  <si>
    <t>Iris  6 - fail flag</t>
  </si>
  <si>
    <t>Iris  7 - gross change phs</t>
  </si>
  <si>
    <t>Iris  7 - fail flag</t>
  </si>
  <si>
    <t>Iris  8 - net change adj phs</t>
  </si>
  <si>
    <t>Iris  8 - fail flag</t>
  </si>
  <si>
    <t>Iris  9 - liab to liquid assets</t>
  </si>
  <si>
    <t>Iris  9 - fail flag</t>
  </si>
  <si>
    <t>Iris 10 - agents' bal to surplus</t>
  </si>
  <si>
    <t>Iris 10 - fail flag</t>
  </si>
  <si>
    <t>Iris 11 - 1-yr res dev to surplus</t>
  </si>
  <si>
    <t>Iris 11 - fail flag</t>
  </si>
  <si>
    <t>Iris 12 - 2-yr res dev to surplus</t>
  </si>
  <si>
    <t>Iris 12 - fail flag</t>
  </si>
  <si>
    <t>Iris 13 - est cur res def to surp</t>
  </si>
  <si>
    <t>Iris 13 - fail flag</t>
  </si>
  <si>
    <t>Iris fails - # of val out of range</t>
  </si>
  <si>
    <t>SF05352</t>
  </si>
  <si>
    <t>SF05353</t>
  </si>
  <si>
    <t>SF05354</t>
  </si>
  <si>
    <t>SF05355</t>
  </si>
  <si>
    <t>SF05356</t>
  </si>
  <si>
    <t>SF05357</t>
  </si>
  <si>
    <t>SF05358</t>
  </si>
  <si>
    <t>SF05359</t>
  </si>
  <si>
    <t>SF05360</t>
  </si>
  <si>
    <t>SF05361</t>
  </si>
  <si>
    <t>SF05362</t>
  </si>
  <si>
    <t>SF05363</t>
  </si>
  <si>
    <t>SF08471</t>
  </si>
  <si>
    <t>SF08472</t>
  </si>
  <si>
    <t>SF08473</t>
  </si>
  <si>
    <t>SF08474</t>
  </si>
  <si>
    <t>SF05366</t>
  </si>
  <si>
    <t>SF05367</t>
  </si>
  <si>
    <t>SF05368</t>
  </si>
  <si>
    <t>SF05369</t>
  </si>
  <si>
    <t>SF05370</t>
  </si>
  <si>
    <t>SF05371</t>
  </si>
  <si>
    <t>SF05372</t>
  </si>
  <si>
    <t>SF05373</t>
  </si>
  <si>
    <t>SF05374</t>
  </si>
  <si>
    <t>SF05375</t>
  </si>
  <si>
    <t>SF05376</t>
  </si>
  <si>
    <t xml:space="preserve">  Hospital and Medical:</t>
  </si>
  <si>
    <t xml:space="preserve">  Less:</t>
  </si>
  <si>
    <t>CAPITAL &amp; SURPLUS ACCOUNT</t>
  </si>
  <si>
    <t>HS00242</t>
  </si>
  <si>
    <t>HS00243</t>
  </si>
  <si>
    <t>HS00244</t>
  </si>
  <si>
    <t>HS00245</t>
  </si>
  <si>
    <t>HS00246</t>
  </si>
  <si>
    <t>HS00247</t>
  </si>
  <si>
    <t>HS00248</t>
  </si>
  <si>
    <t>HS00249</t>
  </si>
  <si>
    <t>HS00250</t>
  </si>
  <si>
    <t>HS00251</t>
  </si>
  <si>
    <t>HS00252</t>
  </si>
  <si>
    <t>HS00253</t>
  </si>
  <si>
    <t>HS00254</t>
  </si>
  <si>
    <t>HS00255</t>
  </si>
  <si>
    <t>HS00256</t>
  </si>
  <si>
    <t>HS00257</t>
  </si>
  <si>
    <t>HS00258</t>
  </si>
  <si>
    <t>HS00259</t>
  </si>
  <si>
    <t>HS00260</t>
  </si>
  <si>
    <t>HS00261</t>
  </si>
  <si>
    <t>HS00262</t>
  </si>
  <si>
    <t>HS00212</t>
  </si>
  <si>
    <t>HS00213</t>
  </si>
  <si>
    <t>HS00214</t>
  </si>
  <si>
    <t>HS00215</t>
  </si>
  <si>
    <t>HS00216</t>
  </si>
  <si>
    <t>HS00217</t>
  </si>
  <si>
    <t>HS06172</t>
  </si>
  <si>
    <t>HS00218</t>
  </si>
  <si>
    <t>HS00219</t>
  </si>
  <si>
    <t>HS00220</t>
  </si>
  <si>
    <t>HS00221</t>
  </si>
  <si>
    <t>HS00222</t>
  </si>
  <si>
    <t>HS00223</t>
  </si>
  <si>
    <t>HS00224</t>
  </si>
  <si>
    <t>HS00225</t>
  </si>
  <si>
    <t>HS00226</t>
  </si>
  <si>
    <t>HS00227</t>
  </si>
  <si>
    <t>HS00228</t>
  </si>
  <si>
    <t>HS06173</t>
  </si>
  <si>
    <t>HS00229</t>
  </si>
  <si>
    <t>HS00230</t>
  </si>
  <si>
    <t>HS00231</t>
  </si>
  <si>
    <t>HS00232</t>
  </si>
  <si>
    <t>HS00233</t>
  </si>
  <si>
    <t>HS00234</t>
  </si>
  <si>
    <t>HS00235</t>
  </si>
  <si>
    <t>HS00236</t>
  </si>
  <si>
    <t>HS00237</t>
  </si>
  <si>
    <t>HS00238</t>
  </si>
  <si>
    <t>HS00239</t>
  </si>
  <si>
    <t>HS00240</t>
  </si>
  <si>
    <t>HS00241</t>
  </si>
  <si>
    <t xml:space="preserve">          subdivisions in the U.S.:</t>
  </si>
  <si>
    <t xml:space="preserve">                            mortgage-backed securities issued or guaranteed by agencies</t>
  </si>
  <si>
    <t xml:space="preserve">           securities)</t>
  </si>
  <si>
    <t xml:space="preserve">            of debt)</t>
  </si>
  <si>
    <t>Bonds</t>
  </si>
  <si>
    <t xml:space="preserve">    U.S. treasury securities</t>
  </si>
  <si>
    <t xml:space="preserve">    U.S. government agency obligations (excluding mortgage-backed securities):</t>
  </si>
  <si>
    <t xml:space="preserve">        Issued by U.S. government agencies</t>
  </si>
  <si>
    <t xml:space="preserve">        Issued by U.S. government sponsored agencies</t>
  </si>
  <si>
    <t xml:space="preserve">    Securities issued by states, territories, and possessions and political</t>
  </si>
  <si>
    <t xml:space="preserve">        States, territories and possessions general obligations</t>
  </si>
  <si>
    <t xml:space="preserve">        Revenue and assessment obligations</t>
  </si>
  <si>
    <t xml:space="preserve">        Industrial development and similar obligations</t>
  </si>
  <si>
    <t xml:space="preserve">    Mortgage-backed securities (includes residential and commercial MBS):</t>
  </si>
  <si>
    <t xml:space="preserve">        Pass-through securities:</t>
  </si>
  <si>
    <t xml:space="preserve">        CMOs and REMICs:</t>
  </si>
  <si>
    <t>Other debt and other fixed income securities (excluding short term):</t>
  </si>
  <si>
    <t xml:space="preserve">    Unaffiliated domestic securities (includes credit tenant loans and hybrid</t>
  </si>
  <si>
    <t xml:space="preserve">    Unaffiliated non-U.S. securities (including Canada)</t>
  </si>
  <si>
    <t xml:space="preserve">    Affiliated securities</t>
  </si>
  <si>
    <t>Equity interests:</t>
  </si>
  <si>
    <t xml:space="preserve">    Investments in mutual funds</t>
  </si>
  <si>
    <t xml:space="preserve">    Preferred stocks:</t>
  </si>
  <si>
    <t xml:space="preserve">        Affiliated</t>
  </si>
  <si>
    <t xml:space="preserve">        Unaffiliated</t>
  </si>
  <si>
    <t xml:space="preserve">    Publicly traded equity securities (excluding preferred stocks):</t>
  </si>
  <si>
    <t xml:space="preserve">    Other equity securities:</t>
  </si>
  <si>
    <t xml:space="preserve">    Other equity interests including tangible personal property under lease:</t>
  </si>
  <si>
    <t>Mortgage loans:</t>
  </si>
  <si>
    <t xml:space="preserve">    Construction and land development</t>
  </si>
  <si>
    <t xml:space="preserve">    Agricultural</t>
  </si>
  <si>
    <t xml:space="preserve">    Single family residential properties</t>
  </si>
  <si>
    <t xml:space="preserve">    Multifamily residential properties</t>
  </si>
  <si>
    <t xml:space="preserve">    Commercial loans</t>
  </si>
  <si>
    <t xml:space="preserve">    Mezzanine real estate loans</t>
  </si>
  <si>
    <t>Real estate investments:</t>
  </si>
  <si>
    <t xml:space="preserve">    Property occupied by company</t>
  </si>
  <si>
    <t xml:space="preserve">    Property held for production of income (including of property</t>
  </si>
  <si>
    <t xml:space="preserve">       acquired in satisfaction of debt)</t>
  </si>
  <si>
    <t xml:space="preserve">    Property held for sale (including property acquired in satisfaction</t>
  </si>
  <si>
    <t>Contract loans</t>
  </si>
  <si>
    <t>Derivatives</t>
  </si>
  <si>
    <t>Receivables for securities</t>
  </si>
  <si>
    <t>Securities Lending (Line 10, Asset Page reinvested collateral)</t>
  </si>
  <si>
    <t>Cash, cash equivalents and short-term investments</t>
  </si>
  <si>
    <t>Other invested assets</t>
  </si>
  <si>
    <t>Total invested assets</t>
  </si>
  <si>
    <t xml:space="preserve">            Issued or guaranteed by GNMA</t>
  </si>
  <si>
    <t xml:space="preserve">            Issued or guaranteed by FNMA and FHLMC</t>
  </si>
  <si>
    <t xml:space="preserve">            All other</t>
  </si>
  <si>
    <t xml:space="preserve">            Issued or guaranteed by GNMA, FNMA, FHLMC or VA</t>
  </si>
  <si>
    <t xml:space="preserve">            Issued by non-US government issuers and collateralized by</t>
  </si>
  <si>
    <t xml:space="preserve">    Preferred stocks</t>
  </si>
  <si>
    <t xml:space="preserve">    Common stocks</t>
  </si>
  <si>
    <t xml:space="preserve">    First liens</t>
  </si>
  <si>
    <t xml:space="preserve">    Other than first liens</t>
  </si>
  <si>
    <t>Aggregate write-ins for invested assets</t>
  </si>
  <si>
    <t>Investment income due and accrued</t>
  </si>
  <si>
    <t>Premiums and considerations:</t>
  </si>
  <si>
    <t>Reinsurance:</t>
  </si>
  <si>
    <t xml:space="preserve">    Amounts recoverable from reinsurers</t>
  </si>
  <si>
    <t xml:space="preserve">    Other amounts receivable under reinsurance contracts</t>
  </si>
  <si>
    <t>Amounts receivable relating to uninsured plans</t>
  </si>
  <si>
    <t>Net deferred tax asset</t>
  </si>
  <si>
    <t>Guaranty funds receivable or on deposit</t>
  </si>
  <si>
    <t>Electronic data processing equipment and software</t>
  </si>
  <si>
    <t>Receivables from parent, subsidiaries and affiliates</t>
  </si>
  <si>
    <t>Health care ($SF07650) and other amounts receivable</t>
  </si>
  <si>
    <t>Aggregate write-ins for other than invested assets</t>
  </si>
  <si>
    <t>Total (Lines 26 and 27)</t>
  </si>
  <si>
    <t>Stocks</t>
  </si>
  <si>
    <t>Mortgage loans on real estate</t>
  </si>
  <si>
    <t>Real estate</t>
  </si>
  <si>
    <t xml:space="preserve">    Properties occupied by the company</t>
  </si>
  <si>
    <t xml:space="preserve">    Properties held for the production of income</t>
  </si>
  <si>
    <t xml:space="preserve">    Properties held for sale</t>
  </si>
  <si>
    <t>Securities lending reinvested collateral assets</t>
  </si>
  <si>
    <t>Subtotals, cash and invested assets</t>
  </si>
  <si>
    <t>Title plants less charged off</t>
  </si>
  <si>
    <t xml:space="preserve">                 redetermination</t>
  </si>
  <si>
    <t xml:space="preserve">    Uncollected premiums and agts' bal</t>
  </si>
  <si>
    <t xml:space="preserve">    Deferred prem, agts' bal and installments</t>
  </si>
  <si>
    <t xml:space="preserve">      booked but deferred and not yet due</t>
  </si>
  <si>
    <t xml:space="preserve">    Accrued retro prem and contracts sub to</t>
  </si>
  <si>
    <t xml:space="preserve">    Funds held by or deposited with reinsured co</t>
  </si>
  <si>
    <t>Furniture and equip, incl health care delivery assets</t>
  </si>
  <si>
    <t>Net adjustment in assets and liab due to foreign exch rates</t>
  </si>
  <si>
    <t>Total assets excl Separate Accts, Segregated Accts</t>
  </si>
  <si>
    <t xml:space="preserve">    and Protected Cell Accts</t>
  </si>
  <si>
    <t>From Separate Accts, Segregated Accts and Protected Cell Accts</t>
  </si>
  <si>
    <t>Current fed and foreign inc tax recoverable and interest</t>
  </si>
  <si>
    <t>Premiums collected net of reinsurance</t>
  </si>
  <si>
    <t>Net investment income</t>
  </si>
  <si>
    <t>Miscellaneous income</t>
  </si>
  <si>
    <t>Benefit and loss related payments</t>
  </si>
  <si>
    <t>Net transfers to Separate Accts, Segregated Accts and Protected Cell Accts</t>
  </si>
  <si>
    <t>Commissions, expenses paid and aggregate write-ins for deductions</t>
  </si>
  <si>
    <t>Dividends paid to policyholders</t>
  </si>
  <si>
    <t>Proceeds from investments sold, matured or repaid:</t>
  </si>
  <si>
    <t xml:space="preserve">    Bonds</t>
  </si>
  <si>
    <t xml:space="preserve">    Stocks</t>
  </si>
  <si>
    <t xml:space="preserve">    Mortgage loans</t>
  </si>
  <si>
    <t xml:space="preserve">    Real estate</t>
  </si>
  <si>
    <t xml:space="preserve">    Other invested assets</t>
  </si>
  <si>
    <t xml:space="preserve">    Miscellaneous proceeds</t>
  </si>
  <si>
    <t xml:space="preserve">    Miscellaneous applications</t>
  </si>
  <si>
    <t>Cash provided (applied):</t>
  </si>
  <si>
    <t xml:space="preserve">    Surplus notes, capital notes</t>
  </si>
  <si>
    <t xml:space="preserve">    Capital and paid in surplus, less treasury stock</t>
  </si>
  <si>
    <t xml:space="preserve">    Borrowed funds</t>
  </si>
  <si>
    <t xml:space="preserve">    Net deposits on deposit-type contracts and other insurance liabilities</t>
  </si>
  <si>
    <t xml:space="preserve">    Dividends to stockholders</t>
  </si>
  <si>
    <t xml:space="preserve">    Other cash provided (applied)</t>
  </si>
  <si>
    <t>Net cash from financing and miscellaneous sources</t>
  </si>
  <si>
    <t>Net change in cash, cash equivalents and short-term investments</t>
  </si>
  <si>
    <t>Cash, cash equivalents and short-term investments:</t>
  </si>
  <si>
    <t xml:space="preserve">    Beginning of year</t>
  </si>
  <si>
    <t>Total</t>
  </si>
  <si>
    <t>Fed and foreign inc taxes paid net of tax on cap gains</t>
  </si>
  <si>
    <t>Net cash from operations</t>
  </si>
  <si>
    <t xml:space="preserve">    Net gains or on cash, cash equiv and short-term inv</t>
  </si>
  <si>
    <t xml:space="preserve">    Total investment proceeds</t>
  </si>
  <si>
    <t>Cost of investments acquired</t>
  </si>
  <si>
    <t xml:space="preserve">    Total investments acquired</t>
  </si>
  <si>
    <t>Net increase in contract loans and premium notes</t>
  </si>
  <si>
    <t>Net cash from investments</t>
  </si>
  <si>
    <t xml:space="preserve">    End of year</t>
  </si>
  <si>
    <t>Premiums earned</t>
  </si>
  <si>
    <t>Losses incurred</t>
  </si>
  <si>
    <t>Loss adjustment expenses incurred</t>
  </si>
  <si>
    <t>Other underwriting expenses incurred</t>
  </si>
  <si>
    <t>Aggregate write-ins for underwriting deductions</t>
  </si>
  <si>
    <t>Total underwriting deductions</t>
  </si>
  <si>
    <t>Net income of protected cells</t>
  </si>
  <si>
    <t>Net underwriting gain (loss)</t>
  </si>
  <si>
    <t>Net investment income earned</t>
  </si>
  <si>
    <t>Net realized cap gains less cap gains tax</t>
  </si>
  <si>
    <t>Net investment gain (loss)</t>
  </si>
  <si>
    <t>Net gain (loss) from agents' or premium</t>
  </si>
  <si>
    <t xml:space="preserve">    balances charged off</t>
  </si>
  <si>
    <t>Finance and service charges not incl in premiums</t>
  </si>
  <si>
    <t>Aggregate write-ins for miscellaneous income</t>
  </si>
  <si>
    <t>Total other income</t>
  </si>
  <si>
    <t>Net income before div to policyholders,</t>
  </si>
  <si>
    <t xml:space="preserve">    after cap gains tax and before all other taxes</t>
  </si>
  <si>
    <t>Dividends to policyholders</t>
  </si>
  <si>
    <t>Net income, after div to policyholders,</t>
  </si>
  <si>
    <t>Federal and foreign income taxes incurred</t>
  </si>
  <si>
    <t>Net income</t>
  </si>
  <si>
    <t>Surplus as regards policyholders, December 31 prior year</t>
  </si>
  <si>
    <t>Net transfers (to) from Protected Cell accounts</t>
  </si>
  <si>
    <t>Change in net unrealized capl gains less cap gains tax</t>
  </si>
  <si>
    <t>Change in net unrealized foreign exchange cap gain</t>
  </si>
  <si>
    <t>Change in net deferred income tax</t>
  </si>
  <si>
    <t>Change in nonadmitted assets</t>
  </si>
  <si>
    <t>Change in provision for reinsurance</t>
  </si>
  <si>
    <t>Change in surplus notes</t>
  </si>
  <si>
    <t>Surplus (contributed to) withdrawn from protected cells</t>
  </si>
  <si>
    <t>Cumulative effect of changes in accounting principles</t>
  </si>
  <si>
    <t>Capital changes:</t>
  </si>
  <si>
    <t xml:space="preserve">    Paid in</t>
  </si>
  <si>
    <t xml:space="preserve">    Transferred from surplus (Stock Div)</t>
  </si>
  <si>
    <t xml:space="preserve">    Transferred to surplus</t>
  </si>
  <si>
    <t>Surplus adjustments:</t>
  </si>
  <si>
    <t xml:space="preserve">    Transferred to capital (Stock Div)</t>
  </si>
  <si>
    <t xml:space="preserve">    Transferred from capital</t>
  </si>
  <si>
    <t>Net remittances from or (to) Home Office</t>
  </si>
  <si>
    <t>Dividends to stockholders</t>
  </si>
  <si>
    <t>Change in treasury stock</t>
  </si>
  <si>
    <t>Aggregate write-ins for gains and losses in surplus</t>
  </si>
  <si>
    <t>Change in surplus as regards policyholders for the year</t>
  </si>
  <si>
    <t>Surplus as regards policyholders, December 31 current year</t>
  </si>
  <si>
    <t>DETAILS OF WRITE-INS</t>
  </si>
  <si>
    <t>Miscellaneous operating adjustments ...</t>
  </si>
  <si>
    <t>Change in conditional reserves</t>
  </si>
  <si>
    <t>Miscellaneous capital and surplus adjustments</t>
  </si>
  <si>
    <t>U.S. Governments</t>
  </si>
  <si>
    <t xml:space="preserve">    NAIC 1</t>
  </si>
  <si>
    <t xml:space="preserve">    NAIC 2</t>
  </si>
  <si>
    <t xml:space="preserve">    NAIC 3</t>
  </si>
  <si>
    <t xml:space="preserve">    NAIC 4</t>
  </si>
  <si>
    <t xml:space="preserve">    NAIC 5</t>
  </si>
  <si>
    <t xml:space="preserve">    NAIC 6</t>
  </si>
  <si>
    <t xml:space="preserve">    Totals</t>
  </si>
  <si>
    <t xml:space="preserve">    Investment Grade</t>
  </si>
  <si>
    <t xml:space="preserve">    High Yield</t>
  </si>
  <si>
    <t>All Other Governments</t>
  </si>
  <si>
    <t>U.S. States, Territories and Possessions etc., Guaranteed</t>
  </si>
  <si>
    <t>U.S. Political Subdivisions of States, Territories and Possessions, Guar</t>
  </si>
  <si>
    <t>U.S. Special Revenue &amp; Special Assessment Oblig, etc., Non-Guar</t>
  </si>
  <si>
    <t>Industrial &amp; Miscellaneous (Unaffiliated)</t>
  </si>
  <si>
    <t>Hybrid Securities</t>
  </si>
  <si>
    <t>Parent, Subsidiaries and Affiliates</t>
  </si>
  <si>
    <t>Premiums and annuity considerations for life and accident and health contracts</t>
  </si>
  <si>
    <t>Considerations for supplementary contracts with life contingencies</t>
  </si>
  <si>
    <t>Separate Accounts net gain from operations excluding unrealized gains or losses</t>
  </si>
  <si>
    <t>Commissions and expense allowances on reinsurance ceded</t>
  </si>
  <si>
    <t>Reserve adjustments on reinsurance ceded</t>
  </si>
  <si>
    <t>Miscellaneous Income:</t>
  </si>
  <si>
    <t xml:space="preserve">    Inc from fees assoc. with investment mgnt, admin and contract guar from Sep Accts</t>
  </si>
  <si>
    <t xml:space="preserve">    Charges and fees for deposit-type contracts</t>
  </si>
  <si>
    <t xml:space="preserve">    Aggregate write-ins for miscellaneous income</t>
  </si>
  <si>
    <t>Death benefits</t>
  </si>
  <si>
    <t>Disability benefits and benefits under accident and health contracts</t>
  </si>
  <si>
    <t>Coupons, guaranteed annual pure endowments and similar benefits</t>
  </si>
  <si>
    <t>Surrender benefits and withdrawals for life contracts</t>
  </si>
  <si>
    <t>Group conversions</t>
  </si>
  <si>
    <t>Interest and adjustments on contract or deposit-type contract funds</t>
  </si>
  <si>
    <t>Payments on supplementary contracts with life contingencies</t>
  </si>
  <si>
    <t>Increase in aggregate reserves for life and accident and health contracts</t>
  </si>
  <si>
    <t>Commissions on premiums, annuity considerations and deposit-type contract funds</t>
  </si>
  <si>
    <t>Commissions and expense allowances on reinsurance assumed</t>
  </si>
  <si>
    <t>General insurance expenses</t>
  </si>
  <si>
    <t>Insurance taxes, licenses and fees, excluding federal income taxes</t>
  </si>
  <si>
    <t>Increase in loading on deferred and uncollected premiums</t>
  </si>
  <si>
    <t>Net transfers to or (from) Separate Accounts net of reinsurance</t>
  </si>
  <si>
    <t>Aggregate write-ins for deductions</t>
  </si>
  <si>
    <t>Net gain from operations before dividends to policyholders and federal income taxes</t>
  </si>
  <si>
    <t>Net gain from operations after dividends to policyholders and before federal income taxes</t>
  </si>
  <si>
    <t>Federal and foreign income taxes incurred (excluding tax on capital gains)</t>
  </si>
  <si>
    <t>Net gain from ops after div to pol holders and fed inc taxes and before realized cap gains</t>
  </si>
  <si>
    <t>Net realized cap gains (excluding gains transferred to the IMR) less cap gains tax</t>
  </si>
  <si>
    <t>Change in liability for reinsurance in unauthorized and certified companies</t>
  </si>
  <si>
    <t>Change in asset valuation reserve</t>
  </si>
  <si>
    <t>Surplus (contributed to) withdrawn from Separate Accounts during period</t>
  </si>
  <si>
    <t>Other changes in surplus in Separate Accounts statement</t>
  </si>
  <si>
    <t xml:space="preserve">    Change in surplus as a result of reinsurance</t>
  </si>
  <si>
    <t>Amortization of Interest Maintenance Reserve</t>
  </si>
  <si>
    <t>Matured endowments</t>
  </si>
  <si>
    <t>Annuity benefits</t>
  </si>
  <si>
    <t>Capital and surplus, December 31, prior year</t>
  </si>
  <si>
    <t>Change in net unrealized capital gains less capital gains tax</t>
  </si>
  <si>
    <t>Change in net unrealized foreign exchange capital gain</t>
  </si>
  <si>
    <t>Change in reserve on account of change in valuation basis</t>
  </si>
  <si>
    <t>Net change in capital and surplus for the year</t>
  </si>
  <si>
    <t>Capital and surplus, December 31, current year</t>
  </si>
  <si>
    <t>Member months</t>
  </si>
  <si>
    <t>Change in unearned premium reserves and reserve for rate credits</t>
  </si>
  <si>
    <t>Risk revenue</t>
  </si>
  <si>
    <t>Aggregate write-ins for other health care related revenues</t>
  </si>
  <si>
    <t>Aggregate write-ins for other non-health revenues</t>
  </si>
  <si>
    <t>Hospital/medical benefits</t>
  </si>
  <si>
    <t>Other professional services</t>
  </si>
  <si>
    <t>Outside referrals</t>
  </si>
  <si>
    <t>Emergency room and out-of-area</t>
  </si>
  <si>
    <t>Prescription drugs</t>
  </si>
  <si>
    <t>Aggregate write-ins for other hospital and medical</t>
  </si>
  <si>
    <t>Incentive pool, withhold adjustments and bonus amounts</t>
  </si>
  <si>
    <t>Net reinsurance recoveries</t>
  </si>
  <si>
    <t>Non-health claims (net)</t>
  </si>
  <si>
    <t>General administrative expenses</t>
  </si>
  <si>
    <t>Aggregate write-ins for other income or expenses</t>
  </si>
  <si>
    <t>Capital and surplus prior reporting year</t>
  </si>
  <si>
    <t>Net income or (loss) from Line 32</t>
  </si>
  <si>
    <t>Change in valuation basis of aggregate policy and claim reserves</t>
  </si>
  <si>
    <t>Change in net unrealized foreign exchange capital gain or (loss)</t>
  </si>
  <si>
    <t>Change in unauthorized and certified reinsurance</t>
  </si>
  <si>
    <t>Capital Changes:</t>
  </si>
  <si>
    <t>Aggregate write-ins for gains or (losses) in surplus</t>
  </si>
  <si>
    <t>Net premium income</t>
  </si>
  <si>
    <t>Fee-for-service</t>
  </si>
  <si>
    <t>Total revenues</t>
  </si>
  <si>
    <t>Subtotal</t>
  </si>
  <si>
    <t>Total hospital and medical</t>
  </si>
  <si>
    <t>Claims adjustment expenses</t>
  </si>
  <si>
    <t>Increase in reserves for life and accident and health contracts</t>
  </si>
  <si>
    <t>Net underwriting gain or (loss)</t>
  </si>
  <si>
    <t>Net realized capital gains (losses) less capital gains tax</t>
  </si>
  <si>
    <t>Net investment gains (losses)</t>
  </si>
  <si>
    <t>Net gain or (loss) from agents' or premium balances charged off</t>
  </si>
  <si>
    <t>Net income after cap gains tax and before all other fed inc taxes</t>
  </si>
  <si>
    <t>Net income (loss)</t>
  </si>
  <si>
    <t>Change in net unrealized capital gains (losses) less capital gains tax</t>
  </si>
  <si>
    <t>Net change in capital and surplus</t>
  </si>
  <si>
    <t>Capital and surplus end of reporting year</t>
  </si>
  <si>
    <t>AI0020</t>
  </si>
  <si>
    <t>SF14450</t>
  </si>
  <si>
    <t>SF14451</t>
  </si>
  <si>
    <t>SF14452</t>
  </si>
  <si>
    <t>SF14453</t>
  </si>
  <si>
    <t>SF14454</t>
  </si>
  <si>
    <t>SF14455</t>
  </si>
  <si>
    <t>SF14456</t>
  </si>
  <si>
    <t>SF14457</t>
  </si>
  <si>
    <t>SF14458</t>
  </si>
  <si>
    <t>SF14459</t>
  </si>
  <si>
    <t>SF14460</t>
  </si>
  <si>
    <t>SF14461</t>
  </si>
  <si>
    <t>SF14462</t>
  </si>
  <si>
    <t>SF14463</t>
  </si>
  <si>
    <t>SF14464</t>
  </si>
  <si>
    <t>SF14465</t>
  </si>
  <si>
    <t>SF14466</t>
  </si>
  <si>
    <t>SF14467</t>
  </si>
  <si>
    <t>SF14468</t>
  </si>
  <si>
    <t>SF14469</t>
  </si>
  <si>
    <t>SF14470</t>
  </si>
  <si>
    <t>SF14471</t>
  </si>
  <si>
    <t>SF14472</t>
  </si>
  <si>
    <t>SF14473</t>
  </si>
  <si>
    <t>SF14474</t>
  </si>
  <si>
    <t>SF14475</t>
  </si>
  <si>
    <t>SF14476</t>
  </si>
  <si>
    <t>SF14477</t>
  </si>
  <si>
    <t>SF14478</t>
  </si>
  <si>
    <t>SF14479</t>
  </si>
  <si>
    <t>SF14480</t>
  </si>
  <si>
    <t>SF14481</t>
  </si>
  <si>
    <t>SF14482</t>
  </si>
  <si>
    <t>SF14483</t>
  </si>
  <si>
    <t>SF14484</t>
  </si>
  <si>
    <t>SF14485</t>
  </si>
  <si>
    <t>SF14486</t>
  </si>
  <si>
    <t>SF14487</t>
  </si>
  <si>
    <t>SF14488</t>
  </si>
  <si>
    <t>SF14489</t>
  </si>
  <si>
    <t>SF14490</t>
  </si>
  <si>
    <t>ST21818</t>
  </si>
  <si>
    <t>ST21819</t>
  </si>
  <si>
    <t>ST21820</t>
  </si>
  <si>
    <t>ST21821</t>
  </si>
  <si>
    <t>ST21822</t>
  </si>
  <si>
    <t>ST21823</t>
  </si>
  <si>
    <t>ST21824</t>
  </si>
  <si>
    <t>ST21825</t>
  </si>
  <si>
    <t>ST21826</t>
  </si>
  <si>
    <t>ST21827</t>
  </si>
  <si>
    <t>ST21828</t>
  </si>
  <si>
    <t>ST21829</t>
  </si>
  <si>
    <t>ST21830</t>
  </si>
  <si>
    <t>ST21831</t>
  </si>
  <si>
    <t>ST21832</t>
  </si>
  <si>
    <t>ST21833</t>
  </si>
  <si>
    <t>ST21834</t>
  </si>
  <si>
    <t>ST21835</t>
  </si>
  <si>
    <t>ST21836</t>
  </si>
  <si>
    <t>ST21837</t>
  </si>
  <si>
    <t>ST21838</t>
  </si>
  <si>
    <t>ST21839</t>
  </si>
  <si>
    <t>ST21840</t>
  </si>
  <si>
    <t>ST21841</t>
  </si>
  <si>
    <t>ST21842</t>
  </si>
  <si>
    <t>ST21843</t>
  </si>
  <si>
    <t>ST21844</t>
  </si>
  <si>
    <t>ST21845</t>
  </si>
  <si>
    <t>ST21846</t>
  </si>
  <si>
    <t>ST21847</t>
  </si>
  <si>
    <t>ST21848</t>
  </si>
  <si>
    <t>ST21849</t>
  </si>
  <si>
    <t>ST21850</t>
  </si>
  <si>
    <t>ST21851</t>
  </si>
  <si>
    <t>ST21852</t>
  </si>
  <si>
    <t>ST21853</t>
  </si>
  <si>
    <t>ST21854</t>
  </si>
  <si>
    <t>ST21855</t>
  </si>
  <si>
    <t>ST21856</t>
  </si>
  <si>
    <t>ST21857</t>
  </si>
  <si>
    <t>ST21858</t>
  </si>
  <si>
    <t>HS14283</t>
  </si>
  <si>
    <t>HS14284</t>
  </si>
  <si>
    <t>HS14285</t>
  </si>
  <si>
    <t>HS14286</t>
  </si>
  <si>
    <t>HS14287</t>
  </si>
  <si>
    <t>HS14288</t>
  </si>
  <si>
    <t>HS14289</t>
  </si>
  <si>
    <t>HS14290</t>
  </si>
  <si>
    <t>HS14291</t>
  </si>
  <si>
    <t>HS14292</t>
  </si>
  <si>
    <t>HS14293</t>
  </si>
  <si>
    <t>HS14294</t>
  </si>
  <si>
    <t>HS14295</t>
  </si>
  <si>
    <t>HS14296</t>
  </si>
  <si>
    <t>HS14297</t>
  </si>
  <si>
    <t>HS14298</t>
  </si>
  <si>
    <t>HS14299</t>
  </si>
  <si>
    <t>HS14300</t>
  </si>
  <si>
    <t>HS14301</t>
  </si>
  <si>
    <t>HS14302</t>
  </si>
  <si>
    <t>HS14303</t>
  </si>
  <si>
    <t>HS14304</t>
  </si>
  <si>
    <t>HS14305</t>
  </si>
  <si>
    <t>HS14306</t>
  </si>
  <si>
    <t>HS14307</t>
  </si>
  <si>
    <t>HS14308</t>
  </si>
  <si>
    <t>HS14309</t>
  </si>
  <si>
    <t>HS14310</t>
  </si>
  <si>
    <t>HS14311</t>
  </si>
  <si>
    <t>HS14312</t>
  </si>
  <si>
    <t>HS14313</t>
  </si>
  <si>
    <t>HS14314</t>
  </si>
  <si>
    <t>HS14315</t>
  </si>
  <si>
    <t>HS14316</t>
  </si>
  <si>
    <t>HS14317</t>
  </si>
  <si>
    <t>HS14318</t>
  </si>
  <si>
    <t>HS14319</t>
  </si>
  <si>
    <t>HS14320</t>
  </si>
  <si>
    <t>HS14321</t>
  </si>
  <si>
    <t>HS14322</t>
  </si>
  <si>
    <t>HS14323</t>
  </si>
  <si>
    <t>SF00042</t>
  </si>
  <si>
    <t>SF00043</t>
  </si>
  <si>
    <t>SF00044</t>
  </si>
  <si>
    <t>SF00045</t>
  </si>
  <si>
    <t>SF00046</t>
  </si>
  <si>
    <t>SF00047</t>
  </si>
  <si>
    <t>SF07651</t>
  </si>
  <si>
    <t>SF06025</t>
  </si>
  <si>
    <t>SF06026</t>
  </si>
  <si>
    <t>SF00053</t>
  </si>
  <si>
    <t>SF06679</t>
  </si>
  <si>
    <t>SF00054</t>
  </si>
  <si>
    <t>SF00055</t>
  </si>
  <si>
    <t>SF06028</t>
  </si>
  <si>
    <t>SF00056</t>
  </si>
  <si>
    <t>SF00057</t>
  </si>
  <si>
    <t>SF05377</t>
  </si>
  <si>
    <t>SF00067</t>
  </si>
  <si>
    <t>SF00069</t>
  </si>
  <si>
    <t>SF00070</t>
  </si>
  <si>
    <t>SF00071</t>
  </si>
  <si>
    <t>SF13842</t>
  </si>
  <si>
    <t>SF00072</t>
  </si>
  <si>
    <t>SF13843</t>
  </si>
  <si>
    <t>SF00073</t>
  </si>
  <si>
    <t>SF05378</t>
  </si>
  <si>
    <t>SF00074</t>
  </si>
  <si>
    <t>SF06680</t>
  </si>
  <si>
    <t>SF06681</t>
  </si>
  <si>
    <t>SF00075</t>
  </si>
  <si>
    <t>SF00076</t>
  </si>
  <si>
    <t>SF00077</t>
  </si>
  <si>
    <t>SF00078</t>
  </si>
  <si>
    <t>SF00079</t>
  </si>
  <si>
    <t>SF04266</t>
  </si>
  <si>
    <t>SF00080</t>
  </si>
  <si>
    <t>SF00081</t>
  </si>
  <si>
    <t>SF00086</t>
  </si>
  <si>
    <t>SF00087</t>
  </si>
  <si>
    <t>SF00088</t>
  </si>
  <si>
    <t>SF00089</t>
  </si>
  <si>
    <t xml:space="preserve"> DETAILS OF WRITE-INS</t>
  </si>
  <si>
    <t>SF00090</t>
  </si>
  <si>
    <t>SF00091</t>
  </si>
  <si>
    <t>SF07873</t>
  </si>
  <si>
    <t>SF00094</t>
  </si>
  <si>
    <t>Loss adjustment expenses</t>
  </si>
  <si>
    <t>Reinsurance payable on paid losses and loss ad ex</t>
  </si>
  <si>
    <t>Losses</t>
  </si>
  <si>
    <t xml:space="preserve">Comms payable, contingent comms and other similar charges </t>
  </si>
  <si>
    <t xml:space="preserve">Other expenses (excl taxes, lic and fees) </t>
  </si>
  <si>
    <t xml:space="preserve">Taxes, licenses and fees (excl fed and foreign inc taxes) </t>
  </si>
  <si>
    <t xml:space="preserve">    Net deferred tax liability </t>
  </si>
  <si>
    <t xml:space="preserve">    Current fed and foreign inc taxes</t>
  </si>
  <si>
    <t>Borrowed money and interest thereon</t>
  </si>
  <si>
    <t>Unearned premiums</t>
  </si>
  <si>
    <t xml:space="preserve">Advance premium </t>
  </si>
  <si>
    <t>Dividends declared and unpaid:</t>
  </si>
  <si>
    <t xml:space="preserve">    Stockholders </t>
  </si>
  <si>
    <t xml:space="preserve">    Policyholders </t>
  </si>
  <si>
    <t>Ceded reinsurance premiums payable</t>
  </si>
  <si>
    <t>Funds held by company under reinsurance treaties</t>
  </si>
  <si>
    <t xml:space="preserve">Amounts withheld or retained by company for account of others </t>
  </si>
  <si>
    <t xml:space="preserve">Remittances and items not allocated </t>
  </si>
  <si>
    <t xml:space="preserve">Drafts outstanding </t>
  </si>
  <si>
    <t xml:space="preserve">Payable to parent, subsidiaries and affiliates </t>
  </si>
  <si>
    <t xml:space="preserve">Derivatives </t>
  </si>
  <si>
    <t xml:space="preserve">Payable for securities </t>
  </si>
  <si>
    <t xml:space="preserve">Payable for securities lending </t>
  </si>
  <si>
    <t xml:space="preserve">Liability for amounts held under uninsured plans </t>
  </si>
  <si>
    <t xml:space="preserve">Aggregate write-ins for liabilities </t>
  </si>
  <si>
    <t xml:space="preserve">Protected cell liabilities </t>
  </si>
  <si>
    <t xml:space="preserve">Aggregate write-ins for special surplus funds </t>
  </si>
  <si>
    <t xml:space="preserve">Common capital stock </t>
  </si>
  <si>
    <t xml:space="preserve">Preferred capital stock </t>
  </si>
  <si>
    <t xml:space="preserve">Aggregate write-ins for other than special surplus funds </t>
  </si>
  <si>
    <t xml:space="preserve">Surplus notes </t>
  </si>
  <si>
    <t xml:space="preserve">Gross paid in and contributed surplus </t>
  </si>
  <si>
    <t xml:space="preserve">Unassigned funds (surplus) </t>
  </si>
  <si>
    <t>Less treasury stock, at cost:</t>
  </si>
  <si>
    <t xml:space="preserve">Miscellaneous conditional reserves </t>
  </si>
  <si>
    <t xml:space="preserve">Other reinsurance balances </t>
  </si>
  <si>
    <t xml:space="preserve">Loss portfolio transfers </t>
  </si>
  <si>
    <t xml:space="preserve">Summary of remaining write-ins for Line 25 from overflow page </t>
  </si>
  <si>
    <t xml:space="preserve">Total liabilities excluding protected cell liabilities </t>
  </si>
  <si>
    <t>Capital notes and interest thereon</t>
  </si>
  <si>
    <t>Provision for reinsurance</t>
  </si>
  <si>
    <t xml:space="preserve">Net adj in assets and liab due to foreign exch rates </t>
  </si>
  <si>
    <t>Total liabilities</t>
  </si>
  <si>
    <t xml:space="preserve">    SF00082 shares common</t>
  </si>
  <si>
    <t xml:space="preserve">    SF00084 shares preferred</t>
  </si>
  <si>
    <t>Surplus as regards policyholders</t>
  </si>
  <si>
    <t>SUMMARY INVESTMENT SCHEDULE (Percent of Cash and Inv'd Assets)</t>
  </si>
  <si>
    <t>IRIS Ratios</t>
  </si>
  <si>
    <t>LIABILITIES, SURPLUS AND OTHER FUNDS (page 2)</t>
  </si>
  <si>
    <t>AI0021</t>
  </si>
  <si>
    <t>AI0022</t>
  </si>
  <si>
    <t>Stocks / (Cash + Invested Assets)</t>
  </si>
  <si>
    <t>Bonds / (Cash + Invested Assets)</t>
  </si>
  <si>
    <t>AI0023</t>
  </si>
  <si>
    <t>BI0001</t>
  </si>
  <si>
    <t>Mortgage loans on real estate / (Cash + Invested Assets)</t>
  </si>
  <si>
    <t>Real estate / (Cash + Invested Assets)</t>
  </si>
  <si>
    <t>Cash, cash equiv and short-term inv / (Cash + Invested Assets)</t>
  </si>
  <si>
    <t>BI0002</t>
  </si>
  <si>
    <t>BI0003</t>
  </si>
  <si>
    <t>BI0004</t>
  </si>
  <si>
    <t>BI0005</t>
  </si>
  <si>
    <t>BI0006</t>
  </si>
  <si>
    <t>BI0007</t>
  </si>
  <si>
    <t>BI0008</t>
  </si>
  <si>
    <t>BI0009</t>
  </si>
  <si>
    <t>BI0010</t>
  </si>
  <si>
    <t>Contract loans / (Cash + Invested Assets)</t>
  </si>
  <si>
    <t>Derivatives / (Cash + Invested Assets)</t>
  </si>
  <si>
    <t>Other invested assets / (Cash + Invested Assets)</t>
  </si>
  <si>
    <t>Receivables for securities / (Cash + Invested Assets)</t>
  </si>
  <si>
    <t>Securities lending reinv collateral assets / (Cash + Invested Assets)</t>
  </si>
  <si>
    <t>Aggregate write-ins for invested assets / (Cash + Invested Assets)</t>
  </si>
  <si>
    <t>Total percent (Cash + Invested Assets)</t>
  </si>
  <si>
    <t>CI0001</t>
  </si>
  <si>
    <t>Combined Ratio</t>
  </si>
  <si>
    <t>AI01000</t>
  </si>
  <si>
    <t>CalcC00000178</t>
  </si>
  <si>
    <t>Ratios</t>
  </si>
  <si>
    <t>Tax Rate</t>
  </si>
  <si>
    <t>AI01001</t>
  </si>
  <si>
    <t>AI02000</t>
  </si>
  <si>
    <t>AI03000</t>
  </si>
  <si>
    <t>LIABILITIES, SURPLUS AND OTHER FUNDS</t>
  </si>
  <si>
    <t>ST00067</t>
  </si>
  <si>
    <t>ST00068</t>
  </si>
  <si>
    <t>ST10045</t>
  </si>
  <si>
    <t>ST00070</t>
  </si>
  <si>
    <t>ST00071</t>
  </si>
  <si>
    <t>ST00073</t>
  </si>
  <si>
    <t>ST00074</t>
  </si>
  <si>
    <t>ST00075</t>
  </si>
  <si>
    <t>ST00076</t>
  </si>
  <si>
    <t>ST00077</t>
  </si>
  <si>
    <t>ST00078</t>
  </si>
  <si>
    <t>ST00082</t>
  </si>
  <si>
    <t>ST00083</t>
  </si>
  <si>
    <t>ST08633</t>
  </si>
  <si>
    <t>ST00085</t>
  </si>
  <si>
    <t>ST00086</t>
  </si>
  <si>
    <t>ST00087</t>
  </si>
  <si>
    <t>ST00088</t>
  </si>
  <si>
    <t>ST00091</t>
  </si>
  <si>
    <t>ST00092</t>
  </si>
  <si>
    <t>ST12178</t>
  </si>
  <si>
    <t>ST10050</t>
  </si>
  <si>
    <t>ST00095</t>
  </si>
  <si>
    <t>ST00096</t>
  </si>
  <si>
    <t>ST00097</t>
  </si>
  <si>
    <t>ST00098</t>
  </si>
  <si>
    <t>ST00099</t>
  </si>
  <si>
    <t>ST00100</t>
  </si>
  <si>
    <t>ST00101</t>
  </si>
  <si>
    <t>ST00102</t>
  </si>
  <si>
    <t>ST00103</t>
  </si>
  <si>
    <t>ST00104</t>
  </si>
  <si>
    <t>ST00105</t>
  </si>
  <si>
    <t>ST00106</t>
  </si>
  <si>
    <t>ST00107</t>
  </si>
  <si>
    <t>ST00108</t>
  </si>
  <si>
    <t>ST06796</t>
  </si>
  <si>
    <t>ST19576</t>
  </si>
  <si>
    <t>ST07508</t>
  </si>
  <si>
    <t>ST19577</t>
  </si>
  <si>
    <t>ST07509</t>
  </si>
  <si>
    <t>ST00109</t>
  </si>
  <si>
    <t>ST00110</t>
  </si>
  <si>
    <t>ST00113</t>
  </si>
  <si>
    <t>ST00114</t>
  </si>
  <si>
    <t>ST00115</t>
  </si>
  <si>
    <t>ST00116</t>
  </si>
  <si>
    <t>ST15858</t>
  </si>
  <si>
    <t>ST06559</t>
  </si>
  <si>
    <t>ST00117</t>
  </si>
  <si>
    <t>ST15859</t>
  </si>
  <si>
    <t>ST00119</t>
  </si>
  <si>
    <t>ST00120</t>
  </si>
  <si>
    <t>ST00121</t>
  </si>
  <si>
    <t>ST00122</t>
  </si>
  <si>
    <t>ST00123</t>
  </si>
  <si>
    <t>ST00124</t>
  </si>
  <si>
    <t xml:space="preserve">         funds $ST08635 .........................................</t>
  </si>
  <si>
    <t>Contract claims:</t>
  </si>
  <si>
    <t>Contract liabilities not included elsewhere:</t>
  </si>
  <si>
    <t xml:space="preserve">    Surrender values on canceled contracts</t>
  </si>
  <si>
    <t xml:space="preserve">    Interest Maintenance Reserve (IMR, Line 6)</t>
  </si>
  <si>
    <t>Commissions and expense allowances payable on reinsurance assumed</t>
  </si>
  <si>
    <t xml:space="preserve">    Net deferred tax liability</t>
  </si>
  <si>
    <t>Unearned investment income</t>
  </si>
  <si>
    <t>Amounts withheld or retained by company as agent or trustee</t>
  </si>
  <si>
    <t>Remittances and items not allocated</t>
  </si>
  <si>
    <t>Net adjustment in assets and liabilities due to foreign exchange rates</t>
  </si>
  <si>
    <t>Liability for benefits for employees and agents if not included above</t>
  </si>
  <si>
    <t>Dividends to stockholders declared and unpaid</t>
  </si>
  <si>
    <t>Miscellaneous liabilities:</t>
  </si>
  <si>
    <t xml:space="preserve">        Payable to parent, subsidiaries and affiliates</t>
  </si>
  <si>
    <t xml:space="preserve">        Drafts outstanding</t>
  </si>
  <si>
    <t xml:space="preserve">        Liability for amounts held under uninsured plans</t>
  </si>
  <si>
    <t xml:space="preserve">        Funds held under coinsurance</t>
  </si>
  <si>
    <t xml:space="preserve">        Derivatives</t>
  </si>
  <si>
    <t xml:space="preserve">        Payable for securities</t>
  </si>
  <si>
    <t xml:space="preserve">        Payable for securities lending</t>
  </si>
  <si>
    <t>Aggregate write-ins for liabilities</t>
  </si>
  <si>
    <t>From Separate Accounts statement</t>
  </si>
  <si>
    <t>Common capital stock</t>
  </si>
  <si>
    <t>Preferred capital stock</t>
  </si>
  <si>
    <t>Aggregate write-ins for other than special surplus funds</t>
  </si>
  <si>
    <t>Aggregate write-ins for special surplus funds</t>
  </si>
  <si>
    <t>Unassigned funds (surplus)</t>
  </si>
  <si>
    <t xml:space="preserve">Aggregate reserve for life contracts </t>
  </si>
  <si>
    <t xml:space="preserve">Aggregate reserve for accident and health contracts </t>
  </si>
  <si>
    <t>Liability for deposit-type contracts</t>
  </si>
  <si>
    <t xml:space="preserve">    Life</t>
  </si>
  <si>
    <t xml:space="preserve">    Accident and health</t>
  </si>
  <si>
    <t>Policyholders' dividends and coupons  due and unpaid</t>
  </si>
  <si>
    <t>Provision for policyholders' divs and coupons payable in following cal year - est amnts:</t>
  </si>
  <si>
    <t xml:space="preserve">    Dividends apportioned for payment </t>
  </si>
  <si>
    <t xml:space="preserve">    Dividends not yet apportioned</t>
  </si>
  <si>
    <t xml:space="preserve">    Coupons and similar benefits </t>
  </si>
  <si>
    <t>Amount provisionally held for deferred div policies not incl in Line 6</t>
  </si>
  <si>
    <t>Premiums and annuity considerations for life and accident and health contracts received in adv less disc;</t>
  </si>
  <si>
    <t xml:space="preserve">         including accident and health premiums</t>
  </si>
  <si>
    <t xml:space="preserve">    Provision for experience rating refunds, including the liability of  accident and health experience rating refunds</t>
  </si>
  <si>
    <t xml:space="preserve">    Other amounts payable on reinsurance including  assumed and ceded</t>
  </si>
  <si>
    <t>Commissions to agents due or accrued - life and annuity contracts  accident and health  and deposit-type contract</t>
  </si>
  <si>
    <t>General expenses due or accrued</t>
  </si>
  <si>
    <t xml:space="preserve">Transfers to Separate Accounts due or accrued (net) </t>
  </si>
  <si>
    <t>Taxes, licenses and fees due or accrued, excluding federal income taxes</t>
  </si>
  <si>
    <t xml:space="preserve">    Current federal and foreign income taxes, including on realized capital gains (losses)</t>
  </si>
  <si>
    <t>Amounts held for agents' account, including agents' credit balances</t>
  </si>
  <si>
    <t xml:space="preserve">Borrowed money  and interest thereon </t>
  </si>
  <si>
    <t xml:space="preserve">        Funds held under reinsurance treaties with unauthorized and certified reinsurers</t>
  </si>
  <si>
    <t xml:space="preserve">        Asset valuation reserve</t>
  </si>
  <si>
    <t xml:space="preserve">        Reinsurance in unauthorized and certified companies</t>
  </si>
  <si>
    <t xml:space="preserve">        Capital notes and interest thereon</t>
  </si>
  <si>
    <t>Total liabilities excluding Separate Accounts business</t>
  </si>
  <si>
    <t>Surplus notes</t>
  </si>
  <si>
    <t>Gross paid in and contributed surplus</t>
  </si>
  <si>
    <t xml:space="preserve">    shares common</t>
  </si>
  <si>
    <t xml:space="preserve">    shares preferred</t>
  </si>
  <si>
    <t xml:space="preserve">Surplus </t>
  </si>
  <si>
    <t xml:space="preserve">Totals of Lines 29, 30 and 37 </t>
  </si>
  <si>
    <t xml:space="preserve">Totals of Lines 28 and 38 </t>
  </si>
  <si>
    <t>LIABILITIES, CAPITAL AND SURPLUS</t>
  </si>
  <si>
    <t>HS00161</t>
  </si>
  <si>
    <t>HS00162</t>
  </si>
  <si>
    <t>HS00163</t>
  </si>
  <si>
    <t>HS07563</t>
  </si>
  <si>
    <t>HS06164</t>
  </si>
  <si>
    <t>HS06165</t>
  </si>
  <si>
    <t>HS00165</t>
  </si>
  <si>
    <t>HS00166</t>
  </si>
  <si>
    <t>HS00167</t>
  </si>
  <si>
    <t>HS06166</t>
  </si>
  <si>
    <t>HS00114</t>
  </si>
  <si>
    <t>HS06167</t>
  </si>
  <si>
    <t>HS00169</t>
  </si>
  <si>
    <t>HS06168</t>
  </si>
  <si>
    <t>HS00170</t>
  </si>
  <si>
    <t>HS00171</t>
  </si>
  <si>
    <t>HS12701</t>
  </si>
  <si>
    <t>HS00172</t>
  </si>
  <si>
    <t>HS12702</t>
  </si>
  <si>
    <t>HS00173</t>
  </si>
  <si>
    <t>HS00174</t>
  </si>
  <si>
    <t>HS00175</t>
  </si>
  <si>
    <t>HS00176</t>
  </si>
  <si>
    <t>HS00177</t>
  </si>
  <si>
    <t>HS00178</t>
  </si>
  <si>
    <t>HS07858</t>
  </si>
  <si>
    <t>HS00179</t>
  </si>
  <si>
    <t>HS00180</t>
  </si>
  <si>
    <t>HS00181</t>
  </si>
  <si>
    <t>HS00182</t>
  </si>
  <si>
    <t>HS00183</t>
  </si>
  <si>
    <t>HS00184</t>
  </si>
  <si>
    <t>HS00185</t>
  </si>
  <si>
    <t>HS00186</t>
  </si>
  <si>
    <t>HS00187</t>
  </si>
  <si>
    <t>HS00188</t>
  </si>
  <si>
    <t>Claims unpaid</t>
  </si>
  <si>
    <t>Accrued medical incentive pool and bonus amounts</t>
  </si>
  <si>
    <t>Unpaid claims adjustment expenses</t>
  </si>
  <si>
    <t>Aggregate health policy reserves including the liability for medical loss ratio</t>
  </si>
  <si>
    <t xml:space="preserve">         rebate per the Public Health Service Act</t>
  </si>
  <si>
    <t>Aggregate life policy reserves</t>
  </si>
  <si>
    <t>Property/casualty unearned premium reserves</t>
  </si>
  <si>
    <t>Aggregate health claim reserves</t>
  </si>
  <si>
    <t>Premiums received in advance</t>
  </si>
  <si>
    <t xml:space="preserve">    Current federal and foreign income tax payable and interest thereon</t>
  </si>
  <si>
    <t>Amounts withheld or retained for the account of others</t>
  </si>
  <si>
    <t>Remittance and items not allocated</t>
  </si>
  <si>
    <t>Amounts due to parent, subsidiaries and affiliates</t>
  </si>
  <si>
    <t>Payable for securities</t>
  </si>
  <si>
    <t>Payable for securities lending</t>
  </si>
  <si>
    <t>Funds held under reinsurance treaties</t>
  </si>
  <si>
    <t>Reinsurance in unauthorized and certified companies</t>
  </si>
  <si>
    <t>Net adjustments in assets and liabilities due to foreign exchange rates</t>
  </si>
  <si>
    <t>Liability for amounts held under uninsured plans</t>
  </si>
  <si>
    <t>Aggregate write-ins for other liabilities</t>
  </si>
  <si>
    <t xml:space="preserve">    HS00121 shares common (value included in Line 26 $HS00122)</t>
  </si>
  <si>
    <t xml:space="preserve">    HS00123 shares preferred (value included in Line 27 $HS00124)</t>
  </si>
  <si>
    <t>Total capital and surplus (Lines 25 to 31 minus Line 32)</t>
  </si>
  <si>
    <t>Total liabilities, capital and surplus (Lines 24 and 33)</t>
  </si>
  <si>
    <t>AI04000</t>
  </si>
  <si>
    <t>AI04001</t>
  </si>
  <si>
    <t>AI04002</t>
  </si>
  <si>
    <t>AI04003</t>
  </si>
  <si>
    <t>AI04004</t>
  </si>
  <si>
    <t>AI04005</t>
  </si>
  <si>
    <t>AI04006</t>
  </si>
  <si>
    <t>AI04007</t>
  </si>
  <si>
    <t>AI04008</t>
  </si>
  <si>
    <t>AI04009</t>
  </si>
  <si>
    <t>AI04010</t>
  </si>
  <si>
    <t>BI04000</t>
  </si>
  <si>
    <t>BI04001</t>
  </si>
  <si>
    <t xml:space="preserve">        Sub Total (US Gov Agency)</t>
  </si>
  <si>
    <t xml:space="preserve">        Sub Total (State, Ter, Poss, Pol Sub)</t>
  </si>
  <si>
    <t xml:space="preserve">            Sub Total (Pass Thru)</t>
  </si>
  <si>
    <t xml:space="preserve">            Sub Total (CMO and REMICs)</t>
  </si>
  <si>
    <t xml:space="preserve">        Sub Total (Mortgage backed)</t>
  </si>
  <si>
    <t xml:space="preserve">    Total (Bonds)</t>
  </si>
  <si>
    <t xml:space="preserve">    Total (Other debt)</t>
  </si>
  <si>
    <t xml:space="preserve">        Sub Total (Pre Stocks)</t>
  </si>
  <si>
    <t xml:space="preserve">        Sub Total (Pub traded Equity)</t>
  </si>
  <si>
    <t xml:space="preserve">        Sub Total (other equity interest)</t>
  </si>
  <si>
    <t xml:space="preserve">        Sub Total (other equity sec)</t>
  </si>
  <si>
    <t xml:space="preserve">    Total (Equity)</t>
  </si>
  <si>
    <t xml:space="preserve">    Total (Mortgage loans)</t>
  </si>
  <si>
    <t xml:space="preserve">    Total (Real estate Inv)</t>
  </si>
  <si>
    <t>CI04000</t>
  </si>
  <si>
    <t xml:space="preserve">    U.S. government agency obligations (excl mort-backed sec):</t>
  </si>
  <si>
    <t xml:space="preserve">                mortgage-backed securities issued or guaranteed by agencies</t>
  </si>
  <si>
    <t xml:space="preserve">    Non-U.S. government (including Canada, excl mort-backed sec)</t>
  </si>
  <si>
    <t xml:space="preserve">        Political subdiv of states, terr, poss and pol subdiv gen oblig</t>
  </si>
  <si>
    <t>AI04020</t>
  </si>
  <si>
    <t>AI04021</t>
  </si>
  <si>
    <t>AI04022</t>
  </si>
  <si>
    <t>AI04023</t>
  </si>
  <si>
    <t>BI04020</t>
  </si>
  <si>
    <t>CI04020</t>
  </si>
  <si>
    <t>AI04024</t>
  </si>
  <si>
    <t>AI04025</t>
  </si>
  <si>
    <t>AI04026</t>
  </si>
  <si>
    <t>AI04027</t>
  </si>
  <si>
    <t>AI04028</t>
  </si>
  <si>
    <t>BI04021</t>
  </si>
  <si>
    <t>AI04029</t>
  </si>
  <si>
    <t>AI04030</t>
  </si>
  <si>
    <t>Invested Assets / C&amp;S</t>
  </si>
  <si>
    <t xml:space="preserve"> </t>
  </si>
  <si>
    <t>Risk Assets</t>
  </si>
  <si>
    <t>Risk Assets / C&amp;S</t>
  </si>
  <si>
    <t>(Cash &amp; Invested Assets - SchBA)/SchBA</t>
  </si>
  <si>
    <t>(Cash &amp; Invested Assets - SchBA)</t>
  </si>
  <si>
    <t>Equity / C&amp;S</t>
  </si>
  <si>
    <t>Equity</t>
  </si>
  <si>
    <t>High Yield Total</t>
  </si>
  <si>
    <t>High Yield Total / C&amp;S</t>
  </si>
  <si>
    <t>High Yield Total / Cash &amp; Invested Assets</t>
  </si>
  <si>
    <t xml:space="preserve">        Sub Total (Preferred Stocks)</t>
  </si>
  <si>
    <t xml:space="preserve">        Sub Total (Common Stocks)</t>
  </si>
  <si>
    <t xml:space="preserve">        Sub Total (other Equity)</t>
  </si>
  <si>
    <t xml:space="preserve">        Sub Total (other Equity incl personal property under lease)</t>
  </si>
  <si>
    <t>PQ00011</t>
  </si>
  <si>
    <t>PQ00012</t>
  </si>
  <si>
    <t>PQ00013</t>
  </si>
  <si>
    <t>PQ00487</t>
  </si>
  <si>
    <t>PQ00488</t>
  </si>
  <si>
    <t>PQ00015</t>
  </si>
  <si>
    <t>PQ00550</t>
  </si>
  <si>
    <t>PQ00552</t>
  </si>
  <si>
    <t>PQ00489</t>
  </si>
  <si>
    <t>PQ00735</t>
  </si>
  <si>
    <t>PQ01569</t>
  </si>
  <si>
    <t>PQ00022</t>
  </si>
  <si>
    <t>PQ00501</t>
  </si>
  <si>
    <t>PQ01581</t>
  </si>
  <si>
    <t>PQ00023</t>
  </si>
  <si>
    <t>PQ00024</t>
  </si>
  <si>
    <t>PQ01196</t>
  </si>
  <si>
    <t>PQ00036</t>
  </si>
  <si>
    <t>PQ00025</t>
  </si>
  <si>
    <t>PQ00027</t>
  </si>
  <si>
    <t>PQ00029</t>
  </si>
  <si>
    <t>PQ00033</t>
  </si>
  <si>
    <t>PQ00031</t>
  </si>
  <si>
    <t>PQ00736</t>
  </si>
  <si>
    <t>PQ00039</t>
  </si>
  <si>
    <t>PQ01067</t>
  </si>
  <si>
    <t>PQ00555</t>
  </si>
  <si>
    <t>PQ00502</t>
  </si>
  <si>
    <t>PQ00035</t>
  </si>
  <si>
    <t>PQ00737</t>
  </si>
  <si>
    <t>PQ00556</t>
  </si>
  <si>
    <t>PQ00037</t>
  </si>
  <si>
    <t>PQ00738</t>
  </si>
  <si>
    <t>PQ01243</t>
  </si>
  <si>
    <t>PQ00565</t>
  </si>
  <si>
    <t>PQ00566</t>
  </si>
  <si>
    <t>PQ00041</t>
  </si>
  <si>
    <t>Yearly</t>
  </si>
  <si>
    <t>Quarterly</t>
  </si>
  <si>
    <t>PQ00126</t>
  </si>
  <si>
    <t>PQ00131</t>
  </si>
  <si>
    <t>PQ00752</t>
  </si>
  <si>
    <t>PQ00753</t>
  </si>
  <si>
    <t>PQ00754</t>
  </si>
  <si>
    <t>PQ00755</t>
  </si>
  <si>
    <t>PQ00756</t>
  </si>
  <si>
    <t>PQ00133</t>
  </si>
  <si>
    <t>PQ00134</t>
  </si>
  <si>
    <t>PQ00757</t>
  </si>
  <si>
    <t>PQ00135</t>
  </si>
  <si>
    <t>PQ00136</t>
  </si>
  <si>
    <t>PQ00137</t>
  </si>
  <si>
    <t>PQ00138</t>
  </si>
  <si>
    <t>PQ00139</t>
  </si>
  <si>
    <t>PQ00141</t>
  </si>
  <si>
    <t>PQ00142</t>
  </si>
  <si>
    <t>PQ00143</t>
  </si>
  <si>
    <t>PQ00144</t>
  </si>
  <si>
    <t>PQ00152</t>
  </si>
  <si>
    <t>PQ00153</t>
  </si>
  <si>
    <t>PQ00154</t>
  </si>
  <si>
    <t>PQ00155</t>
  </si>
  <si>
    <t>PQ00157</t>
  </si>
  <si>
    <t>PQ00158</t>
  </si>
  <si>
    <t>PQ00159</t>
  </si>
  <si>
    <t>PQ00758</t>
  </si>
  <si>
    <t>PQ00496</t>
  </si>
  <si>
    <t>PQ00759</t>
  </si>
  <si>
    <t>PQ00760</t>
  </si>
  <si>
    <t>PQ00761</t>
  </si>
  <si>
    <t>PQ00762</t>
  </si>
  <si>
    <t>PQ00160</t>
  </si>
  <si>
    <t>PQ01225</t>
  </si>
  <si>
    <t>PQ00498</t>
  </si>
  <si>
    <t>PQ00166</t>
  </si>
  <si>
    <t>PQ00167</t>
  </si>
  <si>
    <t>PQ00168</t>
  </si>
  <si>
    <t>PQ00077</t>
  </si>
  <si>
    <t>PQ00078</t>
  </si>
  <si>
    <t>PQ00079</t>
  </si>
  <si>
    <t>PQ00080</t>
  </si>
  <si>
    <t xml:space="preserve">         1.1 Direct</t>
  </si>
  <si>
    <t xml:space="preserve">         1.2 Assumed</t>
  </si>
  <si>
    <t xml:space="preserve">         1.3 Ceded</t>
  </si>
  <si>
    <t xml:space="preserve">         1.4 Net</t>
  </si>
  <si>
    <t>PQ00081</t>
  </si>
  <si>
    <t>PQ00082</t>
  </si>
  <si>
    <t>PQ00083</t>
  </si>
  <si>
    <t>PQ00084</t>
  </si>
  <si>
    <t xml:space="preserve">         2.1 Direct </t>
  </si>
  <si>
    <t xml:space="preserve">         2.2 Assumed </t>
  </si>
  <si>
    <t xml:space="preserve">         2.3 Ceded </t>
  </si>
  <si>
    <t xml:space="preserve">         2.4 Net </t>
  </si>
  <si>
    <t>PQ00085</t>
  </si>
  <si>
    <t>PQ00086</t>
  </si>
  <si>
    <t>PQ00087</t>
  </si>
  <si>
    <t>PQ00088</t>
  </si>
  <si>
    <t>PQ00570</t>
  </si>
  <si>
    <t>PQ00089</t>
  </si>
  <si>
    <t>PQ00090</t>
  </si>
  <si>
    <t>PQ00091</t>
  </si>
  <si>
    <t>PQ00092</t>
  </si>
  <si>
    <t>PQ00093</t>
  </si>
  <si>
    <t>PQ00094</t>
  </si>
  <si>
    <t>PQ00095</t>
  </si>
  <si>
    <t>PQ00096</t>
  </si>
  <si>
    <t>PQ00097</t>
  </si>
  <si>
    <t>PQ00098</t>
  </si>
  <si>
    <t>PQ00099</t>
  </si>
  <si>
    <t>PQ00100</t>
  </si>
  <si>
    <t>PQ00101</t>
  </si>
  <si>
    <t>PQ00102</t>
  </si>
  <si>
    <t>PQ00103</t>
  </si>
  <si>
    <t>PQ01209</t>
  </si>
  <si>
    <t>PQ01219</t>
  </si>
  <si>
    <t>PQ01220</t>
  </si>
  <si>
    <t>PQ01221</t>
  </si>
  <si>
    <t>PQ01222</t>
  </si>
  <si>
    <t>PQ00106</t>
  </si>
  <si>
    <t>PQ00503</t>
  </si>
  <si>
    <t>PQ00571</t>
  </si>
  <si>
    <t>PQ00562</t>
  </si>
  <si>
    <t>PQ00109</t>
  </si>
  <si>
    <t>PQ00110</t>
  </si>
  <si>
    <t>PQ00111</t>
  </si>
  <si>
    <t>PQ00112</t>
  </si>
  <si>
    <t>PQ00113</t>
  </si>
  <si>
    <t>PQ00114</t>
  </si>
  <si>
    <t>PQ00115</t>
  </si>
  <si>
    <t>PQ01223</t>
  </si>
  <si>
    <t>PQ00117</t>
  </si>
  <si>
    <t>PQ01246</t>
  </si>
  <si>
    <t>PQ00120</t>
  </si>
  <si>
    <t>PQ00121</t>
  </si>
  <si>
    <t>PQ01240</t>
  </si>
  <si>
    <t>PQ01241</t>
  </si>
  <si>
    <t>PQ01242</t>
  </si>
  <si>
    <t>Investment Grade Total</t>
  </si>
  <si>
    <t>BI0020</t>
  </si>
  <si>
    <t>CI0030</t>
  </si>
  <si>
    <t>AI05003</t>
  </si>
  <si>
    <t>AI05005</t>
  </si>
  <si>
    <t>AI05006</t>
  </si>
  <si>
    <t>AI05004</t>
  </si>
  <si>
    <t>AI05002</t>
  </si>
  <si>
    <t>BI05001</t>
  </si>
  <si>
    <t>BI05002</t>
  </si>
  <si>
    <t>BI05003</t>
  </si>
  <si>
    <t>BI05004</t>
  </si>
  <si>
    <t>BI05005</t>
  </si>
  <si>
    <t xml:space="preserve">U.S. Governments - Issuer Obligations </t>
  </si>
  <si>
    <t xml:space="preserve">U.S. Governments - Residential Mortgage-Backed Securities </t>
  </si>
  <si>
    <t xml:space="preserve">U.S. Governments - Commercial Mortgage-Backed Securities </t>
  </si>
  <si>
    <t xml:space="preserve">U.S. Governments - Other Loan-Backed and Structured Securities </t>
  </si>
  <si>
    <t xml:space="preserve">Subtotals - U.S. Governments </t>
  </si>
  <si>
    <t xml:space="preserve">All Other Governments -  Issuer Obligations </t>
  </si>
  <si>
    <t xml:space="preserve">All Other Governments - Residential Mortgage-Backed Securities </t>
  </si>
  <si>
    <t xml:space="preserve">All Other Governments - Commercial Mortgage-Backed Securities </t>
  </si>
  <si>
    <t xml:space="preserve">All Other Governments - Other Loan-Backed and Structured Securities </t>
  </si>
  <si>
    <t xml:space="preserve">Subtotals - All Other Governments </t>
  </si>
  <si>
    <t xml:space="preserve">US State, Terr, Poss - Issuer Obligations </t>
  </si>
  <si>
    <t xml:space="preserve">US State, Terr, Poss - Residential Mortgage-Backed Securities </t>
  </si>
  <si>
    <t xml:space="preserve">US State, Terr, Poss - Commercial Mortgage-Backed Securities </t>
  </si>
  <si>
    <t xml:space="preserve">US State, Terr, Poss - Other Loan-Backed and Structured Securities </t>
  </si>
  <si>
    <t xml:space="preserve">Subtotals - States, Territories and Possessions (Direct and Guaranteed) </t>
  </si>
  <si>
    <t xml:space="preserve">US Pol Subdiv of St, Terr, Poss - Issuer Obligations </t>
  </si>
  <si>
    <t xml:space="preserve">US Pol Subdiv of St, Terr, Poss - Residential Mortgage-Backed Securities </t>
  </si>
  <si>
    <t xml:space="preserve">US Pol Subdiv of St, Terr, Poss - Commercial Mortgage-Backed Securities </t>
  </si>
  <si>
    <t xml:space="preserve">US Pol Subdiv of St, Terr, Poss - Other Loan-Backed and Structured Securities </t>
  </si>
  <si>
    <t xml:space="preserve">Subtotals - US Pol Subdiv of St, Terr, Poss (Direct and Guaranteed) </t>
  </si>
  <si>
    <t xml:space="preserve">US Spec Rev &amp; Spec Assmnt Obl - Issuer Obligations </t>
  </si>
  <si>
    <t xml:space="preserve">US Spec Rev &amp; Spec Assmnt Obl - Residential Mortgage-Backed Securities </t>
  </si>
  <si>
    <t xml:space="preserve">US Spec Rev &amp; Spec Assmnt Obl - Commercial Mortgage-Backed Securities </t>
  </si>
  <si>
    <t xml:space="preserve">US Spec Rev &amp; Spec Assmnt Obl - Other Loan-Backed and Structured Securities </t>
  </si>
  <si>
    <t xml:space="preserve">Subtotals - US Spec Rev &amp; Spec Assmnt Obl </t>
  </si>
  <si>
    <t xml:space="preserve">Industrial &amp; Misc (Unaffiliated) - Issuer Obligations </t>
  </si>
  <si>
    <t xml:space="preserve">Industrial &amp; Misc (Unaffiliated) - Residential Mortgage-Backed Securities </t>
  </si>
  <si>
    <t xml:space="preserve">Industrial &amp; Misc (Unaffiliated) - Commercial Mortgage-Backed Securities </t>
  </si>
  <si>
    <t xml:space="preserve">Industrial &amp; Misc (Unaffiliated) - Other Loan-Backed and Structured Securities </t>
  </si>
  <si>
    <t xml:space="preserve">Subtotals - Industrial and Miscellaneous (Unaffiliated) </t>
  </si>
  <si>
    <t xml:space="preserve">Hybrid Securities - Issuer Obligations </t>
  </si>
  <si>
    <t xml:space="preserve">Hybrid Securities - Commercial Mortgage-Backed Securities </t>
  </si>
  <si>
    <t xml:space="preserve">Hybrid Securities - Other Loan-Backed and Structured Securities </t>
  </si>
  <si>
    <t xml:space="preserve">Subtotals - Hybrid Securities </t>
  </si>
  <si>
    <t xml:space="preserve">Parent, Subsidiaries and Affiliates - Issuer Obligations </t>
  </si>
  <si>
    <t xml:space="preserve">Parent, Subsidiaries and Affiliates - Residential Mortgage-Backed Securities </t>
  </si>
  <si>
    <t xml:space="preserve">Parent, Subsidiaries and Affiliates - Commercial Mortgage-Backed Securities </t>
  </si>
  <si>
    <t xml:space="preserve">Subtotals - Parent, Subsidiaries and Affiliates </t>
  </si>
  <si>
    <t xml:space="preserve">Hybrid Securities - Residential Mortgage-Backed Securities </t>
  </si>
  <si>
    <t xml:space="preserve">Parent, Subsidiary, Affiliates - Other Loan-Backed and Structured Securities </t>
  </si>
  <si>
    <t xml:space="preserve">Subtotals -  Issuer Obligations </t>
  </si>
  <si>
    <t xml:space="preserve">Subtotals - Residential Mortgage-Backed Securities </t>
  </si>
  <si>
    <t xml:space="preserve">Subtotals - Commercial Mortgage-Backed Securities </t>
  </si>
  <si>
    <t xml:space="preserve">Subtotals - Other Loan-Backed and Structured Securities </t>
  </si>
  <si>
    <t xml:space="preserve">Subtotals - Total Bonds </t>
  </si>
  <si>
    <t>US Gov</t>
  </si>
  <si>
    <t>AI1xxx</t>
  </si>
  <si>
    <t>AI2xxx</t>
  </si>
  <si>
    <t>AI3xxx</t>
  </si>
  <si>
    <t>AI4xxx</t>
  </si>
  <si>
    <t>AI5xxx</t>
  </si>
  <si>
    <t>AI6xxx</t>
  </si>
  <si>
    <t>AI6001</t>
  </si>
  <si>
    <t>Foreign Gov</t>
  </si>
  <si>
    <t>Corporate Bonds US (IG)</t>
  </si>
  <si>
    <t>Corporate Bonds US (HY)</t>
  </si>
  <si>
    <t>Corporate Bonds US (Total)</t>
  </si>
  <si>
    <t>Corporate Bonds Foreign (IG)</t>
  </si>
  <si>
    <t>Corporate Bonds Foreign (HY)</t>
  </si>
  <si>
    <t>Corporate Bonds Foreign (Total)</t>
  </si>
  <si>
    <t>Corporate Bonds EM (IG)</t>
  </si>
  <si>
    <t>Corporate Bonds EM (HY)</t>
  </si>
  <si>
    <t>Corporate Bonds EM (Total)</t>
  </si>
  <si>
    <t>Municiple Bonds (IG)</t>
  </si>
  <si>
    <t>Municipal Bonds (HY)</t>
  </si>
  <si>
    <t>Municipal Bonds (Total)</t>
  </si>
  <si>
    <t>Structured Securities (IG)</t>
  </si>
  <si>
    <t>Mortgage Backed Bonds (IG)</t>
  </si>
  <si>
    <t>Mortgage Backed Bonds (HY)</t>
  </si>
  <si>
    <t>Mortgage Backed Bonds (Total)</t>
  </si>
  <si>
    <t>Structured Securities (HY)</t>
  </si>
  <si>
    <t>Structured Securities (Total)</t>
  </si>
  <si>
    <t>Hybrid Securities (IG)</t>
  </si>
  <si>
    <t>Hybrid Securities (HY)</t>
  </si>
  <si>
    <t>Hybrid Securities (Total)</t>
  </si>
  <si>
    <t>Preferred Stocks</t>
  </si>
  <si>
    <t>Common Stocks</t>
  </si>
  <si>
    <t>ETFs</t>
  </si>
  <si>
    <t>Mutual Funds</t>
  </si>
  <si>
    <t>Other</t>
  </si>
  <si>
    <t>AI6002</t>
  </si>
  <si>
    <t>Corporate Bonds (Total)</t>
  </si>
  <si>
    <t>SF18558</t>
  </si>
  <si>
    <t>SF18559</t>
  </si>
  <si>
    <t>SF18560</t>
  </si>
  <si>
    <t>SF18561</t>
  </si>
  <si>
    <t>SF16299</t>
  </si>
  <si>
    <t>SF18562</t>
  </si>
  <si>
    <t>SF18563</t>
  </si>
  <si>
    <t>SF18564</t>
  </si>
  <si>
    <t>SF18565</t>
  </si>
  <si>
    <t>SF16300</t>
  </si>
  <si>
    <t>SF18566</t>
  </si>
  <si>
    <t>SF18567</t>
  </si>
  <si>
    <t>SF18568</t>
  </si>
  <si>
    <t>SF18569</t>
  </si>
  <si>
    <t>SF16301</t>
  </si>
  <si>
    <t>SF18570</t>
  </si>
  <si>
    <t>SF18571</t>
  </si>
  <si>
    <t>SF18572</t>
  </si>
  <si>
    <t>SF18573</t>
  </si>
  <si>
    <t>SF16302</t>
  </si>
  <si>
    <t>SF18574</t>
  </si>
  <si>
    <t>SF18575</t>
  </si>
  <si>
    <t>SF18576</t>
  </si>
  <si>
    <t>SF18577</t>
  </si>
  <si>
    <t>SF16303</t>
  </si>
  <si>
    <t>SF18578</t>
  </si>
  <si>
    <t>SF18579</t>
  </si>
  <si>
    <t>SF18580</t>
  </si>
  <si>
    <t>SF18581</t>
  </si>
  <si>
    <t>SF16304</t>
  </si>
  <si>
    <t>SF18582</t>
  </si>
  <si>
    <t>SF18583</t>
  </si>
  <si>
    <t>SF18584</t>
  </si>
  <si>
    <t>SF18585</t>
  </si>
  <si>
    <t>SF16305</t>
  </si>
  <si>
    <t>SF18586</t>
  </si>
  <si>
    <t>SF18587</t>
  </si>
  <si>
    <t>SF18588</t>
  </si>
  <si>
    <t>SF18589</t>
  </si>
  <si>
    <t>SF16306</t>
  </si>
  <si>
    <t>SF16307</t>
  </si>
  <si>
    <t>SF16308</t>
  </si>
  <si>
    <t>SF16309</t>
  </si>
  <si>
    <t>SF16310</t>
  </si>
  <si>
    <t>SF16311</t>
  </si>
  <si>
    <t>ZI6001</t>
  </si>
  <si>
    <t>ZI6002</t>
  </si>
  <si>
    <t>ZI6003</t>
  </si>
  <si>
    <t>ZI6004</t>
  </si>
  <si>
    <t>ZI6005</t>
  </si>
  <si>
    <t>ZI6006</t>
  </si>
  <si>
    <t>ZI6007</t>
  </si>
  <si>
    <t>ZI6008</t>
  </si>
  <si>
    <t>ZI6009</t>
  </si>
  <si>
    <t>ZI6010</t>
  </si>
  <si>
    <t>ZI6011</t>
  </si>
  <si>
    <t>Company Info</t>
  </si>
  <si>
    <t>Address:</t>
  </si>
  <si>
    <t xml:space="preserve">   1299 Zurich Way, Schaumburg, IL</t>
  </si>
  <si>
    <t xml:space="preserve">    Chief Executive Officer:</t>
  </si>
  <si>
    <t xml:space="preserve">  Michael Thomas Foley</t>
  </si>
  <si>
    <t xml:space="preserve">     Business Focus:</t>
  </si>
  <si>
    <t xml:space="preserve"> Property </t>
  </si>
  <si>
    <t>Phone:</t>
  </si>
  <si>
    <t xml:space="preserve">   (847) 605-6000</t>
  </si>
  <si>
    <t xml:space="preserve">    Chief Financial Officer:</t>
  </si>
  <si>
    <t xml:space="preserve">  Dalynn Jean Hoch</t>
  </si>
  <si>
    <t xml:space="preserve">     NAIC Structure:</t>
  </si>
  <si>
    <t>Stock Co</t>
  </si>
  <si>
    <t>Website:</t>
  </si>
  <si>
    <t xml:space="preserve">   http://www.zurichna.com</t>
  </si>
  <si>
    <t xml:space="preserve">    President:</t>
  </si>
  <si>
    <t xml:space="preserve">  Nancy Diane Mueller</t>
  </si>
  <si>
    <t xml:space="preserve">     Geo Focus:</t>
  </si>
  <si>
    <t>National</t>
  </si>
  <si>
    <t xml:space="preserve">Fax: </t>
  </si>
  <si>
    <t xml:space="preserve">   </t>
  </si>
  <si>
    <t xml:space="preserve">    Chairman of the Board:</t>
  </si>
  <si>
    <t>Zurich Insurance Group (PC)</t>
  </si>
  <si>
    <t>CO00030</t>
  </si>
  <si>
    <t>CO00031</t>
  </si>
  <si>
    <t>CO00034</t>
  </si>
  <si>
    <t>CO00035</t>
  </si>
  <si>
    <t>CO00020</t>
  </si>
  <si>
    <t>CO00117</t>
  </si>
  <si>
    <t>Fax:</t>
  </si>
  <si>
    <t>CO00022</t>
  </si>
  <si>
    <t>CO00329</t>
  </si>
  <si>
    <t>CO00327</t>
  </si>
  <si>
    <t>Business Focus:</t>
  </si>
  <si>
    <t>ZI6012</t>
  </si>
  <si>
    <t>SUMMARY INVESTMENT SCHEDULE</t>
  </si>
  <si>
    <t>Assets</t>
  </si>
  <si>
    <t>CASH FLOW</t>
  </si>
  <si>
    <t>Schedule D Part 1A</t>
  </si>
  <si>
    <t>Statement of Income</t>
  </si>
  <si>
    <t>SUMMARY OF OPERATIONS</t>
  </si>
  <si>
    <t>STATEMENT OF REVENUE AND EXP</t>
  </si>
  <si>
    <t>3 Yr % Chg</t>
  </si>
  <si>
    <t>% Chg</t>
  </si>
  <si>
    <t>Reinvestment % of Operating Income</t>
  </si>
  <si>
    <t>Operating Metrics</t>
  </si>
  <si>
    <t>Alternative/Illiquid Securities</t>
  </si>
  <si>
    <t>Investment Analysis</t>
  </si>
  <si>
    <t xml:space="preserve">  Total</t>
  </si>
  <si>
    <t>Fund Flows (E)</t>
  </si>
  <si>
    <t>4 QTR (E)</t>
  </si>
  <si>
    <t>3 QTR (E)</t>
  </si>
  <si>
    <t>2QTR (E)</t>
  </si>
  <si>
    <t>1QTR (E)</t>
  </si>
  <si>
    <t>Asset Allocation</t>
  </si>
  <si>
    <t>Sch BA Total</t>
  </si>
  <si>
    <t>Liquid Assets</t>
  </si>
  <si>
    <t>E-Mail:</t>
  </si>
  <si>
    <t>CIO</t>
  </si>
  <si>
    <t>CFO</t>
  </si>
  <si>
    <t>&lt;&lt; Add other officers and contact info</t>
  </si>
  <si>
    <t>Chairman &amp; CEO:</t>
  </si>
  <si>
    <t>```</t>
  </si>
  <si>
    <t>A</t>
  </si>
  <si>
    <t>AIxxx1</t>
  </si>
  <si>
    <t>D</t>
  </si>
  <si>
    <t>row cplumn pos</t>
  </si>
  <si>
    <t>data col pos</t>
  </si>
  <si>
    <t>line number</t>
  </si>
  <si>
    <t>Calculations</t>
  </si>
  <si>
    <t>ZI6015</t>
  </si>
  <si>
    <t>ZI6016</t>
  </si>
  <si>
    <t>AI6005</t>
  </si>
  <si>
    <t>Common Stocks (including ETF)</t>
  </si>
  <si>
    <t>ETFs (Mutual Funds)</t>
  </si>
  <si>
    <t>ETFs (Common Stock)</t>
  </si>
  <si>
    <t>Mutual Funds (including ETF)</t>
  </si>
  <si>
    <t>AI6006</t>
  </si>
  <si>
    <t>AI6007</t>
  </si>
  <si>
    <t>Cash Flow Summary</t>
  </si>
  <si>
    <t>Risk Assets / Cash &amp; Invested Assets</t>
  </si>
  <si>
    <t>BI05006</t>
  </si>
  <si>
    <t>Investment Yield (Investment Income/Avg Cash &amp; Inv Assets)</t>
  </si>
  <si>
    <t>Realized Capital Gains returns (Realized Cap Gains/ Avg Cash &amp; Inv Assets</t>
  </si>
  <si>
    <t>Unrealized Capital Gains return (Unrealized Cap Gains / Avg Cash &amp; Inv Assets</t>
  </si>
  <si>
    <t>Estimated Total Return on Investments (Total of three lines above)</t>
  </si>
  <si>
    <t>BI05007</t>
  </si>
  <si>
    <t>B</t>
  </si>
  <si>
    <t>S</t>
  </si>
  <si>
    <t>O</t>
  </si>
  <si>
    <t>Project 1/4ly</t>
  </si>
  <si>
    <t>T</t>
  </si>
  <si>
    <t>foo</t>
  </si>
  <si>
    <t>Cash and invested assets</t>
  </si>
  <si>
    <t>LQ00012</t>
  </si>
  <si>
    <t>LQ00013</t>
  </si>
  <si>
    <t>LQ00014</t>
  </si>
  <si>
    <t>LQ00015</t>
  </si>
  <si>
    <t>LQ00016</t>
  </si>
  <si>
    <t>LQ00017</t>
  </si>
  <si>
    <t>LQ01213</t>
  </si>
  <si>
    <t>LQ01214</t>
  </si>
  <si>
    <t>LQ00821</t>
  </si>
  <si>
    <t>LQ00020</t>
  </si>
  <si>
    <t>LQ02322</t>
  </si>
  <si>
    <t>LQ00026</t>
  </si>
  <si>
    <t>LQ00857</t>
  </si>
  <si>
    <t>LQ02485</t>
  </si>
  <si>
    <t>LQ00027</t>
  </si>
  <si>
    <t>LQ00028</t>
  </si>
  <si>
    <t>LQ01711</t>
  </si>
  <si>
    <t>LQ00036</t>
  </si>
  <si>
    <t>LQ01495</t>
  </si>
  <si>
    <t>LQ01496</t>
  </si>
  <si>
    <t>LQ01497</t>
  </si>
  <si>
    <t>LQ00029</t>
  </si>
  <si>
    <t>LQ01498</t>
  </si>
  <si>
    <t>LQ00858</t>
  </si>
  <si>
    <t>LQ00039</t>
  </si>
  <si>
    <t>LQ01640</t>
  </si>
  <si>
    <t>LQ01421</t>
  </si>
  <si>
    <t>LQ00859</t>
  </si>
  <si>
    <t>LQ00032</t>
  </si>
  <si>
    <t>LQ01499</t>
  </si>
  <si>
    <t>LQ00037</t>
  </si>
  <si>
    <t>LQ00038</t>
  </si>
  <si>
    <t>LQ01500</t>
  </si>
  <si>
    <t>LQ00040</t>
  </si>
  <si>
    <t>LQ00041</t>
  </si>
  <si>
    <t>LQ00042</t>
  </si>
  <si>
    <t>LQ00043</t>
  </si>
  <si>
    <t>LQ00100</t>
  </si>
  <si>
    <t>LQ00102</t>
  </si>
  <si>
    <t>LQ00105</t>
  </si>
  <si>
    <t>LQ00106</t>
  </si>
  <si>
    <t>LQ00826</t>
  </si>
  <si>
    <t>LQ00107</t>
  </si>
  <si>
    <t>LQ00108</t>
  </si>
  <si>
    <t>LQ00970</t>
  </si>
  <si>
    <t>LQ01217</t>
  </si>
  <si>
    <t>LQ00971</t>
  </si>
  <si>
    <t>LQ00110</t>
  </si>
  <si>
    <t>LQ00111</t>
  </si>
  <si>
    <t>LQ00112</t>
  </si>
  <si>
    <t>LQ00113</t>
  </si>
  <si>
    <t>LQ00114</t>
  </si>
  <si>
    <t>LQ00115</t>
  </si>
  <si>
    <t>LQ00116</t>
  </si>
  <si>
    <t>LQ00117</t>
  </si>
  <si>
    <t>LQ00118</t>
  </si>
  <si>
    <t>LQ00119</t>
  </si>
  <si>
    <t>LQ00122</t>
  </si>
  <si>
    <t>LQ00125</t>
  </si>
  <si>
    <t>LQ00126</t>
  </si>
  <si>
    <t>LQ00127</t>
  </si>
  <si>
    <t>LQ00128</t>
  </si>
  <si>
    <t>LQ00129</t>
  </si>
  <si>
    <t>LQ00130</t>
  </si>
  <si>
    <t>LQ00131</t>
  </si>
  <si>
    <t>LQ00132</t>
  </si>
  <si>
    <t>LQ00133</t>
  </si>
  <si>
    <t>LQ00134</t>
  </si>
  <si>
    <t>LQ00135</t>
  </si>
  <si>
    <t>LQ00136</t>
  </si>
  <si>
    <t>LQ00137</t>
  </si>
  <si>
    <t>LQ00138</t>
  </si>
  <si>
    <t>LQ00139</t>
  </si>
  <si>
    <t>LQ00140</t>
  </si>
  <si>
    <t>LQ00141</t>
  </si>
  <si>
    <t>LQ00142</t>
  </si>
  <si>
    <t>LQ00143</t>
  </si>
  <si>
    <t>LQ01218</t>
  </si>
  <si>
    <t>LQ01219</t>
  </si>
  <si>
    <t>LQ00144</t>
  </si>
  <si>
    <t>LQ00145</t>
  </si>
  <si>
    <t>LQ00146</t>
  </si>
  <si>
    <t>LQ00147</t>
  </si>
  <si>
    <t>LQ00148</t>
  </si>
  <si>
    <t>LQ00862</t>
  </si>
  <si>
    <t>LQ00149</t>
  </si>
  <si>
    <t>LQ00863</t>
  </si>
  <si>
    <t>LQ01220</t>
  </si>
  <si>
    <t>LQ00150</t>
  </si>
  <si>
    <t>LQ00151</t>
  </si>
  <si>
    <t>LQ00152</t>
  </si>
  <si>
    <t>LQ00153</t>
  </si>
  <si>
    <t>LQ00154</t>
  </si>
  <si>
    <t>LQ00155</t>
  </si>
  <si>
    <t>LQ00812</t>
  </si>
  <si>
    <t>LQ00156</t>
  </si>
  <si>
    <t>LQ00157</t>
  </si>
  <si>
    <t>LQ00158</t>
  </si>
  <si>
    <t>LQ00159</t>
  </si>
  <si>
    <t>LQ00160</t>
  </si>
  <si>
    <t>LQ00830</t>
  </si>
  <si>
    <t>LQ01502</t>
  </si>
  <si>
    <t>LQ00166</t>
  </si>
  <si>
    <t>LQ01503</t>
  </si>
  <si>
    <t>LQ00172</t>
  </si>
  <si>
    <t>LQ01504</t>
  </si>
  <si>
    <t>LQ00174</t>
  </si>
  <si>
    <t>LQ00175</t>
  </si>
  <si>
    <t>LQ00178</t>
  </si>
  <si>
    <t>LQ00179</t>
  </si>
  <si>
    <t>LQ00180</t>
  </si>
  <si>
    <t>LQ00181</t>
  </si>
  <si>
    <t>LQ00182</t>
  </si>
  <si>
    <t>LQ00183</t>
  </si>
  <si>
    <t>LQ00185</t>
  </si>
  <si>
    <t>LQ00186</t>
  </si>
  <si>
    <t>LQ00187</t>
  </si>
  <si>
    <t>LQ00188</t>
  </si>
  <si>
    <t>LQ00196</t>
  </si>
  <si>
    <t>LQ00197</t>
  </si>
  <si>
    <t>LQ00198</t>
  </si>
  <si>
    <t>LQ00199</t>
  </si>
  <si>
    <t>LQ00201</t>
  </si>
  <si>
    <t>LQ00202</t>
  </si>
  <si>
    <t>LQ00203</t>
  </si>
  <si>
    <t>LQ00850</t>
  </si>
  <si>
    <t>LQ00851</t>
  </si>
  <si>
    <t>LQ01505</t>
  </si>
  <si>
    <t>LQ01506</t>
  </si>
  <si>
    <t>LQ00192</t>
  </si>
  <si>
    <t>LQ01222</t>
  </si>
  <si>
    <t>LQ00204</t>
  </si>
  <si>
    <t>LQ01507</t>
  </si>
  <si>
    <t>LQ00856</t>
  </si>
  <si>
    <t>LQ00208</t>
  </si>
  <si>
    <t>LQ00209</t>
  </si>
  <si>
    <t>LQ00210</t>
  </si>
  <si>
    <t>HQ00102</t>
  </si>
  <si>
    <t>HQ00103</t>
  </si>
  <si>
    <t>HQ00104</t>
  </si>
  <si>
    <t>HQ00105</t>
  </si>
  <si>
    <t>HQ00106</t>
  </si>
  <si>
    <t>HQ00107</t>
  </si>
  <si>
    <t>HQ00108</t>
  </si>
  <si>
    <t>HQ00109</t>
  </si>
  <si>
    <t>HQ00110</t>
  </si>
  <si>
    <t>HQ00111</t>
  </si>
  <si>
    <t>HQ03140</t>
  </si>
  <si>
    <t>HQ00112</t>
  </si>
  <si>
    <t>HQ00113</t>
  </si>
  <si>
    <t>HQ03305</t>
  </si>
  <si>
    <t>HQ00114</t>
  </si>
  <si>
    <t>HQ00115</t>
  </si>
  <si>
    <t>HQ02118</t>
  </si>
  <si>
    <t>HQ00116</t>
  </si>
  <si>
    <t>HQ00117</t>
  </si>
  <si>
    <t>HQ00118</t>
  </si>
  <si>
    <t>HQ00119</t>
  </si>
  <si>
    <t>HQ00120</t>
  </si>
  <si>
    <t>HQ00121</t>
  </si>
  <si>
    <t>HQ00122</t>
  </si>
  <si>
    <t>HQ00123</t>
  </si>
  <si>
    <t>HQ00124</t>
  </si>
  <si>
    <t>HQ00125</t>
  </si>
  <si>
    <t>HQ00126</t>
  </si>
  <si>
    <t>HQ00127</t>
  </si>
  <si>
    <t>HQ00128</t>
  </si>
  <si>
    <t>HQ00129</t>
  </si>
  <si>
    <t>HQ00130</t>
  </si>
  <si>
    <t>HQ00131</t>
  </si>
  <si>
    <t>HQ00133</t>
  </si>
  <si>
    <t>HQ00134</t>
  </si>
  <si>
    <t>HQ00135</t>
  </si>
  <si>
    <t>HQ00136</t>
  </si>
  <si>
    <t>HQ00254</t>
  </si>
  <si>
    <t>HQ00255</t>
  </si>
  <si>
    <t>HQ00256</t>
  </si>
  <si>
    <t>HQ00257</t>
  </si>
  <si>
    <t>HQ00258</t>
  </si>
  <si>
    <t>HQ00259</t>
  </si>
  <si>
    <t>HQ00260</t>
  </si>
  <si>
    <t>HQ00261</t>
  </si>
  <si>
    <t>HQ00262</t>
  </si>
  <si>
    <t>HQ00263</t>
  </si>
  <si>
    <t>HQ00264</t>
  </si>
  <si>
    <t>HQ00265</t>
  </si>
  <si>
    <t>HQ00266</t>
  </si>
  <si>
    <t>HQ00267</t>
  </si>
  <si>
    <t>HQ00268</t>
  </si>
  <si>
    <t>HQ00269</t>
  </si>
  <si>
    <t>HQ00270</t>
  </si>
  <si>
    <t>HQ00271</t>
  </si>
  <si>
    <t>HQ00272</t>
  </si>
  <si>
    <t>HQ00273</t>
  </si>
  <si>
    <t>HQ00274</t>
  </si>
  <si>
    <t>HQ00275</t>
  </si>
  <si>
    <t>HQ00276</t>
  </si>
  <si>
    <t>HQ00277</t>
  </si>
  <si>
    <t>HQ00278</t>
  </si>
  <si>
    <t>HQ00279</t>
  </si>
  <si>
    <t>HQ00280</t>
  </si>
  <si>
    <t>HQ00281</t>
  </si>
  <si>
    <t>HQ00282</t>
  </si>
  <si>
    <t>HQ00283</t>
  </si>
  <si>
    <t>HQ00284</t>
  </si>
  <si>
    <t>HQ00285</t>
  </si>
  <si>
    <t>HQ00286</t>
  </si>
  <si>
    <t>HQ00287</t>
  </si>
  <si>
    <t>HQ00288</t>
  </si>
  <si>
    <t>HQ00289</t>
  </si>
  <si>
    <t>HQ00290</t>
  </si>
  <si>
    <t>HQ00291</t>
  </si>
  <si>
    <t>HQ00292</t>
  </si>
  <si>
    <t>HQ00293</t>
  </si>
  <si>
    <t>HQ00294</t>
  </si>
  <si>
    <t>HQ00295</t>
  </si>
  <si>
    <t>HQ00296</t>
  </si>
  <si>
    <t>HQ00297</t>
  </si>
  <si>
    <t>HQ00298</t>
  </si>
  <si>
    <t>HQ00299</t>
  </si>
  <si>
    <t>HQ00300</t>
  </si>
  <si>
    <t>HQ00301</t>
  </si>
  <si>
    <t>HQ00302</t>
  </si>
  <si>
    <t>HQ00303</t>
  </si>
  <si>
    <t>HQ00304</t>
  </si>
  <si>
    <t>HQ00305</t>
  </si>
  <si>
    <t>HQ00306</t>
  </si>
  <si>
    <t>HQ00308</t>
  </si>
  <si>
    <t>HQ00309</t>
  </si>
  <si>
    <t>HQ00310</t>
  </si>
  <si>
    <t>HQ00311</t>
  </si>
  <si>
    <t>HQ00312</t>
  </si>
  <si>
    <t>HQ00313</t>
  </si>
  <si>
    <t>HQ00314</t>
  </si>
  <si>
    <t>HQ00315</t>
  </si>
  <si>
    <t>HQ00316</t>
  </si>
  <si>
    <t>HQ00317</t>
  </si>
  <si>
    <t>HQ00318</t>
  </si>
  <si>
    <t>HQ00319</t>
  </si>
  <si>
    <t>HQ00320</t>
  </si>
  <si>
    <t>HQ00321</t>
  </si>
  <si>
    <t>HQ00322</t>
  </si>
  <si>
    <t>HQ00323</t>
  </si>
  <si>
    <t>HQ00324</t>
  </si>
  <si>
    <t>HQ00325</t>
  </si>
  <si>
    <t>HQ00326</t>
  </si>
  <si>
    <t>HQ00327</t>
  </si>
  <si>
    <t>HQ00328</t>
  </si>
  <si>
    <t>HQ00329</t>
  </si>
  <si>
    <t>HQ00330</t>
  </si>
  <si>
    <t>HQ00331</t>
  </si>
  <si>
    <t>HQ00332</t>
  </si>
  <si>
    <t>HQ00333</t>
  </si>
  <si>
    <t>HQ00334</t>
  </si>
  <si>
    <t>HQ00335</t>
  </si>
  <si>
    <t>HQ00336</t>
  </si>
  <si>
    <t>HQ00337</t>
  </si>
  <si>
    <t>HQ00338</t>
  </si>
  <si>
    <t>HQ00339</t>
  </si>
  <si>
    <t>HQ00340</t>
  </si>
  <si>
    <t>HQ00341</t>
  </si>
  <si>
    <t>HQ00342</t>
  </si>
  <si>
    <t>HQ00343</t>
  </si>
  <si>
    <t>HQ00344</t>
  </si>
  <si>
    <t>HQ00345</t>
  </si>
  <si>
    <t>Company Name</t>
  </si>
  <si>
    <t>Capital &amp; Surplus</t>
  </si>
  <si>
    <t>ST26002</t>
  </si>
  <si>
    <t>ST26003</t>
  </si>
  <si>
    <t>ST26004</t>
  </si>
  <si>
    <t>ST26005</t>
  </si>
  <si>
    <t>ST23586</t>
  </si>
  <si>
    <t>ST26006</t>
  </si>
  <si>
    <t>ST26007</t>
  </si>
  <si>
    <t>ST26008</t>
  </si>
  <si>
    <t>ST26009</t>
  </si>
  <si>
    <t>ST23587</t>
  </si>
  <si>
    <t>ST26010</t>
  </si>
  <si>
    <t>ST26011</t>
  </si>
  <si>
    <t>ST26012</t>
  </si>
  <si>
    <t>ST26013</t>
  </si>
  <si>
    <t>ST23588</t>
  </si>
  <si>
    <t>ST26014</t>
  </si>
  <si>
    <t>ST26015</t>
  </si>
  <si>
    <t>ST26016</t>
  </si>
  <si>
    <t>ST26017</t>
  </si>
  <si>
    <t>ST23589</t>
  </si>
  <si>
    <t>ST26018</t>
  </si>
  <si>
    <t>ST26019</t>
  </si>
  <si>
    <t>ST26020</t>
  </si>
  <si>
    <t>ST26021</t>
  </si>
  <si>
    <t>ST23590</t>
  </si>
  <si>
    <t>ST26022</t>
  </si>
  <si>
    <t>ST26023</t>
  </si>
  <si>
    <t>ST26024</t>
  </si>
  <si>
    <t>ST26025</t>
  </si>
  <si>
    <t>ST23591</t>
  </si>
  <si>
    <t>ST26026</t>
  </si>
  <si>
    <t>ST26027</t>
  </si>
  <si>
    <t>ST26028</t>
  </si>
  <si>
    <t>ST26029</t>
  </si>
  <si>
    <t>ST23592</t>
  </si>
  <si>
    <t>ST26030</t>
  </si>
  <si>
    <t>ST26031</t>
  </si>
  <si>
    <t>ST26032</t>
  </si>
  <si>
    <t>ST26033</t>
  </si>
  <si>
    <t>ST23593</t>
  </si>
  <si>
    <t>ST16921</t>
  </si>
  <si>
    <t>ST22377</t>
  </si>
  <si>
    <t>ST22378</t>
  </si>
  <si>
    <t>ST22379</t>
  </si>
  <si>
    <t>ST04956</t>
  </si>
  <si>
    <t>HS17098</t>
  </si>
  <si>
    <t>HS17099</t>
  </si>
  <si>
    <t>HS17100</t>
  </si>
  <si>
    <t>HS17101</t>
  </si>
  <si>
    <t>HS15269</t>
  </si>
  <si>
    <t>HS17102</t>
  </si>
  <si>
    <t>HS17103</t>
  </si>
  <si>
    <t>HS17104</t>
  </si>
  <si>
    <t>HS17105</t>
  </si>
  <si>
    <t>HS15270</t>
  </si>
  <si>
    <t>HS17106</t>
  </si>
  <si>
    <t>HS17107</t>
  </si>
  <si>
    <t>HS17108</t>
  </si>
  <si>
    <t>HS17109</t>
  </si>
  <si>
    <t>HS15271</t>
  </si>
  <si>
    <t>HS17110</t>
  </si>
  <si>
    <t>HS17111</t>
  </si>
  <si>
    <t>HS17112</t>
  </si>
  <si>
    <t>HS17113</t>
  </si>
  <si>
    <t>HS15272</t>
  </si>
  <si>
    <t>HS17114</t>
  </si>
  <si>
    <t>HS17115</t>
  </si>
  <si>
    <t>HS17116</t>
  </si>
  <si>
    <t>HS17117</t>
  </si>
  <si>
    <t>HS15273</t>
  </si>
  <si>
    <t>HS17118</t>
  </si>
  <si>
    <t>HS17119</t>
  </si>
  <si>
    <t>HS17120</t>
  </si>
  <si>
    <t>HS17121</t>
  </si>
  <si>
    <t>HS15274</t>
  </si>
  <si>
    <t>HS17122</t>
  </si>
  <si>
    <t>HS17123</t>
  </si>
  <si>
    <t>HS17124</t>
  </si>
  <si>
    <t>HS17125</t>
  </si>
  <si>
    <t>HS15275</t>
  </si>
  <si>
    <t>HS17126</t>
  </si>
  <si>
    <t>HS17127</t>
  </si>
  <si>
    <t>HS17128</t>
  </si>
  <si>
    <t>HS17129</t>
  </si>
  <si>
    <t>HS15276</t>
  </si>
  <si>
    <t>HS05220</t>
  </si>
  <si>
    <t>HS14705</t>
  </si>
  <si>
    <t>HS14706</t>
  </si>
  <si>
    <t>HS14707</t>
  </si>
  <si>
    <t>HS05226</t>
  </si>
  <si>
    <t>HS08250</t>
  </si>
  <si>
    <t>HS08251</t>
  </si>
  <si>
    <t>HS08252</t>
  </si>
  <si>
    <t>HS08253</t>
  </si>
  <si>
    <t>HS08254</t>
  </si>
  <si>
    <t>HS08255</t>
  </si>
  <si>
    <t>HS08256</t>
  </si>
  <si>
    <t>HS08257</t>
  </si>
  <si>
    <t>HS08258</t>
  </si>
  <si>
    <t>HS08259</t>
  </si>
  <si>
    <t>HS08260</t>
  </si>
  <si>
    <t>HS08261</t>
  </si>
  <si>
    <t>HS08262</t>
  </si>
  <si>
    <t>HS08263</t>
  </si>
  <si>
    <t>HS08264</t>
  </si>
  <si>
    <t>HS08265</t>
  </si>
  <si>
    <t>HS08266</t>
  </si>
  <si>
    <t>HS08267</t>
  </si>
  <si>
    <t>HS17035</t>
  </si>
  <si>
    <t>HS17036</t>
  </si>
  <si>
    <t>HS08268</t>
  </si>
  <si>
    <t>HS08269</t>
  </si>
  <si>
    <t>HS08270</t>
  </si>
  <si>
    <t>HS08271</t>
  </si>
  <si>
    <t>HS08272</t>
  </si>
  <si>
    <t>HS08273</t>
  </si>
  <si>
    <t>HS09299</t>
  </si>
  <si>
    <t>HS09300</t>
  </si>
  <si>
    <t>HS08274</t>
  </si>
  <si>
    <t>HS08275</t>
  </si>
  <si>
    <t>HS08809</t>
  </si>
  <si>
    <t>HS08810</t>
  </si>
  <si>
    <t>HS08811</t>
  </si>
  <si>
    <t>HS08812</t>
  </si>
  <si>
    <t>HS17037</t>
  </si>
  <si>
    <t>HS17038</t>
  </si>
  <si>
    <t>HS17039</t>
  </si>
  <si>
    <t>HS17040</t>
  </si>
  <si>
    <t>HS08815</t>
  </si>
  <si>
    <t>HS08816</t>
  </si>
  <si>
    <t>HS17041</t>
  </si>
  <si>
    <t>HS08278</t>
  </si>
  <si>
    <t>HS08279</t>
  </si>
  <si>
    <t>HS08280</t>
  </si>
  <si>
    <t>HS08281</t>
  </si>
  <si>
    <t>HS05018</t>
  </si>
  <si>
    <t>SF21373</t>
  </si>
  <si>
    <t>SF21375</t>
  </si>
  <si>
    <t>SF21377</t>
  </si>
  <si>
    <t>SF21379</t>
  </si>
  <si>
    <t>SF21381</t>
  </si>
  <si>
    <t>SF21383</t>
  </si>
  <si>
    <t>SF21385</t>
  </si>
  <si>
    <t>SF21387</t>
  </si>
  <si>
    <t>SF21389</t>
  </si>
  <si>
    <t>SF21391</t>
  </si>
  <si>
    <t>SF21393</t>
  </si>
  <si>
    <t>SF21395</t>
  </si>
  <si>
    <t>SF21397</t>
  </si>
  <si>
    <t>SF21399</t>
  </si>
  <si>
    <t>SF21401</t>
  </si>
  <si>
    <t>SF21403</t>
  </si>
  <si>
    <t>SF21405</t>
  </si>
  <si>
    <t>SF21407</t>
  </si>
  <si>
    <t>SF21409</t>
  </si>
  <si>
    <t>SF21411</t>
  </si>
  <si>
    <t>SF21413</t>
  </si>
  <si>
    <t>SF21414</t>
  </si>
  <si>
    <t>SF21416</t>
  </si>
  <si>
    <t>SF21374</t>
  </si>
  <si>
    <t>SF21376</t>
  </si>
  <si>
    <t>SF21378</t>
  </si>
  <si>
    <t>SF21380</t>
  </si>
  <si>
    <t>SF21382</t>
  </si>
  <si>
    <t>SF21384</t>
  </si>
  <si>
    <t>SF21386</t>
  </si>
  <si>
    <t>SF21388</t>
  </si>
  <si>
    <t>SF21390</t>
  </si>
  <si>
    <t>SF21392</t>
  </si>
  <si>
    <t>SF21394</t>
  </si>
  <si>
    <t>SF21396</t>
  </si>
  <si>
    <t>SF21398</t>
  </si>
  <si>
    <t>SF21400</t>
  </si>
  <si>
    <t>SF21402</t>
  </si>
  <si>
    <t>SF21404</t>
  </si>
  <si>
    <t>SF21406</t>
  </si>
  <si>
    <t>SF21408</t>
  </si>
  <si>
    <t>SF21410</t>
  </si>
  <si>
    <t>SF21412</t>
  </si>
  <si>
    <t>SF21415</t>
  </si>
  <si>
    <t>SF21417</t>
  </si>
  <si>
    <t>SF08197</t>
  </si>
  <si>
    <t>ST13332</t>
  </si>
  <si>
    <t>ST13334</t>
  </si>
  <si>
    <t>ST13336</t>
  </si>
  <si>
    <t>ST13338</t>
  </si>
  <si>
    <t>ST13340</t>
  </si>
  <si>
    <t>ST13342</t>
  </si>
  <si>
    <t>ST13344</t>
  </si>
  <si>
    <t>ST13346</t>
  </si>
  <si>
    <t>ST13348</t>
  </si>
  <si>
    <t>ST25939</t>
  </si>
  <si>
    <t>ST13350</t>
  </si>
  <si>
    <t>ST13352</t>
  </si>
  <si>
    <t>ST13354</t>
  </si>
  <si>
    <t>ST16031</t>
  </si>
  <si>
    <t>ST13356</t>
  </si>
  <si>
    <t>ST15400</t>
  </si>
  <si>
    <t>ST15402</t>
  </si>
  <si>
    <t>ST25941</t>
  </si>
  <si>
    <t>ST25943</t>
  </si>
  <si>
    <t>ST15406</t>
  </si>
  <si>
    <t>ST25945</t>
  </si>
  <si>
    <t>ST13360</t>
  </si>
  <si>
    <t>ST13362</t>
  </si>
  <si>
    <t>ST13333</t>
  </si>
  <si>
    <t>ST13335</t>
  </si>
  <si>
    <t>ST13337</t>
  </si>
  <si>
    <t>ST13339</t>
  </si>
  <si>
    <t>ST13341</t>
  </si>
  <si>
    <t>ST13343</t>
  </si>
  <si>
    <t>ST13345</t>
  </si>
  <si>
    <t>ST13347</t>
  </si>
  <si>
    <t>ST13349</t>
  </si>
  <si>
    <t>ST25940</t>
  </si>
  <si>
    <t>ST13351</t>
  </si>
  <si>
    <t>ST13353</t>
  </si>
  <si>
    <t>ST13355</t>
  </si>
  <si>
    <t>ST16032</t>
  </si>
  <si>
    <t>ST13357</t>
  </si>
  <si>
    <t>ST15401</t>
  </si>
  <si>
    <t>ST15403</t>
  </si>
  <si>
    <t>ST25942</t>
  </si>
  <si>
    <t>ST25944</t>
  </si>
  <si>
    <t>ST15407</t>
  </si>
  <si>
    <t>ST13361</t>
  </si>
  <si>
    <t>ST13363</t>
  </si>
  <si>
    <t>ST03413</t>
  </si>
  <si>
    <t>BI6008</t>
  </si>
  <si>
    <t>AI6008</t>
  </si>
  <si>
    <t>AI6009</t>
  </si>
  <si>
    <t>AI6010</t>
  </si>
  <si>
    <t>Net Investment Income Earned</t>
  </si>
  <si>
    <t>AI5007</t>
  </si>
  <si>
    <t>Cash &amp; Invested Assets 2 year ave</t>
  </si>
  <si>
    <t>BI0011</t>
  </si>
  <si>
    <t>Net Realized Capital Gains</t>
  </si>
  <si>
    <t>Change In Unrealized Capital Gains</t>
  </si>
  <si>
    <t>BI0012</t>
  </si>
  <si>
    <t>BI0013</t>
  </si>
  <si>
    <t>CI0002</t>
  </si>
  <si>
    <t>BA - Unaffiliated</t>
  </si>
  <si>
    <t>AI6011</t>
  </si>
  <si>
    <t>AI6012</t>
  </si>
  <si>
    <t>Illiquid Assets</t>
  </si>
  <si>
    <t>Cash &amp; Invested Assets</t>
  </si>
  <si>
    <t>CEO</t>
  </si>
  <si>
    <t>CO00326</t>
  </si>
  <si>
    <t>CO00033</t>
  </si>
  <si>
    <t>CIO email</t>
  </si>
  <si>
    <t>CO00330</t>
  </si>
  <si>
    <t xml:space="preserve">CFO email </t>
  </si>
  <si>
    <t>CO00331</t>
  </si>
  <si>
    <t>Business Focus</t>
  </si>
  <si>
    <t>CO00179</t>
  </si>
  <si>
    <t>CEO:</t>
  </si>
  <si>
    <t>CFO:</t>
  </si>
  <si>
    <t>CIO:</t>
  </si>
  <si>
    <t>Focus:</t>
  </si>
  <si>
    <t>Total Preferred Stocks</t>
  </si>
  <si>
    <t>SF16433</t>
  </si>
  <si>
    <t>Industrial and Miscellaneous (Unaffiliated)</t>
  </si>
  <si>
    <t>Money Market Mutual Funds</t>
  </si>
  <si>
    <t>Total Common Stocks</t>
  </si>
  <si>
    <t>Total Preferred and Common Stocks</t>
  </si>
  <si>
    <t>SF16461</t>
  </si>
  <si>
    <t>SF16462</t>
  </si>
  <si>
    <t>SF16463</t>
  </si>
  <si>
    <t>SF16464</t>
  </si>
  <si>
    <t>SF08476</t>
  </si>
  <si>
    <t>SF16465</t>
  </si>
  <si>
    <t>CI6001</t>
  </si>
  <si>
    <t>VI6001</t>
  </si>
  <si>
    <t>VI6002</t>
  </si>
  <si>
    <t>VI6003</t>
  </si>
  <si>
    <t>VI6004</t>
  </si>
  <si>
    <t>Realized Cap Gains returns (Realized Cap Gains/ Avg Cash &amp; Inv Assets)</t>
  </si>
  <si>
    <t>Unrealized Cap Gains return (Unrealized Cap Gains / Avg Cash &amp; Inv Assets)</t>
  </si>
  <si>
    <t>VI6005</t>
  </si>
  <si>
    <t>ST23662</t>
  </si>
  <si>
    <t>ST23688</t>
  </si>
  <si>
    <t>ST23689</t>
  </si>
  <si>
    <t>ST23690</t>
  </si>
  <si>
    <t>ST23691</t>
  </si>
  <si>
    <t>ST04975</t>
  </si>
  <si>
    <t>ST04982</t>
  </si>
  <si>
    <t>HS15343</t>
  </si>
  <si>
    <t>HS15358</t>
  </si>
  <si>
    <t>HS05312</t>
  </si>
  <si>
    <t>HS15359</t>
  </si>
  <si>
    <t>HS15360</t>
  </si>
  <si>
    <t>HS05313</t>
  </si>
  <si>
    <t>HS05314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</si>
</sst>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000000"/>
    <numFmt numFmtId="165" formatCode="0.0_);[Red]\(0.0\)"/>
    <numFmt numFmtId="166" formatCode="0.0"/>
    <numFmt numFmtId="167" formatCode="0.0%"/>
    <numFmt numFmtId="168" formatCode="&quot;$&quot;#,##0"/>
    <numFmt numFmtId="169" formatCode="_(* #,##0_);_(* \(#,##0\);_(* &quot;-&quot;??_);_(@_)"/>
    <numFmt numFmtId="170" formatCode="_(&quot;$&quot;* #,##0_);_(&quot;$&quot;* \(#,##0\);_(&quot;$&quot;* &quot;-&quot;??_);_(@_)"/>
  </numFmts>
  <fonts count="21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rgb="FF000000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Arial Narrow"/>
      <family val="2"/>
    </font>
    <font>
      <b/>
      <sz val="12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/>
    <xf numFmtId="0" fontId="3" fillId="0" borderId="0"/>
    <xf numFmtId="0" fontId="2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5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8" fontId="1" fillId="2" borderId="1" xfId="0" applyNumberFormat="1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right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0" borderId="1" xfId="1" applyFont="1" applyBorder="1" applyAlignment="1">
      <alignment vertical="center"/>
    </xf>
    <xf numFmtId="0" fontId="1" fillId="2" borderId="1" xfId="1" applyFont="1" applyFill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38" fontId="1" fillId="2" borderId="1" xfId="1" applyNumberFormat="1" applyFont="1" applyFill="1" applyBorder="1" applyAlignment="1">
      <alignment horizontal="right" vertical="center"/>
    </xf>
    <xf numFmtId="0" fontId="1" fillId="0" borderId="1" xfId="1" applyFont="1" applyBorder="1"/>
    <xf numFmtId="0" fontId="1" fillId="2" borderId="1" xfId="1" applyFont="1" applyFill="1" applyBorder="1"/>
    <xf numFmtId="0" fontId="1" fillId="3" borderId="1" xfId="1" applyFont="1" applyFill="1" applyBorder="1" applyAlignment="1">
      <alignment vertical="center"/>
    </xf>
    <xf numFmtId="38" fontId="1" fillId="3" borderId="1" xfId="2" applyNumberFormat="1" applyFont="1" applyFill="1" applyBorder="1" applyAlignment="1">
      <alignment horizontal="right" vertical="center"/>
    </xf>
    <xf numFmtId="0" fontId="1" fillId="3" borderId="1" xfId="2" applyFont="1" applyFill="1" applyBorder="1" applyAlignment="1">
      <alignment vertical="center"/>
    </xf>
    <xf numFmtId="0" fontId="1" fillId="3" borderId="1" xfId="1" applyFont="1" applyFill="1" applyBorder="1"/>
    <xf numFmtId="0" fontId="1" fillId="4" borderId="1" xfId="1" applyFont="1" applyFill="1" applyBorder="1" applyAlignment="1">
      <alignment vertical="center"/>
    </xf>
    <xf numFmtId="3" fontId="1" fillId="4" borderId="1" xfId="3" applyNumberFormat="1" applyFont="1" applyFill="1" applyBorder="1" applyAlignment="1">
      <alignment horizontal="right" vertical="center"/>
    </xf>
    <xf numFmtId="0" fontId="1" fillId="4" borderId="1" xfId="3" applyFont="1" applyFill="1" applyBorder="1" applyAlignment="1">
      <alignment vertical="center"/>
    </xf>
    <xf numFmtId="0" fontId="1" fillId="4" borderId="1" xfId="1" applyFont="1" applyFill="1" applyBorder="1"/>
    <xf numFmtId="38" fontId="1" fillId="0" borderId="1" xfId="1" applyNumberFormat="1" applyFon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right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3" fontId="1" fillId="2" borderId="1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1" fillId="4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1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5" fillId="0" borderId="1" xfId="0" applyFont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5" fillId="4" borderId="1" xfId="0" applyFont="1" applyFill="1" applyBorder="1" applyAlignment="1">
      <alignment horizontal="right"/>
    </xf>
    <xf numFmtId="165" fontId="1" fillId="2" borderId="1" xfId="0" applyNumberFormat="1" applyFont="1" applyFill="1" applyBorder="1" applyAlignment="1">
      <alignment vertical="center"/>
    </xf>
    <xf numFmtId="165" fontId="1" fillId="3" borderId="1" xfId="0" applyNumberFormat="1" applyFont="1" applyFill="1" applyBorder="1" applyAlignment="1">
      <alignment vertical="center"/>
    </xf>
    <xf numFmtId="165" fontId="1" fillId="4" borderId="1" xfId="0" applyNumberFormat="1" applyFont="1" applyFill="1" applyBorder="1" applyAlignment="1">
      <alignment vertical="center"/>
    </xf>
    <xf numFmtId="166" fontId="1" fillId="2" borderId="1" xfId="0" applyNumberFormat="1" applyFont="1" applyFill="1" applyBorder="1" applyAlignment="1">
      <alignment horizontal="right" vertical="center"/>
    </xf>
    <xf numFmtId="166" fontId="1" fillId="3" borderId="1" xfId="0" applyNumberFormat="1" applyFont="1" applyFill="1" applyBorder="1" applyAlignment="1">
      <alignment horizontal="right" vertical="center"/>
    </xf>
    <xf numFmtId="166" fontId="1" fillId="4" borderId="1" xfId="0" applyNumberFormat="1" applyFont="1" applyFill="1" applyBorder="1" applyAlignment="1">
      <alignment horizontal="right" vertical="center"/>
    </xf>
    <xf numFmtId="0" fontId="4" fillId="0" borderId="1" xfId="0" applyFont="1" applyBorder="1" applyAlignment="1"/>
    <xf numFmtId="0" fontId="1" fillId="0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top"/>
    </xf>
    <xf numFmtId="0" fontId="1" fillId="2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top"/>
    </xf>
    <xf numFmtId="0" fontId="1" fillId="3" borderId="1" xfId="0" applyNumberFormat="1" applyFont="1" applyFill="1" applyBorder="1" applyAlignment="1">
      <alignment vertical="center"/>
    </xf>
    <xf numFmtId="0" fontId="5" fillId="3" borderId="1" xfId="0" applyFont="1" applyFill="1" applyBorder="1"/>
    <xf numFmtId="0" fontId="4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4" fillId="3" borderId="1" xfId="0" applyFont="1" applyFill="1" applyBorder="1" applyAlignment="1"/>
    <xf numFmtId="0" fontId="5" fillId="0" borderId="1" xfId="0" applyFont="1" applyFill="1" applyBorder="1"/>
    <xf numFmtId="0" fontId="5" fillId="0" borderId="0" xfId="0" applyFont="1"/>
    <xf numFmtId="0" fontId="6" fillId="2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7" fillId="0" borderId="1" xfId="0" applyFont="1" applyBorder="1"/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8" fillId="3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2" fillId="0" borderId="0" xfId="3"/>
    <xf numFmtId="0" fontId="10" fillId="5" borderId="4" xfId="3" applyFont="1" applyFill="1" applyBorder="1"/>
    <xf numFmtId="0" fontId="10" fillId="5" borderId="5" xfId="3" applyFont="1" applyFill="1" applyBorder="1"/>
    <xf numFmtId="0" fontId="10" fillId="0" borderId="0" xfId="3" applyFont="1"/>
    <xf numFmtId="0" fontId="11" fillId="6" borderId="6" xfId="3" applyFont="1" applyFill="1" applyBorder="1"/>
    <xf numFmtId="0" fontId="11" fillId="6" borderId="0" xfId="3" applyFont="1" applyFill="1" applyBorder="1"/>
    <xf numFmtId="0" fontId="11" fillId="7" borderId="6" xfId="3" applyFont="1" applyFill="1" applyBorder="1"/>
    <xf numFmtId="0" fontId="11" fillId="7" borderId="0" xfId="3" applyFont="1" applyFill="1" applyBorder="1"/>
    <xf numFmtId="0" fontId="13" fillId="7" borderId="0" xfId="3" applyFont="1" applyFill="1" applyBorder="1"/>
    <xf numFmtId="0" fontId="13" fillId="6" borderId="0" xfId="3" applyFont="1" applyFill="1" applyBorder="1"/>
    <xf numFmtId="0" fontId="11" fillId="7" borderId="10" xfId="3" applyFont="1" applyFill="1" applyBorder="1"/>
    <xf numFmtId="0" fontId="12" fillId="7" borderId="11" xfId="3" applyFont="1" applyFill="1" applyBorder="1"/>
    <xf numFmtId="0" fontId="10" fillId="7" borderId="11" xfId="3" applyFont="1" applyFill="1" applyBorder="1"/>
    <xf numFmtId="0" fontId="10" fillId="7" borderId="12" xfId="3" applyFont="1" applyFill="1" applyBorder="1"/>
    <xf numFmtId="0" fontId="14" fillId="0" borderId="0" xfId="3" applyFont="1"/>
    <xf numFmtId="0" fontId="8" fillId="0" borderId="1" xfId="0" applyFont="1" applyFill="1" applyBorder="1"/>
    <xf numFmtId="10" fontId="0" fillId="0" borderId="0" xfId="0" applyNumberFormat="1"/>
    <xf numFmtId="2" fontId="0" fillId="0" borderId="6" xfId="0" applyNumberFormat="1" applyBorder="1"/>
    <xf numFmtId="10" fontId="0" fillId="0" borderId="9" xfId="0" applyNumberFormat="1" applyBorder="1"/>
    <xf numFmtId="2" fontId="0" fillId="3" borderId="6" xfId="0" applyNumberFormat="1" applyFill="1" applyBorder="1"/>
    <xf numFmtId="10" fontId="0" fillId="3" borderId="9" xfId="0" applyNumberFormat="1" applyFill="1" applyBorder="1"/>
    <xf numFmtId="10" fontId="0" fillId="3" borderId="0" xfId="0" applyNumberFormat="1" applyFill="1" applyBorder="1"/>
    <xf numFmtId="0" fontId="15" fillId="0" borderId="0" xfId="0" applyFont="1"/>
    <xf numFmtId="10" fontId="15" fillId="8" borderId="14" xfId="0" applyNumberFormat="1" applyFont="1" applyFill="1" applyBorder="1" applyAlignment="1">
      <alignment horizontal="right"/>
    </xf>
    <xf numFmtId="0" fontId="15" fillId="8" borderId="15" xfId="0" applyFont="1" applyFill="1" applyBorder="1" applyAlignment="1">
      <alignment horizontal="right"/>
    </xf>
    <xf numFmtId="10" fontId="15" fillId="8" borderId="15" xfId="0" applyNumberFormat="1" applyFont="1" applyFill="1" applyBorder="1" applyAlignment="1">
      <alignment horizontal="right"/>
    </xf>
    <xf numFmtId="0" fontId="0" fillId="0" borderId="0" xfId="0"/>
    <xf numFmtId="10" fontId="0" fillId="0" borderId="12" xfId="0" applyNumberFormat="1" applyBorder="1"/>
    <xf numFmtId="168" fontId="0" fillId="0" borderId="6" xfId="0" applyNumberFormat="1" applyBorder="1"/>
    <xf numFmtId="167" fontId="0" fillId="3" borderId="6" xfId="6" applyNumberFormat="1" applyFont="1" applyFill="1" applyBorder="1"/>
    <xf numFmtId="10" fontId="0" fillId="3" borderId="8" xfId="0" applyNumberFormat="1" applyFill="1" applyBorder="1"/>
    <xf numFmtId="0" fontId="15" fillId="0" borderId="0" xfId="0" applyFont="1" applyFill="1" applyBorder="1"/>
    <xf numFmtId="167" fontId="0" fillId="0" borderId="0" xfId="6" applyNumberFormat="1" applyFont="1"/>
    <xf numFmtId="10" fontId="0" fillId="3" borderId="12" xfId="0" applyNumberFormat="1" applyFill="1" applyBorder="1"/>
    <xf numFmtId="10" fontId="16" fillId="0" borderId="12" xfId="6" applyNumberFormat="1" applyFont="1" applyBorder="1"/>
    <xf numFmtId="169" fontId="0" fillId="0" borderId="6" xfId="4" applyNumberFormat="1" applyFont="1" applyBorder="1"/>
    <xf numFmtId="170" fontId="0" fillId="0" borderId="12" xfId="5" applyNumberFormat="1" applyFont="1" applyBorder="1"/>
    <xf numFmtId="10" fontId="0" fillId="0" borderId="8" xfId="0" applyNumberFormat="1" applyBorder="1"/>
    <xf numFmtId="168" fontId="0" fillId="0" borderId="0" xfId="0" applyNumberFormat="1"/>
    <xf numFmtId="168" fontId="0" fillId="0" borderId="0" xfId="0" applyNumberFormat="1" applyBorder="1"/>
    <xf numFmtId="168" fontId="0" fillId="0" borderId="5" xfId="0" applyNumberFormat="1" applyBorder="1"/>
    <xf numFmtId="169" fontId="0" fillId="0" borderId="0" xfId="4" applyNumberFormat="1" applyFont="1"/>
    <xf numFmtId="168" fontId="0" fillId="0" borderId="4" xfId="0" applyNumberFormat="1" applyBorder="1"/>
    <xf numFmtId="169" fontId="0" fillId="0" borderId="26" xfId="4" applyNumberFormat="1" applyFont="1" applyBorder="1"/>
    <xf numFmtId="10" fontId="0" fillId="3" borderId="11" xfId="0" applyNumberFormat="1" applyFill="1" applyBorder="1"/>
    <xf numFmtId="0" fontId="15" fillId="3" borderId="10" xfId="0" applyFont="1" applyFill="1" applyBorder="1"/>
    <xf numFmtId="10" fontId="0" fillId="6" borderId="9" xfId="0" applyNumberFormat="1" applyFill="1" applyBorder="1"/>
    <xf numFmtId="0" fontId="0" fillId="6" borderId="0" xfId="0" applyFill="1" applyBorder="1"/>
    <xf numFmtId="10" fontId="0" fillId="6" borderId="0" xfId="0" applyNumberFormat="1" applyFill="1" applyBorder="1"/>
    <xf numFmtId="0" fontId="15" fillId="6" borderId="6" xfId="0" applyFont="1" applyFill="1" applyBorder="1"/>
    <xf numFmtId="0" fontId="15" fillId="3" borderId="6" xfId="0" applyFont="1" applyFill="1" applyBorder="1"/>
    <xf numFmtId="0" fontId="17" fillId="0" borderId="0" xfId="0" applyNumberFormat="1" applyFont="1" applyAlignment="1">
      <alignment horizontal="left"/>
    </xf>
    <xf numFmtId="10" fontId="15" fillId="6" borderId="9" xfId="0" applyNumberFormat="1" applyFont="1" applyFill="1" applyBorder="1"/>
    <xf numFmtId="0" fontId="15" fillId="6" borderId="0" xfId="0" applyFont="1" applyFill="1" applyBorder="1"/>
    <xf numFmtId="0" fontId="18" fillId="0" borderId="0" xfId="0" applyFont="1" applyAlignment="1">
      <alignment horizontal="left"/>
    </xf>
    <xf numFmtId="0" fontId="15" fillId="10" borderId="4" xfId="0" applyFont="1" applyFill="1" applyBorder="1" applyAlignment="1">
      <alignment horizontal="center"/>
    </xf>
    <xf numFmtId="10" fontId="15" fillId="10" borderId="25" xfId="0" applyNumberFormat="1" applyFont="1" applyFill="1" applyBorder="1"/>
    <xf numFmtId="10" fontId="15" fillId="10" borderId="5" xfId="0" applyNumberFormat="1" applyFont="1" applyFill="1" applyBorder="1"/>
    <xf numFmtId="49" fontId="0" fillId="0" borderId="0" xfId="0" applyNumberFormat="1"/>
    <xf numFmtId="3" fontId="0" fillId="0" borderId="0" xfId="0" applyNumberFormat="1"/>
    <xf numFmtId="10" fontId="0" fillId="3" borderId="6" xfId="0" applyNumberFormat="1" applyFill="1" applyBorder="1"/>
    <xf numFmtId="2" fontId="0" fillId="3" borderId="6" xfId="6" applyNumberFormat="1" applyFont="1" applyFill="1" applyBorder="1"/>
    <xf numFmtId="0" fontId="0" fillId="0" borderId="0" xfId="0" applyBorder="1"/>
    <xf numFmtId="0" fontId="0" fillId="0" borderId="0" xfId="0" applyFill="1"/>
    <xf numFmtId="0" fontId="15" fillId="10" borderId="4" xfId="0" applyFont="1" applyFill="1" applyBorder="1"/>
    <xf numFmtId="0" fontId="0" fillId="0" borderId="6" xfId="0" applyBorder="1"/>
    <xf numFmtId="0" fontId="0" fillId="0" borderId="0" xfId="0" applyFill="1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15" fillId="0" borderId="0" xfId="0" applyFont="1" applyFill="1"/>
    <xf numFmtId="0" fontId="4" fillId="0" borderId="1" xfId="0" applyFont="1" applyFill="1" applyBorder="1" applyAlignment="1">
      <alignment horizontal="left"/>
    </xf>
    <xf numFmtId="0" fontId="0" fillId="0" borderId="0" xfId="0"/>
    <xf numFmtId="0" fontId="0" fillId="0" borderId="0" xfId="0" applyBorder="1"/>
    <xf numFmtId="0" fontId="0" fillId="0" borderId="0" xfId="0"/>
    <xf numFmtId="0" fontId="0" fillId="0" borderId="0" xfId="0"/>
    <xf numFmtId="10" fontId="0" fillId="0" borderId="6" xfId="6" applyNumberFormat="1" applyFont="1" applyBorder="1"/>
    <xf numFmtId="10" fontId="0" fillId="0" borderId="10" xfId="6" applyNumberFormat="1" applyFont="1" applyBorder="1"/>
    <xf numFmtId="0" fontId="0" fillId="0" borderId="0" xfId="0"/>
    <xf numFmtId="0" fontId="0" fillId="3" borderId="0" xfId="0" applyFill="1" applyBorder="1"/>
    <xf numFmtId="0" fontId="0" fillId="3" borderId="6" xfId="0" applyFill="1" applyBorder="1"/>
    <xf numFmtId="0" fontId="0" fillId="3" borderId="9" xfId="0" applyFill="1" applyBorder="1"/>
    <xf numFmtId="168" fontId="0" fillId="0" borderId="10" xfId="0" applyNumberFormat="1" applyBorder="1"/>
    <xf numFmtId="10" fontId="0" fillId="0" borderId="9" xfId="0" applyNumberFormat="1" applyFill="1" applyBorder="1"/>
    <xf numFmtId="0" fontId="4" fillId="3" borderId="1" xfId="0" applyFont="1" applyFill="1" applyBorder="1" applyAlignment="1">
      <alignment horizontal="right" vertical="center"/>
    </xf>
    <xf numFmtId="2" fontId="0" fillId="0" borderId="6" xfId="6" applyNumberFormat="1" applyFont="1" applyBorder="1"/>
    <xf numFmtId="168" fontId="0" fillId="6" borderId="0" xfId="0" applyNumberFormat="1" applyFill="1" applyBorder="1"/>
    <xf numFmtId="10" fontId="16" fillId="6" borderId="0" xfId="6" applyNumberFormat="1" applyFont="1" applyFill="1" applyBorder="1"/>
    <xf numFmtId="10" fontId="0" fillId="9" borderId="9" xfId="0" applyNumberFormat="1" applyFont="1" applyFill="1" applyBorder="1"/>
    <xf numFmtId="167" fontId="15" fillId="6" borderId="6" xfId="6" applyNumberFormat="1" applyFont="1" applyFill="1" applyBorder="1"/>
    <xf numFmtId="169" fontId="0" fillId="0" borderId="26" xfId="0" applyNumberFormat="1" applyBorder="1"/>
    <xf numFmtId="10" fontId="15" fillId="8" borderId="30" xfId="0" applyNumberFormat="1" applyFont="1" applyFill="1" applyBorder="1" applyAlignment="1">
      <alignment horizontal="right"/>
    </xf>
    <xf numFmtId="0" fontId="0" fillId="0" borderId="0" xfId="0"/>
    <xf numFmtId="10" fontId="15" fillId="0" borderId="0" xfId="0" applyNumberFormat="1" applyFont="1"/>
    <xf numFmtId="0" fontId="8" fillId="11" borderId="1" xfId="0" applyFont="1" applyFill="1" applyBorder="1"/>
    <xf numFmtId="0" fontId="1" fillId="11" borderId="1" xfId="1" applyFont="1" applyFill="1" applyBorder="1" applyAlignment="1">
      <alignment vertical="center"/>
    </xf>
    <xf numFmtId="0" fontId="5" fillId="11" borderId="0" xfId="0" applyFont="1" applyFill="1"/>
    <xf numFmtId="49" fontId="20" fillId="0" borderId="0" xfId="0" applyNumberFormat="1" applyFont="1" applyFill="1" applyBorder="1" applyAlignment="1">
      <alignment horizontal="left" vertical="top" wrapText="1"/>
    </xf>
    <xf numFmtId="49" fontId="19" fillId="0" borderId="0" xfId="0" applyNumberFormat="1" applyFont="1" applyFill="1" applyBorder="1" applyAlignment="1">
      <alignment horizontal="left" vertical="top" wrapText="1"/>
    </xf>
    <xf numFmtId="49" fontId="20" fillId="12" borderId="25" xfId="0" applyNumberFormat="1" applyFont="1" applyFill="1" applyBorder="1" applyAlignment="1">
      <alignment horizontal="left" vertical="top" wrapText="1"/>
    </xf>
    <xf numFmtId="164" fontId="20" fillId="12" borderId="25" xfId="1" applyNumberFormat="1" applyFont="1" applyFill="1" applyBorder="1" applyAlignment="1">
      <alignment horizontal="left" vertical="top" wrapText="1"/>
    </xf>
    <xf numFmtId="0" fontId="20" fillId="12" borderId="25" xfId="1" applyFont="1" applyFill="1" applyBorder="1" applyAlignment="1">
      <alignment horizontal="left" vertical="top" wrapText="1"/>
    </xf>
    <xf numFmtId="49" fontId="5" fillId="3" borderId="1" xfId="0" applyNumberFormat="1" applyFont="1" applyFill="1" applyBorder="1" applyAlignment="1">
      <alignment vertical="center"/>
    </xf>
    <xf numFmtId="169" fontId="0" fillId="0" borderId="27" xfId="4" applyNumberFormat="1" applyFont="1" applyBorder="1"/>
    <xf numFmtId="169" fontId="0" fillId="0" borderId="29" xfId="4" applyNumberFormat="1" applyFont="1" applyBorder="1"/>
    <xf numFmtId="169" fontId="0" fillId="0" borderId="5" xfId="0" applyNumberFormat="1" applyBorder="1"/>
    <xf numFmtId="169" fontId="0" fillId="0" borderId="25" xfId="0" applyNumberFormat="1" applyBorder="1"/>
    <xf numFmtId="169" fontId="0" fillId="0" borderId="27" xfId="0" applyNumberFormat="1" applyBorder="1"/>
    <xf numFmtId="169" fontId="0" fillId="0" borderId="29" xfId="0" applyNumberFormat="1" applyBorder="1"/>
    <xf numFmtId="169" fontId="0" fillId="0" borderId="4" xfId="0" applyNumberFormat="1" applyBorder="1"/>
    <xf numFmtId="169" fontId="0" fillId="3" borderId="17" xfId="0" applyNumberFormat="1" applyFill="1" applyBorder="1"/>
    <xf numFmtId="169" fontId="0" fillId="0" borderId="6" xfId="0" applyNumberFormat="1" applyBorder="1"/>
    <xf numFmtId="169" fontId="0" fillId="0" borderId="17" xfId="0" applyNumberFormat="1" applyBorder="1"/>
    <xf numFmtId="169" fontId="0" fillId="0" borderId="10" xfId="5" applyNumberFormat="1" applyFont="1" applyBorder="1"/>
    <xf numFmtId="169" fontId="0" fillId="3" borderId="17" xfId="4" applyNumberFormat="1" applyFont="1" applyFill="1" applyBorder="1"/>
    <xf numFmtId="169" fontId="0" fillId="3" borderId="6" xfId="0" applyNumberFormat="1" applyFill="1" applyBorder="1"/>
    <xf numFmtId="169" fontId="0" fillId="3" borderId="10" xfId="0" applyNumberFormat="1" applyFill="1" applyBorder="1"/>
    <xf numFmtId="169" fontId="0" fillId="0" borderId="10" xfId="0" applyNumberFormat="1" applyBorder="1"/>
    <xf numFmtId="169" fontId="0" fillId="3" borderId="6" xfId="0" applyNumberFormat="1" applyFont="1" applyFill="1" applyBorder="1"/>
    <xf numFmtId="10" fontId="0" fillId="3" borderId="9" xfId="0" applyNumberFormat="1" applyFont="1" applyFill="1" applyBorder="1"/>
    <xf numFmtId="169" fontId="0" fillId="0" borderId="6" xfId="0" applyNumberFormat="1" applyFill="1" applyBorder="1"/>
    <xf numFmtId="169" fontId="3" fillId="9" borderId="6" xfId="6" applyNumberFormat="1" applyFont="1" applyFill="1" applyBorder="1"/>
    <xf numFmtId="169" fontId="0" fillId="3" borderId="6" xfId="6" applyNumberFormat="1" applyFont="1" applyFill="1" applyBorder="1"/>
    <xf numFmtId="169" fontId="0" fillId="0" borderId="0" xfId="0" applyNumberFormat="1"/>
    <xf numFmtId="169" fontId="0" fillId="0" borderId="3" xfId="0" applyNumberFormat="1" applyBorder="1"/>
    <xf numFmtId="10" fontId="15" fillId="8" borderId="31" xfId="0" applyNumberFormat="1" applyFont="1" applyFill="1" applyBorder="1" applyAlignment="1">
      <alignment horizontal="right"/>
    </xf>
    <xf numFmtId="0" fontId="0" fillId="0" borderId="0" xfId="0" applyFill="1" applyBorder="1"/>
    <xf numFmtId="2" fontId="0" fillId="3" borderId="6" xfId="0" applyNumberFormat="1" applyFont="1" applyFill="1" applyBorder="1"/>
    <xf numFmtId="0" fontId="1" fillId="0" borderId="1" xfId="1" applyFont="1" applyBorder="1" applyAlignment="1">
      <alignment horizontal="left"/>
    </xf>
    <xf numFmtId="167" fontId="0" fillId="0" borderId="0" xfId="6" applyNumberFormat="1" applyFont="1" applyFill="1"/>
    <xf numFmtId="10" fontId="0" fillId="0" borderId="0" xfId="0" applyNumberFormat="1" applyFill="1"/>
    <xf numFmtId="10" fontId="0" fillId="0" borderId="0" xfId="6" applyNumberFormat="1" applyFont="1" applyFill="1"/>
    <xf numFmtId="170" fontId="0" fillId="0" borderId="0" xfId="0" applyNumberFormat="1" applyFill="1"/>
    <xf numFmtId="0" fontId="18" fillId="6" borderId="0" xfId="0" applyNumberFormat="1" applyFont="1" applyFill="1" applyBorder="1" applyAlignment="1">
      <alignment horizontal="left"/>
    </xf>
    <xf numFmtId="0" fontId="17" fillId="6" borderId="0" xfId="0" applyNumberFormat="1" applyFont="1" applyFill="1" applyBorder="1" applyAlignment="1">
      <alignment horizontal="left"/>
    </xf>
    <xf numFmtId="0" fontId="17" fillId="3" borderId="0" xfId="0" applyNumberFormat="1" applyFont="1" applyFill="1" applyBorder="1" applyAlignment="1">
      <alignment horizontal="left"/>
    </xf>
    <xf numFmtId="0" fontId="17" fillId="3" borderId="11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/>
    <xf numFmtId="0" fontId="0" fillId="3" borderId="0" xfId="0" applyFill="1" applyBorder="1"/>
    <xf numFmtId="0" fontId="0" fillId="0" borderId="0" xfId="0" applyFill="1"/>
    <xf numFmtId="10" fontId="15" fillId="3" borderId="0" xfId="0" applyNumberFormat="1" applyFont="1" applyFill="1" applyBorder="1"/>
    <xf numFmtId="10" fontId="15" fillId="6" borderId="0" xfId="0" applyNumberFormat="1" applyFont="1" applyFill="1" applyBorder="1"/>
    <xf numFmtId="10" fontId="15" fillId="3" borderId="11" xfId="0" applyNumberFormat="1" applyFont="1" applyFill="1" applyBorder="1"/>
    <xf numFmtId="0" fontId="15" fillId="3" borderId="0" xfId="0" applyFont="1" applyFill="1" applyBorder="1"/>
    <xf numFmtId="10" fontId="20" fillId="12" borderId="25" xfId="0" applyNumberFormat="1" applyFont="1" applyFill="1" applyBorder="1" applyAlignment="1">
      <alignment horizontal="left" vertical="top" wrapText="1"/>
    </xf>
    <xf numFmtId="164" fontId="1" fillId="0" borderId="1" xfId="0" applyNumberFormat="1" applyFont="1" applyFill="1" applyBorder="1" applyAlignment="1">
      <alignment horizontal="left" vertical="center"/>
    </xf>
    <xf numFmtId="0" fontId="1" fillId="0" borderId="1" xfId="1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38" fontId="1" fillId="2" borderId="1" xfId="1" applyNumberFormat="1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/>
    </xf>
    <xf numFmtId="0" fontId="17" fillId="3" borderId="0" xfId="0" applyNumberFormat="1" applyFont="1" applyFill="1" applyBorder="1" applyAlignment="1">
      <alignment horizontal="left"/>
    </xf>
    <xf numFmtId="10" fontId="0" fillId="3" borderId="0" xfId="0" applyNumberFormat="1" applyFont="1" applyFill="1" applyBorder="1"/>
    <xf numFmtId="0" fontId="0" fillId="3" borderId="0" xfId="0" applyFont="1" applyFill="1" applyBorder="1"/>
    <xf numFmtId="0" fontId="0" fillId="3" borderId="9" xfId="0" applyFont="1" applyFill="1" applyBorder="1"/>
    <xf numFmtId="0" fontId="17" fillId="6" borderId="0" xfId="0" applyNumberFormat="1" applyFont="1" applyFill="1" applyBorder="1" applyAlignment="1">
      <alignment horizontal="left"/>
    </xf>
    <xf numFmtId="10" fontId="0" fillId="6" borderId="0" xfId="0" applyNumberFormat="1" applyFont="1" applyFill="1" applyBorder="1"/>
    <xf numFmtId="0" fontId="0" fillId="6" borderId="0" xfId="0" applyFont="1" applyFill="1" applyBorder="1"/>
    <xf numFmtId="0" fontId="0" fillId="6" borderId="9" xfId="0" applyFont="1" applyFill="1" applyBorder="1"/>
    <xf numFmtId="0" fontId="17" fillId="3" borderId="11" xfId="0" applyNumberFormat="1" applyFont="1" applyFill="1" applyBorder="1" applyAlignment="1">
      <alignment horizontal="left"/>
    </xf>
    <xf numFmtId="10" fontId="0" fillId="3" borderId="11" xfId="0" applyNumberFormat="1" applyFont="1" applyFill="1" applyBorder="1"/>
    <xf numFmtId="10" fontId="0" fillId="3" borderId="12" xfId="0" applyNumberFormat="1" applyFont="1" applyFill="1" applyBorder="1"/>
    <xf numFmtId="0" fontId="15" fillId="10" borderId="3" xfId="0" applyFont="1" applyFill="1" applyBorder="1"/>
    <xf numFmtId="0" fontId="15" fillId="10" borderId="4" xfId="0" applyFont="1" applyFill="1" applyBorder="1"/>
    <xf numFmtId="0" fontId="15" fillId="10" borderId="5" xfId="0" applyFont="1" applyFill="1" applyBorder="1"/>
    <xf numFmtId="0" fontId="0" fillId="6" borderId="7" xfId="0" applyFill="1" applyBorder="1" applyAlignment="1">
      <alignment horizontal="left"/>
    </xf>
    <xf numFmtId="0" fontId="17" fillId="6" borderId="7" xfId="0" applyNumberFormat="1" applyFont="1" applyFill="1" applyBorder="1" applyAlignment="1">
      <alignment horizontal="left"/>
    </xf>
    <xf numFmtId="0" fontId="0" fillId="6" borderId="7" xfId="0" applyFont="1" applyFill="1" applyBorder="1"/>
    <xf numFmtId="0" fontId="0" fillId="6" borderId="8" xfId="0" applyFont="1" applyFill="1" applyBorder="1"/>
    <xf numFmtId="0" fontId="0" fillId="0" borderId="26" xfId="0" applyBorder="1"/>
    <xf numFmtId="0" fontId="0" fillId="3" borderId="26" xfId="0" applyFill="1" applyBorder="1"/>
    <xf numFmtId="0" fontId="0" fillId="0" borderId="6" xfId="0" applyBorder="1"/>
    <xf numFmtId="0" fontId="0" fillId="0" borderId="0" xfId="0" applyBorder="1"/>
    <xf numFmtId="0" fontId="0" fillId="0" borderId="9" xfId="0" applyBorder="1"/>
    <xf numFmtId="0" fontId="0" fillId="3" borderId="6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9" xfId="0" applyFill="1" applyBorder="1"/>
    <xf numFmtId="0" fontId="15" fillId="8" borderId="16" xfId="0" applyFont="1" applyFill="1" applyBorder="1" applyAlignment="1">
      <alignment horizontal="left"/>
    </xf>
    <xf numFmtId="0" fontId="15" fillId="8" borderId="15" xfId="0" applyFont="1" applyFill="1" applyBorder="1" applyAlignment="1">
      <alignment horizontal="left"/>
    </xf>
    <xf numFmtId="0" fontId="0" fillId="3" borderId="27" xfId="0" applyFill="1" applyBorder="1"/>
    <xf numFmtId="0" fontId="15" fillId="8" borderId="16" xfId="0" applyFont="1" applyFill="1" applyBorder="1"/>
    <xf numFmtId="0" fontId="15" fillId="8" borderId="15" xfId="0" applyFont="1" applyFill="1" applyBorder="1"/>
    <xf numFmtId="0" fontId="0" fillId="3" borderId="17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0" xfId="0" applyFill="1"/>
    <xf numFmtId="0" fontId="15" fillId="8" borderId="21" xfId="0" applyFont="1" applyFill="1" applyBorder="1"/>
    <xf numFmtId="0" fontId="15" fillId="8" borderId="2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2" xfId="0" applyBorder="1"/>
    <xf numFmtId="0" fontId="0" fillId="0" borderId="17" xfId="0" applyBorder="1"/>
    <xf numFmtId="0" fontId="0" fillId="0" borderId="7" xfId="0" applyBorder="1"/>
    <xf numFmtId="0" fontId="0" fillId="0" borderId="8" xfId="0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15" fillId="10" borderId="24" xfId="0" applyFont="1" applyFill="1" applyBorder="1"/>
    <xf numFmtId="0" fontId="15" fillId="10" borderId="22" xfId="0" applyFont="1" applyFill="1" applyBorder="1"/>
    <xf numFmtId="0" fontId="15" fillId="10" borderId="23" xfId="0" applyFont="1" applyFill="1" applyBorder="1"/>
    <xf numFmtId="0" fontId="0" fillId="0" borderId="0" xfId="0"/>
    <xf numFmtId="168" fontId="0" fillId="0" borderId="10" xfId="0" applyNumberFormat="1" applyBorder="1"/>
    <xf numFmtId="168" fontId="0" fillId="0" borderId="11" xfId="0" applyNumberFormat="1" applyBorder="1"/>
    <xf numFmtId="0" fontId="0" fillId="0" borderId="3" xfId="0" applyBorder="1"/>
    <xf numFmtId="0" fontId="0" fillId="0" borderId="4" xfId="0" applyBorder="1"/>
    <xf numFmtId="0" fontId="0" fillId="0" borderId="17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28" xfId="0" applyBorder="1"/>
    <xf numFmtId="0" fontId="0" fillId="0" borderId="13" xfId="0" applyBorder="1"/>
    <xf numFmtId="0" fontId="0" fillId="3" borderId="13" xfId="0" applyFill="1" applyBorder="1"/>
    <xf numFmtId="0" fontId="15" fillId="8" borderId="19" xfId="0" applyFont="1" applyFill="1" applyBorder="1" applyAlignment="1">
      <alignment horizontal="left"/>
    </xf>
    <xf numFmtId="0" fontId="15" fillId="8" borderId="18" xfId="0" applyFont="1" applyFill="1" applyBorder="1" applyAlignment="1">
      <alignment horizontal="left"/>
    </xf>
    <xf numFmtId="0" fontId="0" fillId="3" borderId="16" xfId="0" applyFill="1" applyBorder="1"/>
    <xf numFmtId="0" fontId="0" fillId="3" borderId="15" xfId="0" applyFill="1" applyBorder="1"/>
    <xf numFmtId="0" fontId="0" fillId="6" borderId="0" xfId="0" applyFill="1" applyBorder="1" applyAlignment="1">
      <alignment horizontal="left"/>
    </xf>
    <xf numFmtId="0" fontId="18" fillId="6" borderId="0" xfId="0" applyNumberFormat="1" applyFont="1" applyFill="1" applyBorder="1" applyAlignment="1">
      <alignment horizontal="left"/>
    </xf>
    <xf numFmtId="0" fontId="12" fillId="6" borderId="0" xfId="3" applyFont="1" applyFill="1" applyBorder="1"/>
    <xf numFmtId="0" fontId="11" fillId="6" borderId="0" xfId="3" applyFont="1" applyFill="1" applyBorder="1"/>
    <xf numFmtId="0" fontId="12" fillId="6" borderId="9" xfId="3" applyFont="1" applyFill="1" applyBorder="1"/>
    <xf numFmtId="0" fontId="12" fillId="7" borderId="11" xfId="3" applyFont="1" applyFill="1" applyBorder="1"/>
    <xf numFmtId="0" fontId="11" fillId="7" borderId="11" xfId="3" applyFont="1" applyFill="1" applyBorder="1"/>
    <xf numFmtId="0" fontId="12" fillId="7" borderId="0" xfId="3" applyFont="1" applyFill="1" applyBorder="1"/>
    <xf numFmtId="0" fontId="11" fillId="7" borderId="0" xfId="3" applyFont="1" applyFill="1" applyBorder="1"/>
    <xf numFmtId="0" fontId="12" fillId="7" borderId="9" xfId="3" applyFont="1" applyFill="1" applyBorder="1"/>
    <xf numFmtId="0" fontId="9" fillId="5" borderId="3" xfId="3" applyFont="1" applyFill="1" applyBorder="1"/>
    <xf numFmtId="0" fontId="9" fillId="5" borderId="4" xfId="3" applyFont="1" applyFill="1" applyBorder="1"/>
    <xf numFmtId="0" fontId="11" fillId="6" borderId="7" xfId="3" applyFont="1" applyFill="1" applyBorder="1"/>
    <xf numFmtId="0" fontId="12" fillId="6" borderId="7" xfId="3" applyFont="1" applyFill="1" applyBorder="1"/>
    <xf numFmtId="0" fontId="12" fillId="6" borderId="8" xfId="3" applyFont="1" applyFill="1" applyBorder="1"/>
  </cellXfs>
  <cellStyles count="7">
    <cellStyle name="Comma" xfId="4" builtinId="3"/>
    <cellStyle name="Currency" xfId="5" builtinId="4"/>
    <cellStyle name="Normal" xfId="0" builtinId="0"/>
    <cellStyle name="Normal 2" xfId="3"/>
    <cellStyle name="Normal 3" xfId="1"/>
    <cellStyle name="Normal 4" xfId="2"/>
    <cellStyle name="Percent" xfId="6" builtinId="5"/>
  </cellStyles>
  <dxfs count="84"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  <dxf>
      <fill>
        <patternFill>
          <bgColor theme="8" tint="0.79998168889431442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D1-404F-9D10-48BAEBCB14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D1-404F-9D10-48BAEBCB14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D1-404F-9D10-48BAEBCB14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D1-404F-9D10-48BAEBCB14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D1-404F-9D10-48BAEBCB14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D1-404F-9D10-48BAEBCB14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8D1-404F-9D10-48BAEBCB141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8D1-404F-9D10-48BAEBCB141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8D1-404F-9D10-48BAEBCB141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8D1-404F-9D10-48BAEBCB141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8D1-404F-9D10-48BAEBCB141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8D1-404F-9D10-48BAEBCB141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8D1-404F-9D10-48BAEBCB141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8D1-404F-9D10-48BAEBCB141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8D1-404F-9D10-48BAEBCB141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9BE-4433-9005-B8810810DA53}"/>
              </c:ext>
            </c:extLst>
          </c:dPt>
          <c:dLbls>
            <c:dLbl>
              <c:idx val="8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8D1-404F-9D10-48BAEBCB1414}"/>
                </c:ext>
              </c:extLst>
            </c:dLbl>
            <c:dLbl>
              <c:idx val="13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8D1-404F-9D10-48BAEBCB1414}"/>
                </c:ext>
              </c:extLst>
            </c:dLbl>
            <c:dLbl>
              <c:idx val="14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8D1-404F-9D10-48BAEBCB141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HEALTH_template!$B$39:$B$54</c:f>
              <c:strCache>
                <c:ptCount val="16"/>
                <c:pt idx="0">
                  <c:v>US Gov</c:v>
                </c:pt>
                <c:pt idx="1">
                  <c:v>Foreign Gov</c:v>
                </c:pt>
                <c:pt idx="2">
                  <c:v>Corporate Bonds US (HY)</c:v>
                </c:pt>
                <c:pt idx="3">
                  <c:v>Corporate Bonds US (Total)</c:v>
                </c:pt>
                <c:pt idx="4">
                  <c:v>Corporate Bonds Foreign (Total)</c:v>
                </c:pt>
                <c:pt idx="5">
                  <c:v>Corporate Bonds EM (Total)</c:v>
                </c:pt>
                <c:pt idx="6">
                  <c:v>Municipal Bonds (Total)</c:v>
                </c:pt>
                <c:pt idx="7">
                  <c:v>Mortgage Backed Bonds (Total)</c:v>
                </c:pt>
                <c:pt idx="8">
                  <c:v>Structured Securities (Total)</c:v>
                </c:pt>
                <c:pt idx="9">
                  <c:v>Hybrid Securities (Total)</c:v>
                </c:pt>
                <c:pt idx="10">
                  <c:v>Preferred Stocks</c:v>
                </c:pt>
                <c:pt idx="11">
                  <c:v>Common Stocks</c:v>
                </c:pt>
                <c:pt idx="12">
                  <c:v>Mutual Funds</c:v>
                </c:pt>
                <c:pt idx="13">
                  <c:v>ETFs</c:v>
                </c:pt>
                <c:pt idx="14">
                  <c:v>Other</c:v>
                </c:pt>
                <c:pt idx="15">
                  <c:v>Sch BA Total</c:v>
                </c:pt>
              </c:strCache>
            </c:strRef>
          </c:cat>
          <c:val>
            <c:numRef>
              <c:f>HEALTH_template!$E$39:$E$54</c:f>
              <c:numCache>
                <c:formatCode>_(* #,##0_);_(* \(#,##0\);_(* "-"??_);_(@_)</c:formatCode>
                <c:ptCount val="16"/>
                <c:pt idx="0">
                  <c:v>470157</c:v>
                </c:pt>
                <c:pt idx="1">
                  <c:v>152</c:v>
                </c:pt>
                <c:pt idx="2">
                  <c:v>148026</c:v>
                </c:pt>
                <c:pt idx="3">
                  <c:v>540794</c:v>
                </c:pt>
                <c:pt idx="4">
                  <c:v>110519</c:v>
                </c:pt>
                <c:pt idx="5">
                  <c:v>0</c:v>
                </c:pt>
                <c:pt idx="6">
                  <c:v>347096</c:v>
                </c:pt>
                <c:pt idx="7">
                  <c:v>159728</c:v>
                </c:pt>
                <c:pt idx="8">
                  <c:v>96458</c:v>
                </c:pt>
                <c:pt idx="9">
                  <c:v>0</c:v>
                </c:pt>
                <c:pt idx="10">
                  <c:v>38876</c:v>
                </c:pt>
                <c:pt idx="11">
                  <c:v>288553</c:v>
                </c:pt>
                <c:pt idx="12">
                  <c:v>46761</c:v>
                </c:pt>
                <c:pt idx="13">
                  <c:v>0</c:v>
                </c:pt>
                <c:pt idx="14">
                  <c:v>0</c:v>
                </c:pt>
                <c:pt idx="15">
                  <c:v>50748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8D1-404F-9D10-48BAEBCB1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LIFE_template!$A$214</c:f>
              <c:strCache>
                <c:ptCount val="1"/>
                <c:pt idx="0">
                  <c:v>Premiums and annuity considerations for life and accident and health contracts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(LIFE_template!$D$213,LIFE_template!$F$213,LIFE_template!$H$213,LIFE_template!$J$213)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(LIFE_template!$D$214,LIFE_template!$F$214,LIFE_template!$H$214,LIFE_template!$J$214)</c:f>
              <c:numCache>
                <c:formatCode>_(* #,##0_);_(* \(#,##0\);_(* "-"??_);_(@_)</c:formatCode>
                <c:ptCount val="4"/>
                <c:pt idx="0">
                  <c:v>28190779</c:v>
                </c:pt>
                <c:pt idx="1">
                  <c:v>33095761</c:v>
                </c:pt>
                <c:pt idx="2">
                  <c:v>25995318</c:v>
                </c:pt>
                <c:pt idx="3">
                  <c:v>23486482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A-422E-9D37-E28CA88E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61024"/>
        <c:axId val="1741363344"/>
      </c:barChart>
      <c:catAx>
        <c:axId val="17413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63344"/>
        <c:crosses val="autoZero"/>
        <c:auto val="1"/>
        <c:lblAlgn val="ctr"/>
        <c:lblOffset val="100"/>
        <c:noMultiLvlLbl val="0"/>
      </c:catAx>
      <c:valAx>
        <c:axId val="174136334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LIFE_template!$A$215</c:f>
              <c:strCache>
                <c:ptCount val="1"/>
                <c:pt idx="0">
                  <c:v>Net investment income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(LIFE_template!$D$213,LIFE_template!$F$213,LIFE_template!$H$213,LIFE_template!$J$213)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(LIFE_template!$D$215,LIFE_template!$F$215,LIFE_template!$H$215,LIFE_template!$J$215)</c:f>
              <c:numCache>
                <c:formatCode>_(* #,##0_);_(* \(#,##0\);_(* "-"??_);_(@_)</c:formatCode>
                <c:ptCount val="4"/>
                <c:pt idx="0">
                  <c:v>9672756</c:v>
                </c:pt>
                <c:pt idx="1">
                  <c:v>9340475</c:v>
                </c:pt>
                <c:pt idx="2">
                  <c:v>8854635</c:v>
                </c:pt>
                <c:pt idx="3">
                  <c:v>8534583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B-4D96-97D7-0DCB465CE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193232"/>
        <c:axId val="1741195552"/>
      </c:barChart>
      <c:catAx>
        <c:axId val="17411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95552"/>
        <c:crosses val="autoZero"/>
        <c:auto val="1"/>
        <c:lblAlgn val="ctr"/>
        <c:lblOffset val="100"/>
        <c:noMultiLvlLbl val="0"/>
      </c:catAx>
      <c:valAx>
        <c:axId val="17411955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1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LIFE_template!$A$107:$C$107</c:f>
              <c:strCache>
                <c:ptCount val="3"/>
                <c:pt idx="0">
                  <c:v>High Yield Total / C&amp;S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(LIFE_template!$D$213,LIFE_template!$F$213,LIFE_template!$H$213,LIFE_template!$J$213)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(LIFE_template!$D$107,LIFE_template!$F$107,LIFE_template!$H$107,LIFE_template!$J$107)</c:f>
              <c:numCache>
                <c:formatCode>0.00</c:formatCode>
                <c:ptCount val="4"/>
                <c:pt idx="0">
                  <c:v>0.55517295210493212</c:v>
                </c:pt>
                <c:pt idx="1">
                  <c:v>0.61348922224043112</c:v>
                </c:pt>
                <c:pt idx="2">
                  <c:v>0.55139266149353061</c:v>
                </c:pt>
                <c:pt idx="3">
                  <c:v>0.54584656349891369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A9-4B2D-8A7E-DC357EC39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217184"/>
        <c:axId val="1741219504"/>
      </c:barChart>
      <c:catAx>
        <c:axId val="174121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19504"/>
        <c:crosses val="autoZero"/>
        <c:auto val="1"/>
        <c:lblAlgn val="ctr"/>
        <c:lblOffset val="100"/>
        <c:noMultiLvlLbl val="0"/>
      </c:catAx>
      <c:valAx>
        <c:axId val="1741219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21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LIFE_template!$A$112</c:f>
              <c:strCache>
                <c:ptCount val="1"/>
                <c:pt idx="0">
                  <c:v>Estimated Total Return on Investments (Total of three lines above)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(LIFE_template!$D$100,LIFE_template!$F$100,LIFE_template!$H$100)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(LIFE_template!$D$112,LIFE_template!$F$112,LIFE_template!$H$112)</c:f>
              <c:numCache>
                <c:formatCode>0.00%</c:formatCode>
                <c:ptCount val="3"/>
                <c:pt idx="0">
                  <c:v>2.3678747979713324E-2</c:v>
                </c:pt>
                <c:pt idx="1">
                  <c:v>1.7356199037674672E-2</c:v>
                </c:pt>
                <c:pt idx="2">
                  <c:v>1.190788308587902E-2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9-4B5D-9724-DFA20A3BA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072352"/>
        <c:axId val="1712074672"/>
      </c:barChart>
      <c:catAx>
        <c:axId val="17120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074672"/>
        <c:crosses val="autoZero"/>
        <c:auto val="1"/>
        <c:lblAlgn val="ctr"/>
        <c:lblOffset val="100"/>
        <c:noMultiLvlLbl val="0"/>
      </c:catAx>
      <c:valAx>
        <c:axId val="1712074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7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LIFE_template!$A$105</c:f>
              <c:strCache>
                <c:ptCount val="1"/>
                <c:pt idx="0">
                  <c:v>Risk Assets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(LIFE_template!$D$105,LIFE_template!$F$105,LIFE_template!$H$105,LIFE_template!$J$105)</c:f>
              <c:numCache>
                <c:formatCode>0.00</c:formatCode>
                <c:ptCount val="4"/>
                <c:pt idx="0">
                  <c:v>0.9225154159671578</c:v>
                </c:pt>
                <c:pt idx="1">
                  <c:v>0.97389481448312176</c:v>
                </c:pt>
                <c:pt idx="2">
                  <c:v>0.98980591898535053</c:v>
                </c:pt>
                <c:pt idx="3">
                  <c:v>1.1135511995505711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A-490F-B9CE-9B0440BD4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043600"/>
        <c:axId val="1711971600"/>
      </c:barChart>
      <c:catAx>
        <c:axId val="171204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71600"/>
        <c:crosses val="autoZero"/>
        <c:auto val="1"/>
        <c:lblAlgn val="ctr"/>
        <c:lblOffset val="100"/>
        <c:noMultiLvlLbl val="0"/>
      </c:catAx>
      <c:valAx>
        <c:axId val="17119716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04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LIFE_template!$A$109</c:f>
              <c:strCache>
                <c:ptCount val="1"/>
                <c:pt idx="0">
                  <c:v>Investment Yield (Investment Income/Avg Cash &amp; Inv Assets)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(LIFE_template!$D$100,LIFE_template!$F$100,LIFE_template!$H$100)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(LIFE_template!$D$109,LIFE_template!$F$109,LIFE_template!$H$109)</c:f>
              <c:numCache>
                <c:formatCode>0.00%</c:formatCode>
                <c:ptCount val="3"/>
                <c:pt idx="0">
                  <c:v>1.1986921109512097E-2</c:v>
                </c:pt>
                <c:pt idx="1">
                  <c:v>1.4733047045020358E-2</c:v>
                </c:pt>
                <c:pt idx="2">
                  <c:v>4.0020090512839029E-2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2-4BD7-8092-9673FBF70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4936384"/>
        <c:axId val="1644111568"/>
      </c:barChart>
      <c:catAx>
        <c:axId val="17149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111568"/>
        <c:crosses val="autoZero"/>
        <c:auto val="1"/>
        <c:lblAlgn val="ctr"/>
        <c:lblOffset val="100"/>
        <c:noMultiLvlLbl val="0"/>
      </c:catAx>
      <c:valAx>
        <c:axId val="1644111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493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Illiquid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LIFE_template!$A$147:$A$168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LIFE_template!$D$147:$D$168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7139</c:v>
                </c:pt>
                <c:pt idx="4">
                  <c:v>26486</c:v>
                </c:pt>
                <c:pt idx="5">
                  <c:v>28542</c:v>
                </c:pt>
                <c:pt idx="6">
                  <c:v>141203</c:v>
                </c:pt>
                <c:pt idx="7">
                  <c:v>4247060</c:v>
                </c:pt>
                <c:pt idx="8">
                  <c:v>91630</c:v>
                </c:pt>
                <c:pt idx="9">
                  <c:v>21069</c:v>
                </c:pt>
                <c:pt idx="10">
                  <c:v>0</c:v>
                </c:pt>
                <c:pt idx="11">
                  <c:v>41000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184081</c:v>
                </c:pt>
                <c:pt idx="16">
                  <c:v>224651</c:v>
                </c:pt>
                <c:pt idx="17">
                  <c:v>0</c:v>
                </c:pt>
                <c:pt idx="18">
                  <c:v>304</c:v>
                </c:pt>
                <c:pt idx="19">
                  <c:v>0</c:v>
                </c:pt>
                <c:pt idx="20">
                  <c:v>0</c:v>
                </c:pt>
                <c:pt idx="21">
                  <c:v>211747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EE-4D40-A16F-77C42BCE481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LIFE_template!$A$147:$A$168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(LIFE_template!$C$147:$C$168,LIFE_template!$C$170)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25EE-4D40-A16F-77C42BCE4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240368"/>
        <c:axId val="1741242688"/>
      </c:barChart>
      <c:catAx>
        <c:axId val="174124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2688"/>
        <c:crosses val="autoZero"/>
        <c:auto val="1"/>
        <c:lblAlgn val="ctr"/>
        <c:lblOffset val="100"/>
        <c:noMultiLvlLbl val="0"/>
      </c:catAx>
      <c:valAx>
        <c:axId val="174124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2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93-45A0-84EC-EA3A91FF45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93-45A0-84EC-EA3A91FF45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93-45A0-84EC-EA3A91FF45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93-45A0-84EC-EA3A91FF45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93-45A0-84EC-EA3A91FF45B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93-45A0-84EC-EA3A91FF45B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93-45A0-84EC-EA3A91FF45B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693-45A0-84EC-EA3A91FF45B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693-45A0-84EC-EA3A91FF45B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693-45A0-84EC-EA3A91FF45B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693-45A0-84EC-EA3A91FF45B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693-45A0-84EC-EA3A91FF45B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693-45A0-84EC-EA3A91FF45B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693-45A0-84EC-EA3A91FF45B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693-45A0-84EC-EA3A91FF45B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B9A6-4254-B4F8-A858DBFF3297}"/>
              </c:ext>
            </c:extLst>
          </c:dPt>
          <c:dLbls>
            <c:dLbl>
              <c:idx val="8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693-45A0-84EC-EA3A91FF45B3}"/>
                </c:ext>
              </c:extLst>
            </c:dLbl>
            <c:dLbl>
              <c:idx val="13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C693-45A0-84EC-EA3A91FF45B3}"/>
                </c:ext>
              </c:extLst>
            </c:dLbl>
            <c:dLbl>
              <c:idx val="14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C693-45A0-84EC-EA3A91FF45B3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PC_template!$B$39:$B$54</c:f>
              <c:strCache>
                <c:ptCount val="16"/>
                <c:pt idx="0">
                  <c:v>US Gov</c:v>
                </c:pt>
                <c:pt idx="1">
                  <c:v>Foreign Gov</c:v>
                </c:pt>
                <c:pt idx="2">
                  <c:v>Corporate Bonds US (HY)</c:v>
                </c:pt>
                <c:pt idx="3">
                  <c:v>Corporate Bonds US (Total)</c:v>
                </c:pt>
                <c:pt idx="4">
                  <c:v>Corporate Bonds Foreign (Total)</c:v>
                </c:pt>
                <c:pt idx="5">
                  <c:v>Corporate Bonds EM (Total)</c:v>
                </c:pt>
                <c:pt idx="6">
                  <c:v>Municipal Bonds (Total)</c:v>
                </c:pt>
                <c:pt idx="7">
                  <c:v>Mortgage Backed Bonds (Total)</c:v>
                </c:pt>
                <c:pt idx="8">
                  <c:v>Structured Securities (Total)</c:v>
                </c:pt>
                <c:pt idx="9">
                  <c:v>Hybrid Securities (Total)</c:v>
                </c:pt>
                <c:pt idx="10">
                  <c:v>Preferred Stocks</c:v>
                </c:pt>
                <c:pt idx="11">
                  <c:v>Common Stocks</c:v>
                </c:pt>
                <c:pt idx="12">
                  <c:v>Mutual Funds</c:v>
                </c:pt>
                <c:pt idx="13">
                  <c:v>ETFs</c:v>
                </c:pt>
                <c:pt idx="14">
                  <c:v>Other</c:v>
                </c:pt>
                <c:pt idx="15">
                  <c:v>Sch BA Total</c:v>
                </c:pt>
              </c:strCache>
            </c:strRef>
          </c:cat>
          <c:val>
            <c:numRef>
              <c:f>PC_template!$E$39:$E$54</c:f>
              <c:numCache>
                <c:formatCode>_(* #,##0_);_(* \(#,##0\);_(* "-"??_);_(@_)</c:formatCode>
                <c:ptCount val="16"/>
                <c:pt idx="0">
                  <c:v>1562668</c:v>
                </c:pt>
                <c:pt idx="1">
                  <c:v>0</c:v>
                </c:pt>
                <c:pt idx="2">
                  <c:v>626937</c:v>
                </c:pt>
                <c:pt idx="3">
                  <c:v>7684051</c:v>
                </c:pt>
                <c:pt idx="4">
                  <c:v>2897117</c:v>
                </c:pt>
                <c:pt idx="5">
                  <c:v>0</c:v>
                </c:pt>
                <c:pt idx="6">
                  <c:v>2581932</c:v>
                </c:pt>
                <c:pt idx="7">
                  <c:v>1539884</c:v>
                </c:pt>
                <c:pt idx="8">
                  <c:v>3069166</c:v>
                </c:pt>
                <c:pt idx="9">
                  <c:v>27456</c:v>
                </c:pt>
                <c:pt idx="10">
                  <c:v>15683</c:v>
                </c:pt>
                <c:pt idx="11">
                  <c:v>1819079</c:v>
                </c:pt>
                <c:pt idx="12">
                  <c:v>704768</c:v>
                </c:pt>
                <c:pt idx="13">
                  <c:v>1189430</c:v>
                </c:pt>
                <c:pt idx="14">
                  <c:v>0</c:v>
                </c:pt>
                <c:pt idx="15">
                  <c:v>453886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693-45A0-84EC-EA3A91FF4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PC_template!$A$214</c:f>
              <c:strCache>
                <c:ptCount val="1"/>
                <c:pt idx="0">
                  <c:v>Premiums earned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(PC_template!$D$213,PC_template!$F$213,PC_template!$H$213,PC_template!$J$213)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(PC_template!$D$214,PC_template!$F$214,PC_template!$H$214,PC_template!$J$214)</c:f>
              <c:numCache>
                <c:formatCode>_(* #,##0_);_(* \(#,##0\);_(* "-"??_);_(@_)</c:formatCode>
                <c:ptCount val="4"/>
                <c:pt idx="0">
                  <c:v>17222123</c:v>
                </c:pt>
                <c:pt idx="1">
                  <c:v>15821178</c:v>
                </c:pt>
                <c:pt idx="2">
                  <c:v>14746579</c:v>
                </c:pt>
                <c:pt idx="3">
                  <c:v>13472691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0E-4E04-AD8D-8B15F1C2E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117040"/>
        <c:axId val="1715048864"/>
      </c:barChart>
      <c:catAx>
        <c:axId val="164411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048864"/>
        <c:crosses val="autoZero"/>
        <c:auto val="1"/>
        <c:lblAlgn val="ctr"/>
        <c:lblOffset val="100"/>
        <c:noMultiLvlLbl val="0"/>
      </c:catAx>
      <c:valAx>
        <c:axId val="1715048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64411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PC_template!$A$215</c:f>
              <c:strCache>
                <c:ptCount val="1"/>
                <c:pt idx="0">
                  <c:v>Combined Ratio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(PC_template!$D$213,PC_template!$F$213,PC_template!$H$213,PC_template!$J$213)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(PC_template!$D$215,PC_template!$F$215,PC_template!$H$215,PC_template!$J$215)</c:f>
              <c:numCache>
                <c:formatCode>0.0%</c:formatCode>
                <c:ptCount val="4"/>
                <c:pt idx="0">
                  <c:v>1.0234406640807292</c:v>
                </c:pt>
                <c:pt idx="1">
                  <c:v>0.95207664056367991</c:v>
                </c:pt>
                <c:pt idx="2">
                  <c:v>0.90985461780661125</c:v>
                </c:pt>
                <c:pt idx="3">
                  <c:v>0.88142925566985841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DD-492A-81BC-2B3C9CD15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375600"/>
        <c:axId val="1741377920"/>
      </c:barChart>
      <c:catAx>
        <c:axId val="174137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377920"/>
        <c:crosses val="autoZero"/>
        <c:auto val="1"/>
        <c:lblAlgn val="ctr"/>
        <c:lblOffset val="100"/>
        <c:noMultiLvlLbl val="0"/>
      </c:catAx>
      <c:valAx>
        <c:axId val="17413779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37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HEALTH_template!$A$214</c:f>
              <c:strCache>
                <c:ptCount val="1"/>
                <c:pt idx="0">
                  <c:v>Net premium income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(HEALTH_template!$D$213,HEALTH_template!$F$213,HEALTH_template!$H$213,HEALTH_template!$J$213)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(HEALTH_template!$D$214,HEALTH_template!$F$214,HEALTH_template!$H$214,HEALTH_template!$J$214)</c:f>
              <c:numCache>
                <c:formatCode>_(* #,##0_);_(* \(#,##0\);_(* "-"??_);_(@_)</c:formatCode>
                <c:ptCount val="4"/>
                <c:pt idx="0">
                  <c:v>15971331</c:v>
                </c:pt>
                <c:pt idx="1">
                  <c:v>12974666</c:v>
                </c:pt>
                <c:pt idx="2">
                  <c:v>12263086</c:v>
                </c:pt>
                <c:pt idx="3">
                  <c:v>10262390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4-49AC-BC5A-266E0F90F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18656"/>
        <c:axId val="1711920704"/>
      </c:barChart>
      <c:catAx>
        <c:axId val="17119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20704"/>
        <c:crosses val="autoZero"/>
        <c:auto val="1"/>
        <c:lblAlgn val="ctr"/>
        <c:lblOffset val="100"/>
        <c:noMultiLvlLbl val="0"/>
      </c:catAx>
      <c:valAx>
        <c:axId val="17119207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9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PC_template!$A$229:$C$229</c:f>
              <c:strCache>
                <c:ptCount val="3"/>
                <c:pt idx="0">
                  <c:v>Surplus as regards policyholders, December 31 current year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(PC_template!$D$213,PC_template!$F$213,PC_template!$H$213,PC_template!$J$213)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(PC_template!$D$229,PC_template!$F$229,PC_template!$H$229,PC_template!$J$229)</c:f>
              <c:numCache>
                <c:formatCode>_(* #,##0_);_(* \(#,##0\);_(* "-"??_);_(@_)</c:formatCode>
                <c:ptCount val="4"/>
                <c:pt idx="0">
                  <c:v>25343383</c:v>
                </c:pt>
                <c:pt idx="1">
                  <c:v>24369268</c:v>
                </c:pt>
                <c:pt idx="2">
                  <c:v>22859960</c:v>
                </c:pt>
                <c:pt idx="3">
                  <c:v>20760028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663-AE0E-71C67C52F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5802352"/>
        <c:axId val="1685804128"/>
      </c:barChart>
      <c:catAx>
        <c:axId val="16858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804128"/>
        <c:crosses val="autoZero"/>
        <c:auto val="1"/>
        <c:lblAlgn val="ctr"/>
        <c:lblOffset val="100"/>
        <c:noMultiLvlLbl val="0"/>
      </c:catAx>
      <c:valAx>
        <c:axId val="1685804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6858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PC_template!$A$112</c:f>
              <c:strCache>
                <c:ptCount val="1"/>
                <c:pt idx="0">
                  <c:v>Estimated Total Return on Investments (Total of three lines above)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(PC_template!$D$100,PC_template!$F$100,PC_template!$H$100)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(PC_template!$D$112,PC_template!$F$112,PC_template!$H$112)</c:f>
              <c:numCache>
                <c:formatCode>0.00%</c:formatCode>
                <c:ptCount val="3"/>
                <c:pt idx="0">
                  <c:v>2.3678747979713324E-2</c:v>
                </c:pt>
                <c:pt idx="1">
                  <c:v>1.7356199037674672E-2</c:v>
                </c:pt>
                <c:pt idx="2">
                  <c:v>1.190788308587902E-2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2-4564-A4BC-05405FAC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296912"/>
        <c:axId val="1712109680"/>
      </c:barChart>
      <c:catAx>
        <c:axId val="17122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09680"/>
        <c:crosses val="autoZero"/>
        <c:auto val="1"/>
        <c:lblAlgn val="ctr"/>
        <c:lblOffset val="100"/>
        <c:noMultiLvlLbl val="0"/>
      </c:catAx>
      <c:valAx>
        <c:axId val="17121096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29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Assets / Cash</a:t>
            </a:r>
            <a:r>
              <a:rPr lang="en-US" baseline="0"/>
              <a:t> &amp; Invested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PC_template!$A$105:$C$105</c:f>
              <c:strCache>
                <c:ptCount val="3"/>
                <c:pt idx="0">
                  <c:v>Risk Assets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(PC_template!$D$100,PC_template!$F$100,PC_template!$H$100,PC_template!$J$100)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(PC_template!$D$105,PC_template!$F$105,PC_template!$H$105,PC_template!$J$105)</c:f>
              <c:numCache>
                <c:formatCode>0.00</c:formatCode>
                <c:ptCount val="4"/>
                <c:pt idx="0">
                  <c:v>0.57226286640579915</c:v>
                </c:pt>
                <c:pt idx="1">
                  <c:v>0.55823125257599038</c:v>
                </c:pt>
                <c:pt idx="2">
                  <c:v>0.55201422049732374</c:v>
                </c:pt>
                <c:pt idx="3">
                  <c:v>0.50512677535887718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A-48AF-A061-947E102F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161520"/>
        <c:axId val="1712163568"/>
      </c:barChart>
      <c:catAx>
        <c:axId val="17121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63568"/>
        <c:crosses val="autoZero"/>
        <c:auto val="1"/>
        <c:lblAlgn val="ctr"/>
        <c:lblOffset val="100"/>
        <c:noMultiLvlLbl val="0"/>
      </c:catAx>
      <c:valAx>
        <c:axId val="1712163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1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Income Yield</a:t>
            </a:r>
          </a:p>
        </c:rich>
      </c:tx>
      <c:layout>
        <c:manualLayout>
          <c:xMode val="edge"/>
          <c:yMode val="edge"/>
          <c:x val="0.26206114847489165"/>
          <c:y val="2.90948189458435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PC_template!$A$109</c:f>
              <c:strCache>
                <c:ptCount val="1"/>
                <c:pt idx="0">
                  <c:v>Investment Yield (Investment Income/Avg Cash &amp; Inv Assets)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(PC_template!$D$100,PC_template!$F$100,PC_template!$H$100)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(PC_template!$D$109,PC_template!$F$109,PC_template!$H$109)</c:f>
              <c:numCache>
                <c:formatCode>0.00%</c:formatCode>
                <c:ptCount val="3"/>
                <c:pt idx="0">
                  <c:v>1.1986921109512097E-2</c:v>
                </c:pt>
                <c:pt idx="1">
                  <c:v>1.4733047045020358E-2</c:v>
                </c:pt>
                <c:pt idx="2">
                  <c:v>4.0020090512839029E-2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3-4AF0-9EDE-7CBE8DC3D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2184928"/>
        <c:axId val="1712187248"/>
      </c:barChart>
      <c:catAx>
        <c:axId val="17121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187248"/>
        <c:crosses val="autoZero"/>
        <c:auto val="1"/>
        <c:lblAlgn val="ctr"/>
        <c:lblOffset val="100"/>
        <c:noMultiLvlLbl val="0"/>
      </c:catAx>
      <c:valAx>
        <c:axId val="1712187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218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Illiquid Assets</a:t>
            </a:r>
            <a:r>
              <a:rPr lang="en-US" b="0" baseline="0"/>
              <a:t> Detail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PC_template!$A$147:$A$168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PC_template!$D$147:$D$168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11188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202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405227</c:v>
                </c:pt>
                <c:pt idx="17">
                  <c:v>12216</c:v>
                </c:pt>
                <c:pt idx="18">
                  <c:v>25053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4-4A76-A6D1-571B3B879C1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PC_template!$A$147:$A$168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(PC_template!$C$147:$C$168,PC_template!$C$170)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2AC4-4A76-A6D1-571B3B879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2221488"/>
        <c:axId val="1712223808"/>
      </c:barChart>
      <c:catAx>
        <c:axId val="171222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3808"/>
        <c:crosses val="autoZero"/>
        <c:auto val="1"/>
        <c:lblAlgn val="ctr"/>
        <c:lblOffset val="100"/>
        <c:noMultiLvlLbl val="0"/>
      </c:catAx>
      <c:valAx>
        <c:axId val="17122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22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HEALTH_template!$A$215</c:f>
              <c:strCache>
                <c:ptCount val="1"/>
                <c:pt idx="0">
                  <c:v>Net underwriting gain or (loss)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(HEALTH_template!$D$213,HEALTH_template!$F$213,HEALTH_template!$H$213,HEALTH_template!$J$213)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(HEALTH_template!$D$215,HEALTH_template!$F$215,HEALTH_template!$H$215,HEALTH_template!$J$215)</c:f>
              <c:numCache>
                <c:formatCode>_(* #,##0_);_(* \(#,##0\);_(* "-"??_);_(@_)</c:formatCode>
                <c:ptCount val="4"/>
                <c:pt idx="0">
                  <c:v>-158865</c:v>
                </c:pt>
                <c:pt idx="1">
                  <c:v>-54904</c:v>
                </c:pt>
                <c:pt idx="2">
                  <c:v>86552</c:v>
                </c:pt>
                <c:pt idx="3">
                  <c:v>2273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5-4A13-8484-8895AD1F5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908352"/>
        <c:axId val="1711910672"/>
      </c:barChart>
      <c:catAx>
        <c:axId val="171190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910672"/>
        <c:crosses val="autoZero"/>
        <c:auto val="1"/>
        <c:lblAlgn val="ctr"/>
        <c:lblOffset val="100"/>
        <c:noMultiLvlLbl val="0"/>
      </c:catAx>
      <c:valAx>
        <c:axId val="1711910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90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HEALTH_template!$A$108:$C$108</c:f>
              <c:strCache>
                <c:ptCount val="3"/>
                <c:pt idx="0">
                  <c:v>High Yield Total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(HEALTH_template!$D$213,HEALTH_template!$F$213,HEALTH_template!$H$213,HEALTH_template!$J$213)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(HEALTH_template!$D$108,HEALTH_template!$F$108,HEALTH_template!$H$108,HEALTH_template!$J$108)</c:f>
              <c:numCache>
                <c:formatCode>0.00</c:formatCode>
                <c:ptCount val="4"/>
                <c:pt idx="0">
                  <c:v>4.674126622010296E-2</c:v>
                </c:pt>
                <c:pt idx="1">
                  <c:v>5.7106184158328556E-2</c:v>
                </c:pt>
                <c:pt idx="2">
                  <c:v>6.0826521074892559E-2</c:v>
                </c:pt>
                <c:pt idx="3">
                  <c:v>3.9742808530605765E-2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01-406F-B667-35DBB03EE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850320"/>
        <c:axId val="1711852640"/>
      </c:barChart>
      <c:catAx>
        <c:axId val="171185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52640"/>
        <c:crosses val="autoZero"/>
        <c:auto val="1"/>
        <c:lblAlgn val="ctr"/>
        <c:lblOffset val="100"/>
        <c:noMultiLvlLbl val="0"/>
      </c:catAx>
      <c:valAx>
        <c:axId val="17118526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85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Total Return</a:t>
            </a:r>
          </a:p>
        </c:rich>
      </c:tx>
      <c:layout>
        <c:manualLayout>
          <c:xMode val="edge"/>
          <c:yMode val="edge"/>
          <c:x val="0.30263013219582813"/>
          <c:y val="2.4390234534190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HEALTH_template!$A$112</c:f>
              <c:strCache>
                <c:ptCount val="1"/>
                <c:pt idx="0">
                  <c:v>Estimated Total Return on Investments (Total of three lines above)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(HEALTH_template!$D$100,HEALTH_template!$F$100,HEALTH_template!$H$100)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(HEALTH_template!$D$112,HEALTH_template!$F$112,HEALTH_template!$H$112)</c:f>
              <c:numCache>
                <c:formatCode>0.00%</c:formatCode>
                <c:ptCount val="3"/>
                <c:pt idx="0">
                  <c:v>2.3678747979713324E-2</c:v>
                </c:pt>
                <c:pt idx="1">
                  <c:v>1.7356199037674672E-2</c:v>
                </c:pt>
                <c:pt idx="2">
                  <c:v>1.190788308587902E-2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F-47BD-97B1-431CFCDE0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814832"/>
        <c:axId val="1711817152"/>
      </c:barChart>
      <c:catAx>
        <c:axId val="171181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817152"/>
        <c:crosses val="autoZero"/>
        <c:auto val="1"/>
        <c:lblAlgn val="ctr"/>
        <c:lblOffset val="100"/>
        <c:noMultiLvlLbl val="0"/>
      </c:catAx>
      <c:valAx>
        <c:axId val="17118171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81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HEALTH_template!$A$105</c:f>
              <c:strCache>
                <c:ptCount val="1"/>
                <c:pt idx="0">
                  <c:v>Risk Assets / Cash &amp; Invested Assets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(HEALTH_template!$D$100,HEALTH_template!$F$100,HEALTH_template!$H$100,HEALTH_template!$J$100)</c:f>
              <c:numCache>
                <c:formatCode>General</c:formatCode>
                <c:ptCount val="4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  <c:pt idx="3">
                  <c:v>2013</c:v>
                </c:pt>
              </c:numCache>
            </c:numRef>
          </c:cat>
          <c:val>
            <c:numRef>
              <c:f>(HEALTH_template!$D$105,HEALTH_template!$F$105,HEALTH_template!$H$105,HEALTH_template!$J$105)</c:f>
              <c:numCache>
                <c:formatCode>0.00</c:formatCode>
                <c:ptCount val="4"/>
                <c:pt idx="0">
                  <c:v>0.37804767056183247</c:v>
                </c:pt>
                <c:pt idx="1">
                  <c:v>0.38340526629613725</c:v>
                </c:pt>
                <c:pt idx="2">
                  <c:v>0.31959974737593921</c:v>
                </c:pt>
                <c:pt idx="3">
                  <c:v>0.38804293107788002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4-4571-854E-33295608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1756016"/>
        <c:axId val="1711750160"/>
      </c:barChart>
      <c:catAx>
        <c:axId val="171175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1750160"/>
        <c:crosses val="autoZero"/>
        <c:auto val="1"/>
        <c:lblAlgn val="ctr"/>
        <c:lblOffset val="100"/>
        <c:noMultiLvlLbl val="0"/>
      </c:catAx>
      <c:valAx>
        <c:axId val="1711750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1175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HEALTH_template!$A$109</c:f>
              <c:strCache>
                <c:ptCount val="1"/>
                <c:pt idx="0">
                  <c:v>Investment Yield (Investment Income/Avg Cash &amp; Inv Assets)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(HEALTH_template!$D$100,HEALTH_template!$F$100,HEALTH_template!$H$100)</c:f>
              <c:numCache>
                <c:formatCode>General</c:formatCode>
                <c:ptCount val="3"/>
                <c:pt idx="0">
                  <c:v>2016</c:v>
                </c:pt>
                <c:pt idx="1">
                  <c:v>2015</c:v>
                </c:pt>
                <c:pt idx="2">
                  <c:v>2014</c:v>
                </c:pt>
              </c:numCache>
            </c:numRef>
          </c:cat>
          <c:val>
            <c:numRef>
              <c:f>(HEALTH_template!$D$109,HEALTH_template!$F$109,HEALTH_template!$H$109)</c:f>
              <c:numCache>
                <c:formatCode>0.00%</c:formatCode>
                <c:ptCount val="3"/>
                <c:pt idx="0">
                  <c:v>1.1986921109512097E-2</c:v>
                </c:pt>
                <c:pt idx="1">
                  <c:v>1.4733047045020358E-2</c:v>
                </c:pt>
                <c:pt idx="2">
                  <c:v>4.0020090512839029E-2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64-4E6D-8E7A-0B175F29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099856"/>
        <c:axId val="1741102176"/>
      </c:barChart>
      <c:catAx>
        <c:axId val="17410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02176"/>
        <c:crosses val="autoZero"/>
        <c:auto val="1"/>
        <c:lblAlgn val="ctr"/>
        <c:lblOffset val="100"/>
        <c:noMultiLvlLbl val="0"/>
      </c:catAx>
      <c:valAx>
        <c:axId val="17411021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crossAx val="174109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Illiquid</a:t>
            </a:r>
            <a:r>
              <a:rPr lang="en-US" baseline="0"/>
              <a:t> Assets Detail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52013424667282704"/>
          <c:y val="0.10479170699616799"/>
          <c:w val="0.420111602261106"/>
          <c:h val="0.83477067005742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HEALTH_template!$A$147:$A$168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HEALTH_template!$D$147:$D$168</c:f>
              <c:numCache>
                <c:formatCode>_(* #,##0_);_(* \(#,##0\);_(* "-"??_);_(@_)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47299</c:v>
                </c:pt>
                <c:pt idx="8">
                  <c:v>0</c:v>
                </c:pt>
                <c:pt idx="9">
                  <c:v>0</c:v>
                </c:pt>
                <c:pt idx="10">
                  <c:v>3450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9-4882-BB00-EA41F89073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HEALTH_template!$A$147:$A$168</c:f>
              <c:strCache>
                <c:ptCount val="22"/>
                <c:pt idx="0">
                  <c:v>Oil &amp; gas production - Unaffiliated</c:v>
                </c:pt>
                <c:pt idx="1">
                  <c:v>Transportation equipment - Unaffiliated</c:v>
                </c:pt>
                <c:pt idx="2">
                  <c:v>Mineral rights - Unaffiliated</c:v>
                </c:pt>
                <c:pt idx="3">
                  <c:v>Fixed bonds - Unaffiliated</c:v>
                </c:pt>
                <c:pt idx="4">
                  <c:v>Fixed mortgage loans - Unaffiliated</c:v>
                </c:pt>
                <c:pt idx="5">
                  <c:v>Other fixed income instruments - Unaffiliated</c:v>
                </c:pt>
                <c:pt idx="6">
                  <c:v>Joint fixed income instruments - Unaffiliated</c:v>
                </c:pt>
                <c:pt idx="7">
                  <c:v>Joint fixed common stocks - Unaffiliated</c:v>
                </c:pt>
                <c:pt idx="8">
                  <c:v>Joint real estate - Unaffiliated</c:v>
                </c:pt>
                <c:pt idx="9">
                  <c:v>Joint mortgage loans - Unaffiliated</c:v>
                </c:pt>
                <c:pt idx="10">
                  <c:v>Joint other - Unaffiliated</c:v>
                </c:pt>
                <c:pt idx="11">
                  <c:v>Surplus debentures, etc. - Unaffiliated</c:v>
                </c:pt>
                <c:pt idx="12">
                  <c:v>Collateral loans - Unaffiliated</c:v>
                </c:pt>
                <c:pt idx="13">
                  <c:v>Non-collateral loans - Unaffiliated</c:v>
                </c:pt>
                <c:pt idx="14">
                  <c:v>Capital notes - Unaffiliated</c:v>
                </c:pt>
                <c:pt idx="15">
                  <c:v>Guaranteed federal low income housing tax credit - Unaffiliated</c:v>
                </c:pt>
                <c:pt idx="16">
                  <c:v>Non-guaranteed federal low income housing tax credit - Unaffiliated</c:v>
                </c:pt>
                <c:pt idx="17">
                  <c:v>Guaranteed state low income housing tax credit - Unaffiliated</c:v>
                </c:pt>
                <c:pt idx="18">
                  <c:v>Non-guaranteed state low income housing tax credit - Unaffiliated</c:v>
                </c:pt>
                <c:pt idx="19">
                  <c:v>All other low income housing tax credit - Unaffiliated</c:v>
                </c:pt>
                <c:pt idx="20">
                  <c:v>Working capital finance investment</c:v>
                </c:pt>
                <c:pt idx="21">
                  <c:v>Any other class of assets - Unaffiliated</c:v>
                </c:pt>
              </c:strCache>
            </c:strRef>
          </c:cat>
          <c:val>
            <c:numRef>
              <c:f>(HEALTH_template!$C$147:$C$168,HEALTH_template!$C$170)</c:f>
              <c:numCache>
                <c:formatCode>General</c:formatCode>
                <c:ptCount val="23"/>
              </c:numCache>
            </c:numRef>
          </c:val>
          <c:extLst>
            <c:ext xmlns:c16="http://schemas.microsoft.com/office/drawing/2014/chart" uri="{C3380CC4-5D6E-409C-BE32-E72D297353CC}">
              <c16:uniqueId val="{00000002-C5C9-4882-BB00-EA41F8907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131808"/>
        <c:axId val="1741094416"/>
      </c:barChart>
      <c:catAx>
        <c:axId val="1741131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094416"/>
        <c:crosses val="autoZero"/>
        <c:auto val="1"/>
        <c:lblAlgn val="ctr"/>
        <c:lblOffset val="100"/>
        <c:noMultiLvlLbl val="0"/>
      </c:catAx>
      <c:valAx>
        <c:axId val="174109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13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 Asset Allocation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F8-46CC-8BE1-C95C99553B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F8-46CC-8BE1-C95C99553B2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F8-46CC-8BE1-C95C99553B2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F8-46CC-8BE1-C95C99553B2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F8-46CC-8BE1-C95C99553B2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F8-46CC-8BE1-C95C99553B2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F8-46CC-8BE1-C95C99553B2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5F8-46CC-8BE1-C95C99553B2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5F8-46CC-8BE1-C95C99553B2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5F8-46CC-8BE1-C95C99553B2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5F8-46CC-8BE1-C95C99553B2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5F8-46CC-8BE1-C95C99553B2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5F8-46CC-8BE1-C95C99553B2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5F8-46CC-8BE1-C95C99553B2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5F8-46CC-8BE1-C95C99553B2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792-4D45-8163-107FC70D89ED}"/>
              </c:ext>
            </c:extLst>
          </c:dPt>
          <c:dLbls>
            <c:dLbl>
              <c:idx val="8"/>
              <c:layout>
                <c:manualLayout>
                  <c:x val="-1.9189765780598101E-2"/>
                  <c:y val="-9.3709330749972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5F8-46CC-8BE1-C95C99553B20}"/>
                </c:ext>
              </c:extLst>
            </c:dLbl>
            <c:dLbl>
              <c:idx val="13"/>
              <c:layout>
                <c:manualLayout>
                  <c:x val="-7.6759063122393903E-3"/>
                  <c:y val="5.075922082290199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05F8-46CC-8BE1-C95C99553B20}"/>
                </c:ext>
              </c:extLst>
            </c:dLbl>
            <c:dLbl>
              <c:idx val="14"/>
              <c:layout>
                <c:manualLayout>
                  <c:x val="9.5948828902990592E-3"/>
                  <c:y val="-6.637744261456410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5F8-46CC-8BE1-C95C99553B20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LIFE_template!$B$39:$B$54</c:f>
              <c:strCache>
                <c:ptCount val="16"/>
                <c:pt idx="0">
                  <c:v>US Gov</c:v>
                </c:pt>
                <c:pt idx="1">
                  <c:v>Foreign Gov</c:v>
                </c:pt>
                <c:pt idx="2">
                  <c:v>Corporate Bonds US (HY)</c:v>
                </c:pt>
                <c:pt idx="3">
                  <c:v>Corporate Bonds US (Total)</c:v>
                </c:pt>
                <c:pt idx="4">
                  <c:v>Corporate Bonds Foreign (Total)</c:v>
                </c:pt>
                <c:pt idx="5">
                  <c:v>Corporate Bonds EM (Total)</c:v>
                </c:pt>
                <c:pt idx="6">
                  <c:v>Municipal Bonds (Total)</c:v>
                </c:pt>
                <c:pt idx="7">
                  <c:v>Mortgage Backed Bonds (Total)</c:v>
                </c:pt>
                <c:pt idx="8">
                  <c:v>Structured Securities (Total)</c:v>
                </c:pt>
                <c:pt idx="9">
                  <c:v>Hybrid Securities (Total)</c:v>
                </c:pt>
                <c:pt idx="10">
                  <c:v>Preferred Stocks</c:v>
                </c:pt>
                <c:pt idx="11">
                  <c:v>Common Stocks</c:v>
                </c:pt>
                <c:pt idx="12">
                  <c:v>Mutual Funds</c:v>
                </c:pt>
                <c:pt idx="13">
                  <c:v>ETFs</c:v>
                </c:pt>
                <c:pt idx="14">
                  <c:v>Other</c:v>
                </c:pt>
                <c:pt idx="15">
                  <c:v>Sch BA Total</c:v>
                </c:pt>
              </c:strCache>
            </c:strRef>
          </c:cat>
          <c:val>
            <c:numRef>
              <c:f>LIFE_template!$E$39:$E$54</c:f>
              <c:numCache>
                <c:formatCode>_(* #,##0_);_(* \(#,##0\);_(* "-"??_);_(@_)</c:formatCode>
                <c:ptCount val="16"/>
                <c:pt idx="0">
                  <c:v>4536030</c:v>
                </c:pt>
                <c:pt idx="1">
                  <c:v>1474656</c:v>
                </c:pt>
                <c:pt idx="2">
                  <c:v>8613494</c:v>
                </c:pt>
                <c:pt idx="3">
                  <c:v>73307360</c:v>
                </c:pt>
                <c:pt idx="4">
                  <c:v>23689231</c:v>
                </c:pt>
                <c:pt idx="5">
                  <c:v>0</c:v>
                </c:pt>
                <c:pt idx="6">
                  <c:v>15233441</c:v>
                </c:pt>
                <c:pt idx="7">
                  <c:v>37296791</c:v>
                </c:pt>
                <c:pt idx="8">
                  <c:v>14534965</c:v>
                </c:pt>
                <c:pt idx="9">
                  <c:v>211</c:v>
                </c:pt>
                <c:pt idx="10">
                  <c:v>67428</c:v>
                </c:pt>
                <c:pt idx="11">
                  <c:v>1484517</c:v>
                </c:pt>
                <c:pt idx="12">
                  <c:v>351932</c:v>
                </c:pt>
                <c:pt idx="13">
                  <c:v>0</c:v>
                </c:pt>
                <c:pt idx="14">
                  <c:v>0</c:v>
                </c:pt>
                <c:pt idx="15">
                  <c:v>5224912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5F8-46CC-8BE1-C95C99553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image" Target="../media/image1.jpeg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image" Target="../media/image1.jpeg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92DAF74F-AA4B-4474-9BA0-8D957CC2B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5425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</xdr:row>
      <xdr:rowOff>0</xdr:rowOff>
    </xdr:from>
    <xdr:to>
      <xdr:col>4</xdr:col>
      <xdr:colOff>728980</xdr:colOff>
      <xdr:row>34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7BDE26-95FA-448C-8387-78E5F726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5642</xdr:colOff>
      <xdr:row>197</xdr:row>
      <xdr:rowOff>16933</xdr:rowOff>
    </xdr:from>
    <xdr:to>
      <xdr:col>2</xdr:col>
      <xdr:colOff>2406789</xdr:colOff>
      <xdr:row>210</xdr:row>
      <xdr:rowOff>146473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C84176-40B4-49A4-A27F-C222ADACD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2528357</xdr:colOff>
      <xdr:row>197</xdr:row>
      <xdr:rowOff>16933</xdr:rowOff>
    </xdr:from>
    <xdr:to>
      <xdr:col>6</xdr:col>
      <xdr:colOff>590337</xdr:colOff>
      <xdr:row>210</xdr:row>
      <xdr:rowOff>146473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99671C-4566-4A3A-B5A3-D9253547D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711906</xdr:colOff>
      <xdr:row>197</xdr:row>
      <xdr:rowOff>16933</xdr:rowOff>
    </xdr:from>
    <xdr:to>
      <xdr:col>11</xdr:col>
      <xdr:colOff>1552</xdr:colOff>
      <xdr:row>210</xdr:row>
      <xdr:rowOff>146473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8B31F8-258F-4047-A39C-A690CA30F3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2526240</xdr:colOff>
      <xdr:row>82</xdr:row>
      <xdr:rowOff>17638</xdr:rowOff>
    </xdr:from>
    <xdr:to>
      <xdr:col>6</xdr:col>
      <xdr:colOff>588220</xdr:colOff>
      <xdr:row>95</xdr:row>
      <xdr:rowOff>147178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506854-95B5-4C3D-9B85-DEDDD6DB1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3526</xdr:colOff>
      <xdr:row>82</xdr:row>
      <xdr:rowOff>17638</xdr:rowOff>
    </xdr:from>
    <xdr:to>
      <xdr:col>2</xdr:col>
      <xdr:colOff>2404673</xdr:colOff>
      <xdr:row>95</xdr:row>
      <xdr:rowOff>147178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C3A247-CDEF-45E7-BB15-1EAE47F41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709787</xdr:colOff>
      <xdr:row>82</xdr:row>
      <xdr:rowOff>17638</xdr:rowOff>
    </xdr:from>
    <xdr:to>
      <xdr:col>10</xdr:col>
      <xdr:colOff>909600</xdr:colOff>
      <xdr:row>95</xdr:row>
      <xdr:rowOff>147178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3092FD-A6BB-4C78-8068-F14E579A6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248920</xdr:colOff>
      <xdr:row>9</xdr:row>
      <xdr:rowOff>0</xdr:rowOff>
    </xdr:from>
    <xdr:to>
      <xdr:col>11</xdr:col>
      <xdr:colOff>0</xdr:colOff>
      <xdr:row>34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0971A8-E27C-417F-AA86-81A57EB7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06CB6BCF-5E7A-45E8-BC1A-C8A16DAA3F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8</xdr:row>
      <xdr:rowOff>190499</xdr:rowOff>
    </xdr:from>
    <xdr:to>
      <xdr:col>4</xdr:col>
      <xdr:colOff>728980</xdr:colOff>
      <xdr:row>34</xdr:row>
      <xdr:rowOff>175259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318BB3-8287-4DA9-8F93-1CBC259E4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5642</xdr:colOff>
      <xdr:row>197</xdr:row>
      <xdr:rowOff>27517</xdr:rowOff>
    </xdr:from>
    <xdr:to>
      <xdr:col>2</xdr:col>
      <xdr:colOff>2406789</xdr:colOff>
      <xdr:row>210</xdr:row>
      <xdr:rowOff>157057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F93340-3C6C-4CF1-8030-1A8DFD1B5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2528357</xdr:colOff>
      <xdr:row>197</xdr:row>
      <xdr:rowOff>27517</xdr:rowOff>
    </xdr:from>
    <xdr:to>
      <xdr:col>6</xdr:col>
      <xdr:colOff>590337</xdr:colOff>
      <xdr:row>210</xdr:row>
      <xdr:rowOff>157057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D9E11B-126E-42DF-A934-8967F307F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711905</xdr:colOff>
      <xdr:row>197</xdr:row>
      <xdr:rowOff>27517</xdr:rowOff>
    </xdr:from>
    <xdr:to>
      <xdr:col>11</xdr:col>
      <xdr:colOff>1551</xdr:colOff>
      <xdr:row>210</xdr:row>
      <xdr:rowOff>157057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C7A9485-C408-4943-A704-DAC7996794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2536823</xdr:colOff>
      <xdr:row>82</xdr:row>
      <xdr:rowOff>17638</xdr:rowOff>
    </xdr:from>
    <xdr:to>
      <xdr:col>6</xdr:col>
      <xdr:colOff>598803</xdr:colOff>
      <xdr:row>95</xdr:row>
      <xdr:rowOff>147178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0F7482-EC6F-4002-BC68-78F6599C4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24693</xdr:colOff>
      <xdr:row>82</xdr:row>
      <xdr:rowOff>17638</xdr:rowOff>
    </xdr:from>
    <xdr:to>
      <xdr:col>2</xdr:col>
      <xdr:colOff>2425840</xdr:colOff>
      <xdr:row>95</xdr:row>
      <xdr:rowOff>147178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EA487E-FCF9-4C40-8C38-20CC92DC3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709786</xdr:colOff>
      <xdr:row>82</xdr:row>
      <xdr:rowOff>17638</xdr:rowOff>
    </xdr:from>
    <xdr:to>
      <xdr:col>10</xdr:col>
      <xdr:colOff>909599</xdr:colOff>
      <xdr:row>95</xdr:row>
      <xdr:rowOff>147178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93F221-6992-4319-91DB-89CF92D474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248920</xdr:colOff>
      <xdr:row>9</xdr:row>
      <xdr:rowOff>0</xdr:rowOff>
    </xdr:from>
    <xdr:to>
      <xdr:col>11</xdr:col>
      <xdr:colOff>0</xdr:colOff>
      <xdr:row>34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EB5AFCB-5499-4BF4-AE65-5B2A7D046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581025</xdr:colOff>
      <xdr:row>0</xdr:row>
      <xdr:rowOff>0</xdr:rowOff>
    </xdr:from>
    <xdr:ext cx="1553525" cy="383013"/>
    <xdr:pic>
      <xdr:nvPicPr>
        <xdr:cNvPr id="2" name="Picture 1">
          <a:extLst>
            <a:ext uri="{FF2B5EF4-FFF2-40B4-BE49-F238E27FC236}">
              <a16:creationId xmlns:a16="http://schemas.microsoft.com/office/drawing/2014/main" id="{D4A518E9-7399-4B4E-BF04-89DFAD457D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43950" y="0"/>
          <a:ext cx="1553525" cy="383013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9</xdr:row>
      <xdr:rowOff>0</xdr:rowOff>
    </xdr:from>
    <xdr:to>
      <xdr:col>4</xdr:col>
      <xdr:colOff>732949</xdr:colOff>
      <xdr:row>34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3E9255-23FB-495E-ACFE-21814736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11907</xdr:colOff>
      <xdr:row>197</xdr:row>
      <xdr:rowOff>7849</xdr:rowOff>
    </xdr:from>
    <xdr:to>
      <xdr:col>2</xdr:col>
      <xdr:colOff>2423637</xdr:colOff>
      <xdr:row>210</xdr:row>
      <xdr:rowOff>137389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6E05B5-2649-4636-AF79-E59498C28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2565049</xdr:colOff>
      <xdr:row>197</xdr:row>
      <xdr:rowOff>7849</xdr:rowOff>
    </xdr:from>
    <xdr:to>
      <xdr:col>6</xdr:col>
      <xdr:colOff>607185</xdr:colOff>
      <xdr:row>210</xdr:row>
      <xdr:rowOff>137389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CABC76-F00F-4779-BAC7-6B1ACB5FA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748596</xdr:colOff>
      <xdr:row>197</xdr:row>
      <xdr:rowOff>7849</xdr:rowOff>
    </xdr:from>
    <xdr:to>
      <xdr:col>11</xdr:col>
      <xdr:colOff>5170</xdr:colOff>
      <xdr:row>210</xdr:row>
      <xdr:rowOff>137389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43EFF2-1EB6-46D9-9F71-35B06CBFC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2568885</xdr:colOff>
      <xdr:row>82</xdr:row>
      <xdr:rowOff>27604</xdr:rowOff>
    </xdr:from>
    <xdr:to>
      <xdr:col>6</xdr:col>
      <xdr:colOff>611021</xdr:colOff>
      <xdr:row>95</xdr:row>
      <xdr:rowOff>157144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119F08-4B62-489B-9F11-89BC9F467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18080</xdr:colOff>
      <xdr:row>82</xdr:row>
      <xdr:rowOff>27604</xdr:rowOff>
    </xdr:from>
    <xdr:to>
      <xdr:col>2</xdr:col>
      <xdr:colOff>2429810</xdr:colOff>
      <xdr:row>95</xdr:row>
      <xdr:rowOff>157144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E96624-CF5D-4A34-939C-685DF7227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750095</xdr:colOff>
      <xdr:row>82</xdr:row>
      <xdr:rowOff>27604</xdr:rowOff>
    </xdr:from>
    <xdr:to>
      <xdr:col>11</xdr:col>
      <xdr:colOff>6669</xdr:colOff>
      <xdr:row>95</xdr:row>
      <xdr:rowOff>157144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1F5DCD-A25B-4791-9CAF-3EF042E77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300513</xdr:colOff>
      <xdr:row>9</xdr:row>
      <xdr:rowOff>0</xdr:rowOff>
    </xdr:from>
    <xdr:to>
      <xdr:col>11</xdr:col>
      <xdr:colOff>11906</xdr:colOff>
      <xdr:row>34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4A59AB-C562-41BD-8CCE-9443389D4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200025</xdr:colOff>
      <xdr:row>0</xdr:row>
      <xdr:rowOff>0</xdr:rowOff>
    </xdr:from>
    <xdr:ext cx="1553525" cy="383013"/>
    <xdr:pic>
      <xdr:nvPicPr>
        <xdr:cNvPr id="6" name="Picture 5">
          <a:extLst>
            <a:ext uri="{FF2B5EF4-FFF2-40B4-BE49-F238E27FC236}">
              <a16:creationId xmlns:a16="http://schemas.microsoft.com/office/drawing/2014/main" id="{C44A6490-6927-44CF-9220-B6B735F892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5625" y="0"/>
          <a:ext cx="1553525" cy="38301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27"/>
  <sheetViews>
    <sheetView tabSelected="1" topLeftCell="A13" zoomScale="80" zoomScaleNormal="80" zoomScalePageLayoutView="90" workbookViewId="0">
      <selection activeCell="M109" sqref="M109"/>
    </sheetView>
  </sheetViews>
  <sheetFormatPr defaultColWidth="8.85546875" defaultRowHeight="15" x14ac:dyDescent="0.25"/>
  <cols>
    <col min="1" max="2" width="10.7109375" style="182" customWidth="1"/>
    <col min="3" max="3" width="45.7109375" style="182" customWidth="1"/>
    <col min="4" max="4" width="13.7109375" style="182" customWidth="1"/>
    <col min="5" max="5" width="13.7109375" style="129" customWidth="1"/>
    <col min="6" max="6" width="13.7109375" style="182" customWidth="1"/>
    <col min="7" max="7" width="13.7109375" style="129" customWidth="1"/>
    <col min="8" max="8" width="13.7109375" style="182" customWidth="1"/>
    <col min="9" max="9" width="13.7109375" style="129" customWidth="1"/>
    <col min="10" max="10" width="13.7109375" style="182" customWidth="1"/>
    <col min="11" max="11" width="13.7109375" style="129" customWidth="1"/>
    <col min="12" max="16" width="10.7109375" style="182" customWidth="1"/>
    <col min="17" max="16384" width="8.85546875" style="182"/>
  </cols>
  <sheetData>
    <row r="1" spans="1:11" x14ac:dyDescent="0.25">
      <c r="A1" s="167"/>
      <c r="B1" s="167"/>
      <c r="C1" s="167"/>
    </row>
    <row r="3" spans="1:11" x14ac:dyDescent="0.25">
      <c r="A3" s="276" t="s">
        <v>1917</v>
      </c>
      <c r="B3" s="277"/>
      <c r="C3" s="277"/>
      <c r="D3" s="277"/>
      <c r="E3" s="277"/>
      <c r="F3" s="277"/>
      <c r="G3" s="277"/>
      <c r="H3" s="277"/>
      <c r="I3" s="277"/>
      <c r="J3" s="277"/>
      <c r="K3" s="278"/>
    </row>
    <row r="4" spans="1:11" x14ac:dyDescent="0.25">
      <c r="A4" s="162" t="s">
        <v>1918</v>
      </c>
      <c r="B4" s="279"/>
      <c r="C4" s="279"/>
      <c r="D4" s="279"/>
      <c r="E4" s="246" t="s">
        <v>2533</v>
      </c>
      <c r="F4" s="280"/>
      <c r="G4" s="280"/>
      <c r="H4" s="280"/>
      <c r="I4" s="166" t="s">
        <v>1974</v>
      </c>
      <c r="J4" s="281"/>
      <c r="K4" s="282"/>
    </row>
    <row r="5" spans="1:11" x14ac:dyDescent="0.25">
      <c r="A5" s="163" t="s">
        <v>1924</v>
      </c>
      <c r="B5" s="265"/>
      <c r="C5" s="265"/>
      <c r="D5" s="265"/>
      <c r="E5" s="254" t="s">
        <v>2534</v>
      </c>
      <c r="F5" s="266"/>
      <c r="G5" s="266"/>
      <c r="H5" s="266"/>
      <c r="I5" s="257" t="s">
        <v>1974</v>
      </c>
      <c r="J5" s="267"/>
      <c r="K5" s="268"/>
    </row>
    <row r="6" spans="1:11" x14ac:dyDescent="0.25">
      <c r="A6" s="162" t="s">
        <v>1930</v>
      </c>
      <c r="B6" s="269"/>
      <c r="C6" s="269"/>
      <c r="D6" s="269"/>
      <c r="E6" s="255" t="s">
        <v>2535</v>
      </c>
      <c r="F6" s="270"/>
      <c r="G6" s="270"/>
      <c r="H6" s="270"/>
      <c r="I6" s="166" t="s">
        <v>1974</v>
      </c>
      <c r="J6" s="271"/>
      <c r="K6" s="272"/>
    </row>
    <row r="7" spans="1:11" x14ac:dyDescent="0.25">
      <c r="A7" s="158" t="s">
        <v>1946</v>
      </c>
      <c r="B7" s="273"/>
      <c r="C7" s="273"/>
      <c r="D7" s="273"/>
      <c r="E7" s="256" t="s">
        <v>2536</v>
      </c>
      <c r="F7" s="274"/>
      <c r="G7" s="274"/>
      <c r="H7" s="274"/>
      <c r="I7" s="157"/>
      <c r="J7" s="274"/>
      <c r="K7" s="275"/>
    </row>
    <row r="8" spans="1:11" x14ac:dyDescent="0.25">
      <c r="A8" s="321"/>
      <c r="B8" s="321"/>
      <c r="C8" s="321"/>
    </row>
    <row r="9" spans="1:11" x14ac:dyDescent="0.25">
      <c r="G9" s="182"/>
      <c r="I9" s="182"/>
      <c r="K9" s="182"/>
    </row>
    <row r="10" spans="1:11" x14ac:dyDescent="0.25">
      <c r="G10" s="182"/>
      <c r="I10" s="182"/>
      <c r="K10" s="182"/>
    </row>
    <row r="11" spans="1:11" x14ac:dyDescent="0.25">
      <c r="G11" s="182"/>
      <c r="I11" s="182"/>
      <c r="K11" s="182"/>
    </row>
    <row r="12" spans="1:11" x14ac:dyDescent="0.25">
      <c r="G12" s="182"/>
      <c r="I12" s="182"/>
      <c r="K12" s="182"/>
    </row>
    <row r="13" spans="1:11" x14ac:dyDescent="0.25">
      <c r="G13" s="182"/>
      <c r="I13" s="182"/>
      <c r="K13" s="182"/>
    </row>
    <row r="14" spans="1:11" x14ac:dyDescent="0.25">
      <c r="G14" s="182"/>
      <c r="I14" s="182"/>
      <c r="K14" s="182"/>
    </row>
    <row r="15" spans="1:11" x14ac:dyDescent="0.25">
      <c r="G15" s="182"/>
      <c r="I15" s="182"/>
      <c r="K15" s="182"/>
    </row>
    <row r="16" spans="1:11" x14ac:dyDescent="0.25">
      <c r="G16" s="182"/>
      <c r="I16" s="182"/>
      <c r="K16" s="182"/>
    </row>
    <row r="17" spans="7:11" x14ac:dyDescent="0.25">
      <c r="G17" s="182"/>
      <c r="I17" s="182"/>
      <c r="K17" s="182"/>
    </row>
    <row r="18" spans="7:11" x14ac:dyDescent="0.25">
      <c r="G18" s="182"/>
      <c r="I18" s="182"/>
      <c r="K18" s="182"/>
    </row>
    <row r="19" spans="7:11" x14ac:dyDescent="0.25">
      <c r="G19" s="182"/>
      <c r="I19" s="182"/>
      <c r="K19" s="182"/>
    </row>
    <row r="20" spans="7:11" x14ac:dyDescent="0.25">
      <c r="G20" s="182"/>
      <c r="I20" s="182"/>
      <c r="K20" s="182"/>
    </row>
    <row r="21" spans="7:11" x14ac:dyDescent="0.25">
      <c r="G21" s="182"/>
      <c r="I21" s="182"/>
      <c r="K21" s="182"/>
    </row>
    <row r="22" spans="7:11" x14ac:dyDescent="0.25">
      <c r="G22" s="182"/>
      <c r="I22" s="182"/>
      <c r="K22" s="182"/>
    </row>
    <row r="23" spans="7:11" x14ac:dyDescent="0.25">
      <c r="G23" s="182"/>
      <c r="I23" s="182"/>
      <c r="K23" s="182"/>
    </row>
    <row r="24" spans="7:11" x14ac:dyDescent="0.25">
      <c r="G24" s="182"/>
      <c r="I24" s="182"/>
      <c r="K24" s="182"/>
    </row>
    <row r="25" spans="7:11" x14ac:dyDescent="0.25">
      <c r="G25" s="182"/>
      <c r="I25" s="182"/>
      <c r="K25" s="182"/>
    </row>
    <row r="26" spans="7:11" x14ac:dyDescent="0.25">
      <c r="G26" s="182"/>
      <c r="I26" s="182"/>
      <c r="K26" s="182"/>
    </row>
    <row r="27" spans="7:11" x14ac:dyDescent="0.25">
      <c r="G27" s="182"/>
      <c r="I27" s="182"/>
      <c r="K27" s="182"/>
    </row>
    <row r="28" spans="7:11" x14ac:dyDescent="0.25">
      <c r="G28" s="182"/>
      <c r="I28" s="182"/>
      <c r="K28" s="182"/>
    </row>
    <row r="29" spans="7:11" x14ac:dyDescent="0.25">
      <c r="G29" s="182"/>
      <c r="I29" s="182"/>
      <c r="K29" s="182"/>
    </row>
    <row r="30" spans="7:11" x14ac:dyDescent="0.25">
      <c r="G30" s="182"/>
      <c r="I30" s="182"/>
      <c r="K30" s="182"/>
    </row>
    <row r="31" spans="7:11" x14ac:dyDescent="0.25">
      <c r="G31" s="182"/>
      <c r="I31" s="182"/>
      <c r="K31" s="182"/>
    </row>
    <row r="32" spans="7:11" x14ac:dyDescent="0.25">
      <c r="G32" s="182"/>
      <c r="I32" s="182"/>
      <c r="K32" s="182"/>
    </row>
    <row r="33" spans="2:14" x14ac:dyDescent="0.25">
      <c r="G33" s="182"/>
      <c r="I33" s="182"/>
      <c r="K33" s="182"/>
    </row>
    <row r="34" spans="2:14" x14ac:dyDescent="0.25">
      <c r="E34" s="182"/>
      <c r="G34" s="182"/>
      <c r="I34" s="182"/>
      <c r="K34" s="182"/>
    </row>
    <row r="35" spans="2:14" x14ac:dyDescent="0.25">
      <c r="E35" s="182"/>
      <c r="G35" s="182"/>
      <c r="I35" s="182"/>
      <c r="K35" s="182"/>
    </row>
    <row r="36" spans="2:14" x14ac:dyDescent="0.25">
      <c r="E36" s="182"/>
      <c r="G36" s="182"/>
      <c r="I36" s="182"/>
      <c r="K36" s="182"/>
      <c r="L36" s="176"/>
      <c r="M36" s="176"/>
      <c r="N36" s="176"/>
    </row>
    <row r="37" spans="2:14" x14ac:dyDescent="0.25">
      <c r="E37" s="145"/>
      <c r="F37" s="145"/>
      <c r="G37" s="145"/>
      <c r="H37" s="145"/>
      <c r="I37" s="182"/>
      <c r="K37" s="182"/>
    </row>
    <row r="38" spans="2:14" x14ac:dyDescent="0.25">
      <c r="B38" s="276" t="s">
        <v>1973</v>
      </c>
      <c r="C38" s="277"/>
      <c r="D38" s="277"/>
      <c r="E38" s="177" t="s">
        <v>1971</v>
      </c>
      <c r="F38" s="168" t="s">
        <v>1970</v>
      </c>
      <c r="G38" s="168" t="s">
        <v>1969</v>
      </c>
      <c r="H38" s="168" t="s">
        <v>1968</v>
      </c>
      <c r="I38" s="168" t="s">
        <v>1967</v>
      </c>
      <c r="J38" s="169" t="s">
        <v>1966</v>
      </c>
      <c r="K38" s="182"/>
    </row>
    <row r="39" spans="2:14" x14ac:dyDescent="0.25">
      <c r="B39" s="312" t="str">
        <f>A115</f>
        <v>US Gov</v>
      </c>
      <c r="C39" s="313"/>
      <c r="D39" s="313"/>
      <c r="E39" s="220">
        <f>IF(D115=0," ",D115)</f>
        <v>470157</v>
      </c>
      <c r="F39" s="154"/>
      <c r="G39" s="154"/>
      <c r="H39" s="154"/>
      <c r="I39" s="154"/>
      <c r="J39" s="220">
        <f>D115-F115</f>
        <v>-64712</v>
      </c>
      <c r="K39" s="182"/>
    </row>
    <row r="40" spans="2:14" x14ac:dyDescent="0.25">
      <c r="B40" s="285" t="str">
        <f>A116</f>
        <v>Foreign Gov</v>
      </c>
      <c r="C40" s="286"/>
      <c r="D40" s="286"/>
      <c r="E40" s="203">
        <f>IF(D116=0," ",D116)</f>
        <v>152</v>
      </c>
      <c r="F40" s="154"/>
      <c r="G40" s="154"/>
      <c r="H40" s="154"/>
      <c r="I40" s="154"/>
      <c r="J40" s="156">
        <f>D116-F116</f>
        <v>0</v>
      </c>
      <c r="K40" s="182"/>
    </row>
    <row r="41" spans="2:14" x14ac:dyDescent="0.25">
      <c r="B41" s="285" t="str">
        <f>A118</f>
        <v>Corporate Bonds US (HY)</v>
      </c>
      <c r="C41" s="286"/>
      <c r="D41" s="286"/>
      <c r="E41" s="203">
        <f>IF(D118=0," ",D118)</f>
        <v>148026</v>
      </c>
      <c r="F41" s="154"/>
      <c r="G41" s="154"/>
      <c r="H41" s="154"/>
      <c r="I41" s="154"/>
      <c r="J41" s="156">
        <f>D121-F121</f>
        <v>1698</v>
      </c>
      <c r="K41" s="176"/>
    </row>
    <row r="42" spans="2:14" x14ac:dyDescent="0.25">
      <c r="B42" s="285" t="str">
        <f>A119</f>
        <v>Corporate Bonds US (Total)</v>
      </c>
      <c r="C42" s="286"/>
      <c r="D42" s="286"/>
      <c r="E42" s="203">
        <f>IF(D119=0," ",D119)</f>
        <v>540794</v>
      </c>
      <c r="F42" s="154"/>
      <c r="G42" s="154"/>
      <c r="H42" s="154"/>
      <c r="I42" s="154"/>
      <c r="J42" s="156">
        <f>D119-F119</f>
        <v>30388</v>
      </c>
      <c r="K42" s="182"/>
    </row>
    <row r="43" spans="2:14" x14ac:dyDescent="0.25">
      <c r="B43" s="285" t="str">
        <f>A122</f>
        <v>Corporate Bonds Foreign (Total)</v>
      </c>
      <c r="C43" s="286"/>
      <c r="D43" s="286"/>
      <c r="E43" s="203">
        <f>IF(D122=0," ",D122)</f>
        <v>110519</v>
      </c>
      <c r="F43" s="154"/>
      <c r="G43" s="154"/>
      <c r="H43" s="154"/>
      <c r="I43" s="154"/>
      <c r="J43" s="156">
        <f>D122-F122</f>
        <v>19042</v>
      </c>
      <c r="K43" s="182"/>
    </row>
    <row r="44" spans="2:14" x14ac:dyDescent="0.25">
      <c r="B44" s="285" t="str">
        <f>A125</f>
        <v>Corporate Bonds EM (Total)</v>
      </c>
      <c r="C44" s="286"/>
      <c r="D44" s="286"/>
      <c r="E44" s="203" t="str">
        <f>IF(D125=0," ",D125)</f>
        <v xml:space="preserve"> </v>
      </c>
      <c r="F44" s="154"/>
      <c r="G44" s="154"/>
      <c r="H44" s="154"/>
      <c r="I44" s="154"/>
      <c r="J44" s="156">
        <f>IF((D125-F125&gt;0),(D125-F125),0)</f>
        <v>0</v>
      </c>
      <c r="K44" s="182"/>
    </row>
    <row r="45" spans="2:14" x14ac:dyDescent="0.25">
      <c r="B45" s="285" t="str">
        <f>A129</f>
        <v>Municipal Bonds (Total)</v>
      </c>
      <c r="C45" s="286"/>
      <c r="D45" s="286"/>
      <c r="E45" s="203">
        <f>IF(D129=0," ",D129)</f>
        <v>347096</v>
      </c>
      <c r="F45" s="154"/>
      <c r="G45" s="154"/>
      <c r="H45" s="154"/>
      <c r="I45" s="154"/>
      <c r="J45" s="156">
        <f>D129-F129</f>
        <v>-12787</v>
      </c>
      <c r="K45" s="182"/>
    </row>
    <row r="46" spans="2:14" x14ac:dyDescent="0.25">
      <c r="B46" s="285" t="str">
        <f>A132</f>
        <v>Mortgage Backed Bonds (Total)</v>
      </c>
      <c r="C46" s="286"/>
      <c r="D46" s="286"/>
      <c r="E46" s="203">
        <f>IF(D132=0," ",D132)</f>
        <v>159728</v>
      </c>
      <c r="F46" s="154"/>
      <c r="G46" s="154"/>
      <c r="H46" s="154"/>
      <c r="I46" s="154"/>
      <c r="J46" s="156">
        <f>D132-F132</f>
        <v>-708</v>
      </c>
      <c r="K46" s="182"/>
    </row>
    <row r="47" spans="2:14" x14ac:dyDescent="0.25">
      <c r="B47" s="285" t="str">
        <f>A135</f>
        <v>Structured Securities (Total)</v>
      </c>
      <c r="C47" s="286"/>
      <c r="D47" s="286"/>
      <c r="E47" s="203">
        <f>IF(D135=0," ",D135)</f>
        <v>96458</v>
      </c>
      <c r="F47" s="154"/>
      <c r="G47" s="154"/>
      <c r="H47" s="154"/>
      <c r="I47" s="154"/>
      <c r="J47" s="156">
        <f>D135-F135</f>
        <v>19305</v>
      </c>
      <c r="K47" s="182"/>
    </row>
    <row r="48" spans="2:14" x14ac:dyDescent="0.25">
      <c r="B48" s="285" t="str">
        <f t="shared" ref="B48:B53" si="0">A138</f>
        <v>Hybrid Securities (Total)</v>
      </c>
      <c r="C48" s="286"/>
      <c r="D48" s="286"/>
      <c r="E48" s="203" t="str">
        <f>IF(D138=0," ",D138)</f>
        <v xml:space="preserve"> </v>
      </c>
      <c r="F48" s="154"/>
      <c r="G48" s="154"/>
      <c r="H48" s="154"/>
      <c r="I48" s="154"/>
      <c r="J48" s="156">
        <f t="shared" ref="J48:J53" si="1">D138-F138</f>
        <v>0</v>
      </c>
      <c r="K48" s="182"/>
    </row>
    <row r="49" spans="2:11" x14ac:dyDescent="0.25">
      <c r="B49" s="285" t="str">
        <f t="shared" si="0"/>
        <v>Preferred Stocks</v>
      </c>
      <c r="C49" s="286"/>
      <c r="D49" s="286"/>
      <c r="E49" s="203">
        <f t="shared" ref="E49" si="2">IF(D139=0," ",D139)</f>
        <v>38876</v>
      </c>
      <c r="F49" s="154"/>
      <c r="G49" s="154"/>
      <c r="H49" s="154"/>
      <c r="I49" s="154"/>
      <c r="J49" s="156">
        <f t="shared" si="1"/>
        <v>3903</v>
      </c>
      <c r="K49" s="182"/>
    </row>
    <row r="50" spans="2:11" x14ac:dyDescent="0.25">
      <c r="B50" s="285" t="str">
        <f t="shared" si="0"/>
        <v>Common Stocks</v>
      </c>
      <c r="C50" s="286"/>
      <c r="D50" s="286"/>
      <c r="E50" s="203">
        <f>IF(D140=0," ",D140)</f>
        <v>288553</v>
      </c>
      <c r="F50" s="154"/>
      <c r="G50" s="154"/>
      <c r="H50" s="154"/>
      <c r="I50" s="154"/>
      <c r="J50" s="156">
        <f t="shared" si="1"/>
        <v>25986</v>
      </c>
      <c r="K50" s="182"/>
    </row>
    <row r="51" spans="2:11" x14ac:dyDescent="0.25">
      <c r="B51" s="285" t="str">
        <f t="shared" si="0"/>
        <v>Mutual Funds</v>
      </c>
      <c r="C51" s="286"/>
      <c r="D51" s="286"/>
      <c r="E51" s="203">
        <f>IF(D141=0," ",D141)</f>
        <v>46761</v>
      </c>
      <c r="F51" s="154"/>
      <c r="G51" s="154"/>
      <c r="H51" s="154"/>
      <c r="I51" s="154"/>
      <c r="J51" s="156">
        <f t="shared" si="1"/>
        <v>-59287</v>
      </c>
      <c r="K51" s="182"/>
    </row>
    <row r="52" spans="2:11" x14ac:dyDescent="0.25">
      <c r="B52" s="285" t="str">
        <f t="shared" si="0"/>
        <v>ETFs</v>
      </c>
      <c r="C52" s="286"/>
      <c r="D52" s="286"/>
      <c r="E52" s="203" t="str">
        <f>IF(D14=0," ",D142)</f>
        <v xml:space="preserve"> </v>
      </c>
      <c r="F52" s="154"/>
      <c r="G52" s="154"/>
      <c r="H52" s="154"/>
      <c r="I52" s="154"/>
      <c r="J52" s="156">
        <f t="shared" si="1"/>
        <v>7456</v>
      </c>
      <c r="K52" s="182"/>
    </row>
    <row r="53" spans="2:11" x14ac:dyDescent="0.25">
      <c r="B53" s="285" t="str">
        <f t="shared" si="0"/>
        <v>Other</v>
      </c>
      <c r="C53" s="286"/>
      <c r="D53" s="286"/>
      <c r="E53" s="203" t="str">
        <f>IF(D143=0," ",D143)</f>
        <v xml:space="preserve"> </v>
      </c>
      <c r="F53" s="154"/>
      <c r="G53" s="154"/>
      <c r="H53" s="154"/>
      <c r="I53" s="154"/>
      <c r="J53" s="156">
        <f t="shared" si="1"/>
        <v>0</v>
      </c>
      <c r="K53" s="182"/>
    </row>
    <row r="54" spans="2:11" x14ac:dyDescent="0.25">
      <c r="B54" s="322" t="s">
        <v>1972</v>
      </c>
      <c r="C54" s="323"/>
      <c r="D54" s="323"/>
      <c r="E54" s="221">
        <f>IF(D169=0," ",D169)</f>
        <v>50748</v>
      </c>
      <c r="F54" s="154"/>
      <c r="G54" s="154"/>
      <c r="H54" s="154"/>
      <c r="I54" s="154"/>
      <c r="J54" s="203">
        <f>D171-F171</f>
        <v>46808</v>
      </c>
      <c r="K54" s="182"/>
    </row>
    <row r="55" spans="2:11" x14ac:dyDescent="0.25">
      <c r="B55" s="324" t="s">
        <v>1965</v>
      </c>
      <c r="C55" s="325"/>
      <c r="D55" s="325"/>
      <c r="E55" s="219">
        <f>SUM(E39:E53)</f>
        <v>2247120</v>
      </c>
      <c r="F55" s="237">
        <f>SUM(F39:F53)</f>
        <v>0</v>
      </c>
      <c r="G55" s="222">
        <f>SUM(G39:G53)</f>
        <v>0</v>
      </c>
      <c r="H55" s="222">
        <f>SUM(H39:H53)</f>
        <v>0</v>
      </c>
      <c r="I55" s="218">
        <f>SUM(I39:I53)</f>
        <v>0</v>
      </c>
      <c r="J55" s="219">
        <f>SUM(J39:J54)</f>
        <v>17092</v>
      </c>
      <c r="K55" s="182"/>
    </row>
    <row r="56" spans="2:11" x14ac:dyDescent="0.25">
      <c r="B56" s="180"/>
      <c r="C56" s="181"/>
      <c r="D56" s="181"/>
      <c r="E56" s="155"/>
      <c r="F56" s="155"/>
      <c r="G56" s="155"/>
      <c r="H56" s="155"/>
      <c r="I56" s="155"/>
      <c r="J56" s="153"/>
      <c r="K56" s="182"/>
    </row>
    <row r="57" spans="2:11" x14ac:dyDescent="0.25">
      <c r="B57" s="276" t="s">
        <v>2522</v>
      </c>
      <c r="C57" s="277"/>
      <c r="D57" s="278"/>
      <c r="E57" s="177" t="s">
        <v>1971</v>
      </c>
      <c r="F57" s="168" t="s">
        <v>1970</v>
      </c>
      <c r="G57" s="168" t="s">
        <v>1969</v>
      </c>
      <c r="H57" s="168" t="s">
        <v>1968</v>
      </c>
      <c r="I57" s="168" t="s">
        <v>1967</v>
      </c>
      <c r="J57" s="170" t="s">
        <v>1966</v>
      </c>
      <c r="K57" s="182"/>
    </row>
    <row r="58" spans="2:11" x14ac:dyDescent="0.25">
      <c r="B58" s="326" t="s">
        <v>42</v>
      </c>
      <c r="C58" s="327"/>
      <c r="D58" s="328"/>
      <c r="E58" s="216">
        <f>D147</f>
        <v>0</v>
      </c>
      <c r="F58" s="154"/>
      <c r="G58" s="154"/>
      <c r="H58" s="154"/>
      <c r="I58" s="154"/>
      <c r="J58" s="216">
        <f t="shared" ref="J58:J80" si="3">D147-F147</f>
        <v>0</v>
      </c>
      <c r="K58" s="182"/>
    </row>
    <row r="59" spans="2:11" x14ac:dyDescent="0.25">
      <c r="B59" s="294" t="s">
        <v>43</v>
      </c>
      <c r="C59" s="295"/>
      <c r="D59" s="296"/>
      <c r="E59" s="156">
        <f t="shared" ref="E59:E80" si="4">D148</f>
        <v>0</v>
      </c>
      <c r="F59" s="154"/>
      <c r="G59" s="154"/>
      <c r="H59" s="154"/>
      <c r="I59" s="154"/>
      <c r="J59" s="156">
        <f t="shared" si="3"/>
        <v>0</v>
      </c>
      <c r="K59" s="182"/>
    </row>
    <row r="60" spans="2:11" x14ac:dyDescent="0.25">
      <c r="B60" s="294" t="s">
        <v>44</v>
      </c>
      <c r="C60" s="295"/>
      <c r="D60" s="296"/>
      <c r="E60" s="156">
        <f t="shared" si="4"/>
        <v>0</v>
      </c>
      <c r="F60" s="154"/>
      <c r="G60" s="154"/>
      <c r="H60" s="154"/>
      <c r="I60" s="154"/>
      <c r="J60" s="156">
        <f t="shared" si="3"/>
        <v>0</v>
      </c>
      <c r="K60" s="152"/>
    </row>
    <row r="61" spans="2:11" x14ac:dyDescent="0.25">
      <c r="B61" s="294" t="s">
        <v>45</v>
      </c>
      <c r="C61" s="295"/>
      <c r="D61" s="296"/>
      <c r="E61" s="156">
        <f t="shared" si="4"/>
        <v>0</v>
      </c>
      <c r="F61" s="154"/>
      <c r="G61" s="154"/>
      <c r="H61" s="154"/>
      <c r="I61" s="154"/>
      <c r="J61" s="156">
        <f t="shared" si="3"/>
        <v>0</v>
      </c>
      <c r="K61" s="152"/>
    </row>
    <row r="62" spans="2:11" x14ac:dyDescent="0.25">
      <c r="B62" s="294" t="s">
        <v>46</v>
      </c>
      <c r="C62" s="295"/>
      <c r="D62" s="296"/>
      <c r="E62" s="156">
        <f t="shared" si="4"/>
        <v>0</v>
      </c>
      <c r="F62" s="154"/>
      <c r="G62" s="154"/>
      <c r="H62" s="154"/>
      <c r="I62" s="154"/>
      <c r="J62" s="156">
        <f t="shared" si="3"/>
        <v>0</v>
      </c>
      <c r="K62" s="152"/>
    </row>
    <row r="63" spans="2:11" x14ac:dyDescent="0.25">
      <c r="B63" s="294" t="s">
        <v>47</v>
      </c>
      <c r="C63" s="295"/>
      <c r="D63" s="296"/>
      <c r="E63" s="156">
        <f t="shared" si="4"/>
        <v>0</v>
      </c>
      <c r="F63" s="154"/>
      <c r="G63" s="154"/>
      <c r="H63" s="154"/>
      <c r="I63" s="154"/>
      <c r="J63" s="156">
        <f t="shared" si="3"/>
        <v>0</v>
      </c>
      <c r="K63" s="152"/>
    </row>
    <row r="64" spans="2:11" x14ac:dyDescent="0.25">
      <c r="B64" s="294" t="s">
        <v>48</v>
      </c>
      <c r="C64" s="295"/>
      <c r="D64" s="296"/>
      <c r="E64" s="156">
        <f t="shared" si="4"/>
        <v>0</v>
      </c>
      <c r="F64" s="154"/>
      <c r="G64" s="154"/>
      <c r="H64" s="154"/>
      <c r="I64" s="154"/>
      <c r="J64" s="156">
        <f t="shared" si="3"/>
        <v>0</v>
      </c>
      <c r="K64" s="152"/>
    </row>
    <row r="65" spans="2:11" x14ac:dyDescent="0.25">
      <c r="B65" s="294" t="s">
        <v>49</v>
      </c>
      <c r="C65" s="295"/>
      <c r="D65" s="296"/>
      <c r="E65" s="156">
        <f t="shared" si="4"/>
        <v>47299</v>
      </c>
      <c r="F65" s="154"/>
      <c r="G65" s="154"/>
      <c r="H65" s="154"/>
      <c r="I65" s="154"/>
      <c r="J65" s="156">
        <f t="shared" si="3"/>
        <v>33508</v>
      </c>
      <c r="K65" s="152"/>
    </row>
    <row r="66" spans="2:11" x14ac:dyDescent="0.25">
      <c r="B66" s="294" t="s">
        <v>50</v>
      </c>
      <c r="C66" s="295"/>
      <c r="D66" s="296"/>
      <c r="E66" s="156">
        <f t="shared" si="4"/>
        <v>0</v>
      </c>
      <c r="F66" s="154"/>
      <c r="G66" s="154"/>
      <c r="H66" s="154"/>
      <c r="I66" s="154"/>
      <c r="J66" s="156">
        <f t="shared" si="3"/>
        <v>0</v>
      </c>
      <c r="K66" s="152"/>
    </row>
    <row r="67" spans="2:11" x14ac:dyDescent="0.25">
      <c r="B67" s="294" t="s">
        <v>51</v>
      </c>
      <c r="C67" s="295"/>
      <c r="D67" s="296"/>
      <c r="E67" s="156">
        <f t="shared" si="4"/>
        <v>0</v>
      </c>
      <c r="F67" s="154"/>
      <c r="G67" s="154"/>
      <c r="H67" s="154"/>
      <c r="I67" s="154"/>
      <c r="J67" s="156">
        <f t="shared" si="3"/>
        <v>0</v>
      </c>
      <c r="K67" s="152"/>
    </row>
    <row r="68" spans="2:11" x14ac:dyDescent="0.25">
      <c r="B68" s="294" t="s">
        <v>52</v>
      </c>
      <c r="C68" s="295"/>
      <c r="D68" s="296"/>
      <c r="E68" s="156">
        <f t="shared" si="4"/>
        <v>3450</v>
      </c>
      <c r="F68" s="154"/>
      <c r="G68" s="154"/>
      <c r="H68" s="154"/>
      <c r="I68" s="154"/>
      <c r="J68" s="156">
        <f t="shared" si="3"/>
        <v>1159</v>
      </c>
      <c r="K68" s="152"/>
    </row>
    <row r="69" spans="2:11" x14ac:dyDescent="0.25">
      <c r="B69" s="294" t="s">
        <v>53</v>
      </c>
      <c r="C69" s="295"/>
      <c r="D69" s="296"/>
      <c r="E69" s="156">
        <f t="shared" si="4"/>
        <v>0</v>
      </c>
      <c r="F69" s="154"/>
      <c r="G69" s="154"/>
      <c r="H69" s="154"/>
      <c r="I69" s="154"/>
      <c r="J69" s="156">
        <f t="shared" si="3"/>
        <v>0</v>
      </c>
      <c r="K69" s="152"/>
    </row>
    <row r="70" spans="2:11" x14ac:dyDescent="0.25">
      <c r="B70" s="294" t="s">
        <v>54</v>
      </c>
      <c r="C70" s="295"/>
      <c r="D70" s="296"/>
      <c r="E70" s="156">
        <f t="shared" si="4"/>
        <v>0</v>
      </c>
      <c r="F70" s="154"/>
      <c r="G70" s="154"/>
      <c r="H70" s="154"/>
      <c r="I70" s="154"/>
      <c r="J70" s="156">
        <f t="shared" si="3"/>
        <v>0</v>
      </c>
      <c r="K70" s="152"/>
    </row>
    <row r="71" spans="2:11" x14ac:dyDescent="0.25">
      <c r="B71" s="294" t="s">
        <v>55</v>
      </c>
      <c r="C71" s="295"/>
      <c r="D71" s="296"/>
      <c r="E71" s="156">
        <f t="shared" si="4"/>
        <v>0</v>
      </c>
      <c r="F71" s="154"/>
      <c r="G71" s="154"/>
      <c r="H71" s="154"/>
      <c r="I71" s="154"/>
      <c r="J71" s="156">
        <f t="shared" si="3"/>
        <v>0</v>
      </c>
      <c r="K71" s="152"/>
    </row>
    <row r="72" spans="2:11" x14ac:dyDescent="0.25">
      <c r="B72" s="294" t="s">
        <v>56</v>
      </c>
      <c r="C72" s="295"/>
      <c r="D72" s="296"/>
      <c r="E72" s="156">
        <f t="shared" si="4"/>
        <v>0</v>
      </c>
      <c r="F72" s="154"/>
      <c r="G72" s="154"/>
      <c r="H72" s="154"/>
      <c r="I72" s="154"/>
      <c r="J72" s="156">
        <f t="shared" si="3"/>
        <v>0</v>
      </c>
      <c r="K72" s="152"/>
    </row>
    <row r="73" spans="2:11" x14ac:dyDescent="0.25">
      <c r="B73" s="294" t="s">
        <v>57</v>
      </c>
      <c r="C73" s="295"/>
      <c r="D73" s="296"/>
      <c r="E73" s="156">
        <f t="shared" si="4"/>
        <v>0</v>
      </c>
      <c r="F73" s="154"/>
      <c r="G73" s="154"/>
      <c r="H73" s="154"/>
      <c r="I73" s="154"/>
      <c r="J73" s="156">
        <f t="shared" si="3"/>
        <v>0</v>
      </c>
      <c r="K73" s="152"/>
    </row>
    <row r="74" spans="2:11" x14ac:dyDescent="0.25">
      <c r="B74" s="294" t="s">
        <v>58</v>
      </c>
      <c r="C74" s="295"/>
      <c r="D74" s="296"/>
      <c r="E74" s="156">
        <f t="shared" si="4"/>
        <v>0</v>
      </c>
      <c r="F74" s="154"/>
      <c r="G74" s="154"/>
      <c r="H74" s="154"/>
      <c r="I74" s="154"/>
      <c r="J74" s="156">
        <f t="shared" si="3"/>
        <v>0</v>
      </c>
      <c r="K74" s="152"/>
    </row>
    <row r="75" spans="2:11" x14ac:dyDescent="0.25">
      <c r="B75" s="294" t="s">
        <v>59</v>
      </c>
      <c r="C75" s="295"/>
      <c r="D75" s="296"/>
      <c r="E75" s="156">
        <f t="shared" si="4"/>
        <v>0</v>
      </c>
      <c r="F75" s="154"/>
      <c r="G75" s="154"/>
      <c r="H75" s="154"/>
      <c r="I75" s="154"/>
      <c r="J75" s="156">
        <f t="shared" si="3"/>
        <v>0</v>
      </c>
      <c r="K75" s="152"/>
    </row>
    <row r="76" spans="2:11" x14ac:dyDescent="0.25">
      <c r="B76" s="294" t="s">
        <v>60</v>
      </c>
      <c r="C76" s="295"/>
      <c r="D76" s="296"/>
      <c r="E76" s="156">
        <f t="shared" si="4"/>
        <v>0</v>
      </c>
      <c r="F76" s="154"/>
      <c r="G76" s="154"/>
      <c r="H76" s="154"/>
      <c r="I76" s="154"/>
      <c r="J76" s="156">
        <f t="shared" si="3"/>
        <v>0</v>
      </c>
      <c r="K76" s="152"/>
    </row>
    <row r="77" spans="2:11" x14ac:dyDescent="0.25">
      <c r="B77" s="294" t="s">
        <v>61</v>
      </c>
      <c r="C77" s="295"/>
      <c r="D77" s="296"/>
      <c r="E77" s="156">
        <f t="shared" si="4"/>
        <v>0</v>
      </c>
      <c r="F77" s="154"/>
      <c r="G77" s="154"/>
      <c r="H77" s="154"/>
      <c r="I77" s="154"/>
      <c r="J77" s="156">
        <f t="shared" si="3"/>
        <v>0</v>
      </c>
      <c r="K77" s="152"/>
    </row>
    <row r="78" spans="2:11" x14ac:dyDescent="0.25">
      <c r="B78" s="294" t="s">
        <v>62</v>
      </c>
      <c r="C78" s="295"/>
      <c r="D78" s="296"/>
      <c r="E78" s="156">
        <f t="shared" si="4"/>
        <v>0</v>
      </c>
      <c r="F78" s="154"/>
      <c r="G78" s="154"/>
      <c r="H78" s="154"/>
      <c r="I78" s="154"/>
      <c r="J78" s="156">
        <f t="shared" si="3"/>
        <v>0</v>
      </c>
      <c r="K78" s="152"/>
    </row>
    <row r="79" spans="2:11" x14ac:dyDescent="0.25">
      <c r="B79" s="294" t="s">
        <v>63</v>
      </c>
      <c r="C79" s="295"/>
      <c r="D79" s="296"/>
      <c r="E79" s="156">
        <f t="shared" si="4"/>
        <v>0</v>
      </c>
      <c r="F79" s="154"/>
      <c r="G79" s="154"/>
      <c r="H79" s="154"/>
      <c r="I79" s="154"/>
      <c r="J79" s="156">
        <f t="shared" si="3"/>
        <v>0</v>
      </c>
      <c r="K79" s="152"/>
    </row>
    <row r="80" spans="2:11" x14ac:dyDescent="0.25">
      <c r="B80" s="294" t="s">
        <v>64</v>
      </c>
      <c r="C80" s="295"/>
      <c r="D80" s="296"/>
      <c r="E80" s="217">
        <f t="shared" si="4"/>
        <v>50748</v>
      </c>
      <c r="F80" s="154"/>
      <c r="G80" s="154"/>
      <c r="H80" s="154"/>
      <c r="I80" s="154"/>
      <c r="J80" s="217">
        <f t="shared" si="3"/>
        <v>34666</v>
      </c>
      <c r="K80" s="152"/>
    </row>
    <row r="81" spans="1:12" x14ac:dyDescent="0.25">
      <c r="B81" s="315" t="s">
        <v>1965</v>
      </c>
      <c r="C81" s="316"/>
      <c r="D81" s="317"/>
      <c r="E81" s="218">
        <f t="shared" ref="E81" si="5">SUM(E67:E80)</f>
        <v>54198</v>
      </c>
      <c r="F81" s="237">
        <f t="shared" ref="F81:J81" si="6">SUM(F67:F80)</f>
        <v>0</v>
      </c>
      <c r="G81" s="222">
        <f t="shared" si="6"/>
        <v>0</v>
      </c>
      <c r="H81" s="222">
        <f t="shared" si="6"/>
        <v>0</v>
      </c>
      <c r="I81" s="218">
        <f t="shared" si="6"/>
        <v>0</v>
      </c>
      <c r="J81" s="218">
        <f t="shared" si="6"/>
        <v>35825</v>
      </c>
      <c r="K81" s="152"/>
    </row>
    <row r="82" spans="1:12" x14ac:dyDescent="0.25">
      <c r="E82" s="182"/>
      <c r="G82" s="182"/>
      <c r="I82" s="182"/>
      <c r="K82" s="182"/>
    </row>
    <row r="83" spans="1:12" x14ac:dyDescent="0.25">
      <c r="E83" s="182"/>
      <c r="G83" s="182"/>
      <c r="I83" s="182"/>
      <c r="K83" s="182"/>
    </row>
    <row r="84" spans="1:12" x14ac:dyDescent="0.25">
      <c r="E84" s="182"/>
      <c r="G84" s="182"/>
      <c r="I84" s="182"/>
      <c r="K84" s="182"/>
    </row>
    <row r="85" spans="1:12" x14ac:dyDescent="0.25">
      <c r="E85" s="182"/>
      <c r="G85" s="182"/>
      <c r="I85" s="182"/>
      <c r="K85" s="182"/>
    </row>
    <row r="86" spans="1:12" x14ac:dyDescent="0.25">
      <c r="E86" s="182"/>
      <c r="G86" s="182"/>
      <c r="I86" s="182"/>
      <c r="K86" s="182"/>
    </row>
    <row r="87" spans="1:12" x14ac:dyDescent="0.25">
      <c r="E87" s="182"/>
      <c r="G87" s="182"/>
      <c r="I87" s="182"/>
      <c r="K87" s="182"/>
    </row>
    <row r="88" spans="1:12" x14ac:dyDescent="0.25">
      <c r="E88" s="182"/>
      <c r="G88" s="182"/>
      <c r="I88" s="182"/>
      <c r="K88" s="182"/>
    </row>
    <row r="89" spans="1:12" x14ac:dyDescent="0.25">
      <c r="E89" s="182"/>
      <c r="G89" s="182"/>
      <c r="I89" s="182"/>
      <c r="K89" s="182"/>
    </row>
    <row r="90" spans="1:12" x14ac:dyDescent="0.25">
      <c r="E90" s="182"/>
      <c r="G90" s="182"/>
      <c r="I90" s="182"/>
      <c r="K90" s="182"/>
    </row>
    <row r="91" spans="1:12" x14ac:dyDescent="0.25">
      <c r="E91" s="182"/>
      <c r="G91" s="182"/>
      <c r="I91" s="182"/>
      <c r="K91" s="182"/>
    </row>
    <row r="92" spans="1:12" x14ac:dyDescent="0.25">
      <c r="E92" s="182"/>
      <c r="G92" s="182"/>
      <c r="I92" s="182"/>
      <c r="K92" s="182"/>
    </row>
    <row r="93" spans="1:12" x14ac:dyDescent="0.25">
      <c r="E93" s="182"/>
      <c r="G93" s="182"/>
      <c r="I93" s="182"/>
      <c r="K93" s="182"/>
    </row>
    <row r="94" spans="1:12" s="176" customFormat="1" x14ac:dyDescent="0.25">
      <c r="A94" s="182"/>
      <c r="B94" s="182"/>
      <c r="C94" s="182"/>
      <c r="D94" s="182"/>
      <c r="E94" s="182"/>
      <c r="F94" s="182"/>
      <c r="G94" s="182"/>
      <c r="H94" s="182"/>
      <c r="I94" s="182"/>
      <c r="J94" s="182"/>
      <c r="K94" s="182"/>
    </row>
    <row r="95" spans="1:12" s="135" customFormat="1" x14ac:dyDescent="0.25">
      <c r="A95" s="182"/>
      <c r="B95" s="182"/>
      <c r="C95" s="182"/>
      <c r="D95" s="182"/>
      <c r="E95" s="182"/>
      <c r="F95" s="182"/>
      <c r="G95" s="182"/>
      <c r="H95" s="182"/>
      <c r="I95" s="182"/>
      <c r="J95" s="182"/>
      <c r="K95" s="182"/>
      <c r="L95" s="182"/>
    </row>
    <row r="96" spans="1:12" x14ac:dyDescent="0.25">
      <c r="E96" s="182"/>
      <c r="G96" s="182"/>
      <c r="I96" s="182"/>
      <c r="K96" s="182"/>
    </row>
    <row r="97" spans="1:20" x14ac:dyDescent="0.25">
      <c r="E97" s="182"/>
      <c r="G97" s="182"/>
      <c r="I97" s="182"/>
      <c r="K97" s="182"/>
    </row>
    <row r="98" spans="1:20" ht="15.75" thickBot="1" x14ac:dyDescent="0.3">
      <c r="A98" s="318" t="s">
        <v>1964</v>
      </c>
      <c r="B98" s="319"/>
      <c r="C98" s="319"/>
      <c r="D98" s="319"/>
      <c r="E98" s="319"/>
      <c r="F98" s="319"/>
      <c r="G98" s="319"/>
      <c r="H98" s="319"/>
      <c r="I98" s="319"/>
      <c r="J98" s="319"/>
      <c r="K98" s="320"/>
    </row>
    <row r="99" spans="1:20" ht="15.75" thickBot="1" x14ac:dyDescent="0.3">
      <c r="A99" s="144"/>
      <c r="B99" s="144"/>
      <c r="C99" s="144"/>
      <c r="D99" s="144"/>
      <c r="E99" s="144"/>
      <c r="F99" s="144"/>
      <c r="G99" s="144"/>
      <c r="H99" s="144"/>
      <c r="I99" s="144"/>
      <c r="J99" s="144"/>
      <c r="K99" s="144"/>
    </row>
    <row r="100" spans="1:20" s="191" customFormat="1" x14ac:dyDescent="0.25">
      <c r="A100" s="306" t="s">
        <v>1953</v>
      </c>
      <c r="B100" s="307"/>
      <c r="C100" s="307"/>
      <c r="D100" s="137">
        <v>2016</v>
      </c>
      <c r="E100" s="138" t="s">
        <v>1960</v>
      </c>
      <c r="F100" s="137">
        <v>2015</v>
      </c>
      <c r="G100" s="138" t="s">
        <v>1960</v>
      </c>
      <c r="H100" s="137">
        <v>2014</v>
      </c>
      <c r="I100" s="138" t="s">
        <v>1960</v>
      </c>
      <c r="J100" s="137">
        <v>2013</v>
      </c>
      <c r="K100" s="136" t="s">
        <v>1959</v>
      </c>
    </row>
    <row r="101" spans="1:20" x14ac:dyDescent="0.25">
      <c r="A101" s="302" t="s">
        <v>936</v>
      </c>
      <c r="B101" s="303"/>
      <c r="C101" s="304"/>
      <c r="D101" s="223">
        <v>3792516</v>
      </c>
      <c r="E101" s="143">
        <v>0.33733539031163229</v>
      </c>
      <c r="F101" s="223">
        <v>2835875</v>
      </c>
      <c r="G101" s="143">
        <v>3.8221867834681067E-2</v>
      </c>
      <c r="H101" s="223">
        <v>2731473</v>
      </c>
      <c r="I101" s="143">
        <v>-0.18049606355201087</v>
      </c>
      <c r="J101" s="223">
        <v>3333081</v>
      </c>
      <c r="K101" s="143">
        <v>0.13784093455874613</v>
      </c>
    </row>
    <row r="102" spans="1:20" x14ac:dyDescent="0.25">
      <c r="A102" s="285" t="s">
        <v>945</v>
      </c>
      <c r="B102" s="286"/>
      <c r="C102" s="287"/>
      <c r="D102" s="224">
        <v>0</v>
      </c>
      <c r="E102" s="131"/>
      <c r="F102" s="224">
        <v>0</v>
      </c>
      <c r="G102" s="131"/>
      <c r="H102" s="224">
        <v>0</v>
      </c>
      <c r="I102" s="131"/>
      <c r="J102" s="224">
        <v>0</v>
      </c>
      <c r="K102" s="131"/>
    </row>
    <row r="103" spans="1:20" x14ac:dyDescent="0.25">
      <c r="A103" s="288" t="s">
        <v>1614</v>
      </c>
      <c r="B103" s="289"/>
      <c r="C103" s="290"/>
      <c r="D103" s="174">
        <v>2.1846315491146879</v>
      </c>
      <c r="E103" s="133">
        <v>0.24674699069774109</v>
      </c>
      <c r="F103" s="174">
        <v>1.752265347672554</v>
      </c>
      <c r="G103" s="133">
        <v>0.164053276631555</v>
      </c>
      <c r="H103" s="174">
        <v>1.5053137024304595</v>
      </c>
      <c r="I103" s="133">
        <v>4.7860753266996348E-2</v>
      </c>
      <c r="J103" s="174">
        <v>1.4365589108450019</v>
      </c>
      <c r="K103" s="133">
        <v>0.5207392698080584</v>
      </c>
      <c r="M103" s="176"/>
      <c r="N103" s="176"/>
      <c r="O103" s="176"/>
      <c r="P103" s="176"/>
      <c r="Q103" s="176"/>
      <c r="R103" s="176"/>
      <c r="S103" s="176"/>
      <c r="T103" s="176"/>
    </row>
    <row r="104" spans="1:20" s="191" customFormat="1" x14ac:dyDescent="0.25">
      <c r="A104" s="285" t="s">
        <v>1617</v>
      </c>
      <c r="B104" s="286"/>
      <c r="C104" s="287"/>
      <c r="D104" s="130">
        <v>0.37804767056183247</v>
      </c>
      <c r="E104" s="131">
        <v>-1.397371451378715E-2</v>
      </c>
      <c r="F104" s="130">
        <v>0.38340526629613725</v>
      </c>
      <c r="G104" s="131">
        <v>0.1996419566788481</v>
      </c>
      <c r="H104" s="130">
        <v>0.31959974737593921</v>
      </c>
      <c r="I104" s="131">
        <v>-0.17638044200888769</v>
      </c>
      <c r="J104" s="130">
        <v>0.38804293107788002</v>
      </c>
      <c r="K104" s="131">
        <v>-2.5758130648800504E-2</v>
      </c>
      <c r="L104" s="176"/>
      <c r="M104" s="176"/>
      <c r="N104" s="176"/>
    </row>
    <row r="105" spans="1:20" s="191" customFormat="1" x14ac:dyDescent="0.25">
      <c r="A105" s="285" t="s">
        <v>1997</v>
      </c>
      <c r="B105" s="286"/>
      <c r="C105" s="287"/>
      <c r="D105" s="130">
        <v>0.37804767056183247</v>
      </c>
      <c r="E105" s="131">
        <v>-1.397371451378715E-2</v>
      </c>
      <c r="F105" s="130">
        <v>0.38340526629613725</v>
      </c>
      <c r="G105" s="131">
        <v>0.1996419566788481</v>
      </c>
      <c r="H105" s="130">
        <v>0.31959974737593921</v>
      </c>
      <c r="I105" s="131">
        <v>-0.17638044200888769</v>
      </c>
      <c r="J105" s="130">
        <v>0.38804293107788002</v>
      </c>
      <c r="K105" s="131">
        <v>-2.5758130648800504E-2</v>
      </c>
      <c r="L105" s="176"/>
      <c r="M105" s="176"/>
      <c r="N105" s="176"/>
    </row>
    <row r="106" spans="1:20" s="191" customFormat="1" x14ac:dyDescent="0.25">
      <c r="A106" s="285" t="s">
        <v>1620</v>
      </c>
      <c r="B106" s="286"/>
      <c r="C106" s="287"/>
      <c r="D106" s="130">
        <v>0.24670247315953128</v>
      </c>
      <c r="E106" s="131">
        <v>-9.7660407040928043E-2</v>
      </c>
      <c r="F106" s="130">
        <v>0.27340313456767618</v>
      </c>
      <c r="G106" s="131">
        <v>0.24072715128752042</v>
      </c>
      <c r="H106" s="130">
        <v>0.22035717867861745</v>
      </c>
      <c r="I106" s="131">
        <v>-0.25428675990427618</v>
      </c>
      <c r="J106" s="130">
        <v>0.29549854666698849</v>
      </c>
      <c r="K106" s="131">
        <v>-0.16513134855599765</v>
      </c>
      <c r="L106" s="176"/>
      <c r="M106" s="176"/>
      <c r="N106" s="176"/>
    </row>
    <row r="107" spans="1:20" s="191" customFormat="1" x14ac:dyDescent="0.25">
      <c r="A107" s="288" t="s">
        <v>1623</v>
      </c>
      <c r="B107" s="289"/>
      <c r="C107" s="290"/>
      <c r="D107" s="132">
        <v>0.10211244483000556</v>
      </c>
      <c r="E107" s="133">
        <v>2.0459235023434719E-2</v>
      </c>
      <c r="F107" s="132">
        <v>0.10006518763844649</v>
      </c>
      <c r="G107" s="133">
        <v>9.2856201714718534E-2</v>
      </c>
      <c r="H107" s="132">
        <v>9.1562995645210893E-2</v>
      </c>
      <c r="I107" s="133">
        <v>0.60375490682958644</v>
      </c>
      <c r="J107" s="132">
        <v>5.7092885736648474E-2</v>
      </c>
      <c r="K107" s="133">
        <v>0.78853185493229661</v>
      </c>
      <c r="L107" s="176"/>
      <c r="M107" s="176"/>
      <c r="N107" s="176"/>
    </row>
    <row r="108" spans="1:20" x14ac:dyDescent="0.25">
      <c r="A108" s="285" t="s">
        <v>1624</v>
      </c>
      <c r="B108" s="286"/>
      <c r="C108" s="287"/>
      <c r="D108" s="130">
        <v>4.674126622010296E-2</v>
      </c>
      <c r="E108" s="131">
        <v>-0.18150254812138311</v>
      </c>
      <c r="F108" s="130">
        <v>5.7106184158328556E-2</v>
      </c>
      <c r="G108" s="131">
        <v>-6.1163072469381352E-2</v>
      </c>
      <c r="H108" s="130">
        <v>6.0826521074892559E-2</v>
      </c>
      <c r="I108" s="131">
        <v>0.53050384016142993</v>
      </c>
      <c r="J108" s="130">
        <v>3.9742808530605765E-2</v>
      </c>
      <c r="K108" s="131">
        <v>0.17609368709077811</v>
      </c>
      <c r="M108" s="176"/>
      <c r="N108" s="176"/>
      <c r="O108" s="176"/>
      <c r="P108" s="176"/>
      <c r="Q108" s="176"/>
      <c r="R108" s="176"/>
      <c r="S108" s="176"/>
      <c r="T108" s="176"/>
    </row>
    <row r="109" spans="1:20" s="135" customFormat="1" x14ac:dyDescent="0.25">
      <c r="A109" s="285" t="s">
        <v>1999</v>
      </c>
      <c r="B109" s="286"/>
      <c r="C109" s="287"/>
      <c r="D109" s="189">
        <v>1.1986921109512097E-2</v>
      </c>
      <c r="E109" s="131">
        <v>-0.18639226000682785</v>
      </c>
      <c r="F109" s="189">
        <v>1.4733047045020358E-2</v>
      </c>
      <c r="G109" s="131">
        <v>-0.63185872754851014</v>
      </c>
      <c r="H109" s="189">
        <v>4.0020090512839029E-2</v>
      </c>
      <c r="I109" s="131"/>
      <c r="J109" s="141"/>
      <c r="K109" s="131"/>
    </row>
    <row r="110" spans="1:20" x14ac:dyDescent="0.25">
      <c r="A110" s="285" t="s">
        <v>2554</v>
      </c>
      <c r="B110" s="286"/>
      <c r="C110" s="287"/>
      <c r="D110" s="189">
        <v>6.6945356723826337E-3</v>
      </c>
      <c r="E110" s="131">
        <v>-0.18761040615179136</v>
      </c>
      <c r="F110" s="189">
        <v>8.2405482825934351E-3</v>
      </c>
      <c r="G110" s="131">
        <v>-0.58690629660438143</v>
      </c>
      <c r="H110" s="189">
        <v>1.994837542876195E-2</v>
      </c>
      <c r="I110" s="131"/>
      <c r="J110" s="141"/>
      <c r="K110" s="131"/>
    </row>
    <row r="111" spans="1:20" x14ac:dyDescent="0.25">
      <c r="A111" s="285" t="s">
        <v>2555</v>
      </c>
      <c r="B111" s="286"/>
      <c r="C111" s="287"/>
      <c r="D111" s="189">
        <v>4.9972911978185958E-3</v>
      </c>
      <c r="E111" s="131">
        <v>-1.8896098725968207</v>
      </c>
      <c r="F111" s="189">
        <v>-5.6173962899391233E-3</v>
      </c>
      <c r="G111" s="131">
        <v>-0.88311843185916894</v>
      </c>
      <c r="H111" s="189">
        <v>-4.8060582855721956E-2</v>
      </c>
      <c r="I111" s="131"/>
      <c r="J111" s="141"/>
      <c r="K111" s="131"/>
    </row>
    <row r="112" spans="1:20" x14ac:dyDescent="0.25">
      <c r="A112" s="308" t="s">
        <v>2002</v>
      </c>
      <c r="B112" s="309"/>
      <c r="C112" s="310"/>
      <c r="D112" s="190">
        <v>2.3678747979713324E-2</v>
      </c>
      <c r="E112" s="140">
        <v>0.36428188731383249</v>
      </c>
      <c r="F112" s="190">
        <v>1.7356199037674672E-2</v>
      </c>
      <c r="G112" s="140">
        <v>0.45753858284488413</v>
      </c>
      <c r="H112" s="190">
        <v>1.190788308587902E-2</v>
      </c>
      <c r="I112" s="140"/>
      <c r="J112" s="195"/>
      <c r="K112" s="140"/>
    </row>
    <row r="113" spans="1:11" ht="15.75" thickBot="1" x14ac:dyDescent="0.3">
      <c r="A113" s="311"/>
      <c r="B113" s="311"/>
      <c r="C113" s="311"/>
      <c r="H113" s="151"/>
    </row>
    <row r="114" spans="1:11" x14ac:dyDescent="0.25">
      <c r="A114" s="306" t="s">
        <v>1973</v>
      </c>
      <c r="B114" s="307"/>
      <c r="C114" s="307"/>
      <c r="D114" s="137">
        <v>2016</v>
      </c>
      <c r="E114" s="138" t="s">
        <v>1960</v>
      </c>
      <c r="F114" s="137">
        <v>2015</v>
      </c>
      <c r="G114" s="138" t="s">
        <v>1960</v>
      </c>
      <c r="H114" s="137">
        <v>2014</v>
      </c>
      <c r="I114" s="138" t="s">
        <v>1960</v>
      </c>
      <c r="J114" s="137">
        <v>2013</v>
      </c>
      <c r="K114" s="204" t="s">
        <v>1959</v>
      </c>
    </row>
    <row r="115" spans="1:11" x14ac:dyDescent="0.25">
      <c r="A115" s="312" t="s">
        <v>1824</v>
      </c>
      <c r="B115" s="313"/>
      <c r="C115" s="314"/>
      <c r="D115" s="225">
        <v>470157</v>
      </c>
      <c r="E115" s="150">
        <v>-0.12098663411040833</v>
      </c>
      <c r="F115" s="225">
        <v>534869</v>
      </c>
      <c r="G115" s="150">
        <v>0.10313883772875121</v>
      </c>
      <c r="H115" s="225">
        <v>484861</v>
      </c>
      <c r="I115" s="150">
        <v>0.1244822420022913</v>
      </c>
      <c r="J115" s="225">
        <v>431186</v>
      </c>
      <c r="K115" s="150">
        <v>9.0380949288705992E-2</v>
      </c>
    </row>
    <row r="116" spans="1:11" x14ac:dyDescent="0.25">
      <c r="A116" s="285" t="s">
        <v>1832</v>
      </c>
      <c r="B116" s="286"/>
      <c r="C116" s="287"/>
      <c r="D116" s="148">
        <v>152</v>
      </c>
      <c r="E116" s="131">
        <v>0</v>
      </c>
      <c r="F116" s="148">
        <v>152</v>
      </c>
      <c r="G116" s="131">
        <v>-6.5359477124182774E-3</v>
      </c>
      <c r="H116" s="224">
        <v>153</v>
      </c>
      <c r="I116" s="131"/>
      <c r="J116" s="224">
        <v>0</v>
      </c>
      <c r="K116" s="131"/>
    </row>
    <row r="117" spans="1:11" x14ac:dyDescent="0.25">
      <c r="A117" s="285" t="s">
        <v>1833</v>
      </c>
      <c r="B117" s="286"/>
      <c r="C117" s="287"/>
      <c r="D117" s="148">
        <v>392768</v>
      </c>
      <c r="E117" s="131">
        <v>5.0400885746225255E-2</v>
      </c>
      <c r="F117" s="148">
        <v>373922</v>
      </c>
      <c r="G117" s="131"/>
      <c r="H117" s="224">
        <v>0</v>
      </c>
      <c r="I117" s="131"/>
      <c r="J117" s="224">
        <v>0</v>
      </c>
      <c r="K117" s="131"/>
    </row>
    <row r="118" spans="1:11" x14ac:dyDescent="0.25">
      <c r="A118" s="285" t="s">
        <v>1834</v>
      </c>
      <c r="B118" s="286"/>
      <c r="C118" s="287"/>
      <c r="D118" s="148">
        <v>148026</v>
      </c>
      <c r="E118" s="131">
        <v>8.456668913572285E-2</v>
      </c>
      <c r="F118" s="148">
        <v>136484</v>
      </c>
      <c r="G118" s="131"/>
      <c r="H118" s="224">
        <v>0</v>
      </c>
      <c r="I118" s="131"/>
      <c r="J118" s="224">
        <v>0</v>
      </c>
      <c r="K118" s="131"/>
    </row>
    <row r="119" spans="1:11" x14ac:dyDescent="0.25">
      <c r="A119" s="285" t="s">
        <v>1835</v>
      </c>
      <c r="B119" s="286"/>
      <c r="C119" s="287"/>
      <c r="D119" s="148">
        <v>540794</v>
      </c>
      <c r="E119" s="131">
        <v>5.9536917669463119E-2</v>
      </c>
      <c r="F119" s="148">
        <v>510406</v>
      </c>
      <c r="G119" s="131"/>
      <c r="H119" s="224">
        <v>0</v>
      </c>
      <c r="I119" s="131"/>
      <c r="J119" s="224">
        <v>0</v>
      </c>
      <c r="K119" s="131"/>
    </row>
    <row r="120" spans="1:11" x14ac:dyDescent="0.25">
      <c r="A120" s="285" t="s">
        <v>1836</v>
      </c>
      <c r="B120" s="286"/>
      <c r="C120" s="287"/>
      <c r="D120" s="148">
        <v>84305</v>
      </c>
      <c r="E120" s="131">
        <v>0.25901644240677402</v>
      </c>
      <c r="F120" s="148">
        <v>66961</v>
      </c>
      <c r="G120" s="131"/>
      <c r="H120" s="224">
        <v>0</v>
      </c>
      <c r="I120" s="131"/>
      <c r="J120" s="224">
        <v>0</v>
      </c>
      <c r="K120" s="131"/>
    </row>
    <row r="121" spans="1:11" x14ac:dyDescent="0.25">
      <c r="A121" s="285" t="s">
        <v>1837</v>
      </c>
      <c r="B121" s="286"/>
      <c r="C121" s="287"/>
      <c r="D121" s="148">
        <v>26214</v>
      </c>
      <c r="E121" s="131">
        <v>6.9260890846793988E-2</v>
      </c>
      <c r="F121" s="148">
        <v>24516</v>
      </c>
      <c r="G121" s="131"/>
      <c r="H121" s="224">
        <v>0</v>
      </c>
      <c r="I121" s="131"/>
      <c r="J121" s="224">
        <v>0</v>
      </c>
      <c r="K121" s="131"/>
    </row>
    <row r="122" spans="1:11" x14ac:dyDescent="0.25">
      <c r="A122" s="285" t="s">
        <v>1838</v>
      </c>
      <c r="B122" s="286"/>
      <c r="C122" s="287"/>
      <c r="D122" s="148">
        <v>110519</v>
      </c>
      <c r="E122" s="131">
        <v>0.20816161439487524</v>
      </c>
      <c r="F122" s="148">
        <v>91477</v>
      </c>
      <c r="G122" s="131"/>
      <c r="H122" s="224">
        <v>0</v>
      </c>
      <c r="I122" s="131"/>
      <c r="J122" s="224">
        <v>0</v>
      </c>
      <c r="K122" s="131"/>
    </row>
    <row r="123" spans="1:11" x14ac:dyDescent="0.25">
      <c r="A123" s="285" t="s">
        <v>1839</v>
      </c>
      <c r="B123" s="286"/>
      <c r="C123" s="287"/>
      <c r="D123" s="148"/>
      <c r="E123" s="131"/>
      <c r="F123" s="148"/>
      <c r="G123" s="131"/>
      <c r="H123" s="224"/>
      <c r="I123" s="131"/>
      <c r="J123" s="224"/>
      <c r="K123" s="131"/>
    </row>
    <row r="124" spans="1:11" x14ac:dyDescent="0.25">
      <c r="A124" s="285" t="s">
        <v>1840</v>
      </c>
      <c r="B124" s="286"/>
      <c r="C124" s="287"/>
      <c r="D124" s="148"/>
      <c r="E124" s="131"/>
      <c r="F124" s="148"/>
      <c r="G124" s="131"/>
      <c r="H124" s="224"/>
      <c r="I124" s="131"/>
      <c r="J124" s="224"/>
      <c r="K124" s="131"/>
    </row>
    <row r="125" spans="1:11" x14ac:dyDescent="0.25">
      <c r="A125" s="285" t="s">
        <v>1841</v>
      </c>
      <c r="B125" s="286"/>
      <c r="C125" s="287"/>
      <c r="D125" s="148"/>
      <c r="E125" s="131"/>
      <c r="F125" s="148"/>
      <c r="G125" s="131"/>
      <c r="H125" s="224"/>
      <c r="I125" s="131"/>
      <c r="J125" s="224"/>
      <c r="K125" s="131"/>
    </row>
    <row r="126" spans="1:11" x14ac:dyDescent="0.25">
      <c r="A126" s="285" t="s">
        <v>1860</v>
      </c>
      <c r="B126" s="286"/>
      <c r="C126" s="287"/>
      <c r="D126" s="148">
        <v>697710</v>
      </c>
      <c r="E126" s="131">
        <v>0.10034143687360531</v>
      </c>
      <c r="F126" s="148">
        <v>634085</v>
      </c>
      <c r="G126" s="131">
        <v>-5.2144497195680484E-2</v>
      </c>
      <c r="H126" s="224">
        <v>668968</v>
      </c>
      <c r="I126" s="131">
        <v>6.118356974482797E-2</v>
      </c>
      <c r="J126" s="224">
        <v>630398</v>
      </c>
      <c r="K126" s="131">
        <v>0.10677698850567419</v>
      </c>
    </row>
    <row r="127" spans="1:11" x14ac:dyDescent="0.25">
      <c r="A127" s="285" t="s">
        <v>1842</v>
      </c>
      <c r="B127" s="286"/>
      <c r="C127" s="287"/>
      <c r="D127" s="148">
        <v>342985</v>
      </c>
      <c r="E127" s="131">
        <v>1.3315488746683757E-2</v>
      </c>
      <c r="F127" s="148">
        <v>338478</v>
      </c>
      <c r="G127" s="131"/>
      <c r="H127" s="224">
        <v>0</v>
      </c>
      <c r="I127" s="131"/>
      <c r="J127" s="224">
        <v>0</v>
      </c>
      <c r="K127" s="131"/>
    </row>
    <row r="128" spans="1:11" x14ac:dyDescent="0.25">
      <c r="A128" s="285" t="s">
        <v>1843</v>
      </c>
      <c r="B128" s="286"/>
      <c r="C128" s="287"/>
      <c r="D128" s="148">
        <v>3525</v>
      </c>
      <c r="E128" s="131">
        <v>-0.39722982216142266</v>
      </c>
      <c r="F128" s="148">
        <v>5848</v>
      </c>
      <c r="G128" s="131"/>
      <c r="H128" s="224">
        <v>0</v>
      </c>
      <c r="I128" s="131"/>
      <c r="J128" s="224">
        <v>0</v>
      </c>
      <c r="K128" s="131"/>
    </row>
    <row r="129" spans="1:11" x14ac:dyDescent="0.25">
      <c r="A129" s="285" t="s">
        <v>1844</v>
      </c>
      <c r="B129" s="286"/>
      <c r="C129" s="287"/>
      <c r="D129" s="148">
        <v>347096</v>
      </c>
      <c r="E129" s="131">
        <v>-3.5530992016849949E-2</v>
      </c>
      <c r="F129" s="148">
        <v>359883</v>
      </c>
      <c r="G129" s="131">
        <v>-6.4320293690948493E-2</v>
      </c>
      <c r="H129" s="224">
        <v>384622</v>
      </c>
      <c r="I129" s="131">
        <v>-2.0068840939722166E-2</v>
      </c>
      <c r="J129" s="224">
        <v>392499</v>
      </c>
      <c r="K129" s="131">
        <v>-0.11567672783879701</v>
      </c>
    </row>
    <row r="130" spans="1:11" x14ac:dyDescent="0.25">
      <c r="A130" s="285" t="s">
        <v>1846</v>
      </c>
      <c r="B130" s="286"/>
      <c r="C130" s="287"/>
      <c r="D130" s="148">
        <v>153589</v>
      </c>
      <c r="E130" s="131">
        <v>3.645393995424695E-2</v>
      </c>
      <c r="F130" s="148">
        <v>148187</v>
      </c>
      <c r="G130" s="131"/>
      <c r="H130" s="224">
        <v>0</v>
      </c>
      <c r="I130" s="131"/>
      <c r="J130" s="224">
        <v>0</v>
      </c>
      <c r="K130" s="131"/>
    </row>
    <row r="131" spans="1:11" x14ac:dyDescent="0.25">
      <c r="A131" s="285" t="s">
        <v>1847</v>
      </c>
      <c r="B131" s="286"/>
      <c r="C131" s="287"/>
      <c r="D131" s="148">
        <v>0</v>
      </c>
      <c r="E131" s="131">
        <v>-1</v>
      </c>
      <c r="F131" s="148">
        <v>30</v>
      </c>
      <c r="G131" s="131"/>
      <c r="H131" s="224">
        <v>0</v>
      </c>
      <c r="I131" s="131"/>
      <c r="J131" s="224">
        <v>0</v>
      </c>
      <c r="K131" s="131"/>
    </row>
    <row r="132" spans="1:11" x14ac:dyDescent="0.25">
      <c r="A132" s="285" t="s">
        <v>1848</v>
      </c>
      <c r="B132" s="286"/>
      <c r="C132" s="287"/>
      <c r="D132" s="148">
        <v>159728</v>
      </c>
      <c r="E132" s="131">
        <v>-4.412974644094847E-3</v>
      </c>
      <c r="F132" s="148">
        <v>160436</v>
      </c>
      <c r="G132" s="131">
        <v>-9.0483398243734303E-2</v>
      </c>
      <c r="H132" s="224">
        <v>176397</v>
      </c>
      <c r="I132" s="131">
        <v>-0.13451970914657485</v>
      </c>
      <c r="J132" s="224">
        <v>203814</v>
      </c>
      <c r="K132" s="131">
        <v>-0.21630506245890857</v>
      </c>
    </row>
    <row r="133" spans="1:11" x14ac:dyDescent="0.25">
      <c r="A133" s="285" t="s">
        <v>1845</v>
      </c>
      <c r="B133" s="286"/>
      <c r="C133" s="287"/>
      <c r="D133" s="148">
        <v>93271</v>
      </c>
      <c r="E133" s="131">
        <v>0.40236054728612247</v>
      </c>
      <c r="F133" s="148">
        <v>66510</v>
      </c>
      <c r="G133" s="131"/>
      <c r="H133" s="224">
        <v>0</v>
      </c>
      <c r="I133" s="131"/>
      <c r="J133" s="224">
        <v>0</v>
      </c>
      <c r="K133" s="131"/>
    </row>
    <row r="134" spans="1:11" x14ac:dyDescent="0.25">
      <c r="A134" s="285" t="s">
        <v>1849</v>
      </c>
      <c r="B134" s="286"/>
      <c r="C134" s="287"/>
      <c r="D134" s="148">
        <v>0</v>
      </c>
      <c r="E134" s="131">
        <v>-1</v>
      </c>
      <c r="F134" s="148">
        <v>5196</v>
      </c>
      <c r="G134" s="131"/>
      <c r="H134" s="224">
        <v>0</v>
      </c>
      <c r="I134" s="131"/>
      <c r="J134" s="224">
        <v>0</v>
      </c>
      <c r="K134" s="131"/>
    </row>
    <row r="135" spans="1:11" x14ac:dyDescent="0.25">
      <c r="A135" s="285" t="s">
        <v>1850</v>
      </c>
      <c r="B135" s="286"/>
      <c r="C135" s="287"/>
      <c r="D135" s="148">
        <v>96458</v>
      </c>
      <c r="E135" s="131">
        <v>0.25021710108485729</v>
      </c>
      <c r="F135" s="148">
        <v>77153</v>
      </c>
      <c r="G135" s="131">
        <v>0.26787944521133245</v>
      </c>
      <c r="H135" s="224">
        <v>60852</v>
      </c>
      <c r="I135" s="131">
        <v>0.4744493712291924</v>
      </c>
      <c r="J135" s="224">
        <v>41271</v>
      </c>
      <c r="K135" s="131">
        <v>1.3371859174723171</v>
      </c>
    </row>
    <row r="136" spans="1:11" x14ac:dyDescent="0.25">
      <c r="A136" s="285" t="s">
        <v>1851</v>
      </c>
      <c r="B136" s="286"/>
      <c r="C136" s="287"/>
      <c r="D136" s="148">
        <v>0</v>
      </c>
      <c r="E136" s="131"/>
      <c r="F136" s="148">
        <v>0</v>
      </c>
      <c r="G136" s="131"/>
      <c r="H136" s="224">
        <v>0</v>
      </c>
      <c r="I136" s="131"/>
      <c r="J136" s="224">
        <v>0</v>
      </c>
      <c r="K136" s="131"/>
    </row>
    <row r="137" spans="1:11" x14ac:dyDescent="0.25">
      <c r="A137" s="285" t="s">
        <v>1852</v>
      </c>
      <c r="B137" s="286"/>
      <c r="C137" s="287"/>
      <c r="D137" s="148">
        <v>0</v>
      </c>
      <c r="E137" s="131"/>
      <c r="F137" s="148">
        <v>0</v>
      </c>
      <c r="G137" s="131"/>
      <c r="H137" s="224">
        <v>0</v>
      </c>
      <c r="I137" s="131"/>
      <c r="J137" s="224">
        <v>0</v>
      </c>
      <c r="K137" s="131"/>
    </row>
    <row r="138" spans="1:11" x14ac:dyDescent="0.25">
      <c r="A138" s="285" t="s">
        <v>1853</v>
      </c>
      <c r="B138" s="286"/>
      <c r="C138" s="287"/>
      <c r="D138" s="148">
        <v>0</v>
      </c>
      <c r="E138" s="131"/>
      <c r="F138" s="148">
        <v>0</v>
      </c>
      <c r="G138" s="131"/>
      <c r="H138" s="224">
        <v>0</v>
      </c>
      <c r="I138" s="131"/>
      <c r="J138" s="224">
        <v>0</v>
      </c>
      <c r="K138" s="131"/>
    </row>
    <row r="139" spans="1:11" x14ac:dyDescent="0.25">
      <c r="A139" s="285" t="s">
        <v>1854</v>
      </c>
      <c r="B139" s="286"/>
      <c r="C139" s="287"/>
      <c r="D139" s="224">
        <v>38876</v>
      </c>
      <c r="E139" s="131">
        <v>0.11160037743402063</v>
      </c>
      <c r="F139" s="224">
        <v>34973</v>
      </c>
      <c r="G139" s="131"/>
      <c r="H139" s="224">
        <v>0</v>
      </c>
      <c r="I139" s="131"/>
      <c r="J139" s="224">
        <v>0</v>
      </c>
      <c r="K139" s="131"/>
    </row>
    <row r="140" spans="1:11" s="176" customFormat="1" x14ac:dyDescent="0.25">
      <c r="A140" s="285" t="s">
        <v>1855</v>
      </c>
      <c r="B140" s="286"/>
      <c r="C140" s="287"/>
      <c r="D140" s="224">
        <v>288553</v>
      </c>
      <c r="E140" s="131">
        <v>9.8969025048844639E-2</v>
      </c>
      <c r="F140" s="224">
        <v>262567</v>
      </c>
      <c r="G140" s="131"/>
      <c r="H140" s="224">
        <v>0</v>
      </c>
      <c r="I140" s="131"/>
      <c r="J140" s="224">
        <v>0</v>
      </c>
      <c r="K140" s="131"/>
    </row>
    <row r="141" spans="1:11" s="135" customFormat="1" x14ac:dyDescent="0.25">
      <c r="A141" s="285" t="s">
        <v>1857</v>
      </c>
      <c r="B141" s="286"/>
      <c r="C141" s="287"/>
      <c r="D141" s="224">
        <v>46761</v>
      </c>
      <c r="E141" s="131">
        <v>-0.55905816234158112</v>
      </c>
      <c r="F141" s="224">
        <v>106048</v>
      </c>
      <c r="G141" s="131"/>
      <c r="H141" s="224">
        <v>0</v>
      </c>
      <c r="I141" s="131"/>
      <c r="J141" s="224">
        <v>0</v>
      </c>
      <c r="K141" s="131"/>
    </row>
    <row r="142" spans="1:11" x14ac:dyDescent="0.25">
      <c r="A142" s="285" t="s">
        <v>1856</v>
      </c>
      <c r="B142" s="286"/>
      <c r="C142" s="287"/>
      <c r="D142" s="224">
        <v>25856</v>
      </c>
      <c r="E142" s="131">
        <v>0.40521739130434775</v>
      </c>
      <c r="F142" s="224">
        <v>18400</v>
      </c>
      <c r="G142" s="131"/>
      <c r="H142" s="224">
        <v>0</v>
      </c>
      <c r="I142" s="131"/>
      <c r="J142" s="224">
        <v>0</v>
      </c>
      <c r="K142" s="131"/>
    </row>
    <row r="143" spans="1:11" x14ac:dyDescent="0.25">
      <c r="A143" s="285" t="s">
        <v>1858</v>
      </c>
      <c r="B143" s="286"/>
      <c r="C143" s="287"/>
      <c r="D143" s="224"/>
      <c r="E143" s="131"/>
      <c r="F143" s="224"/>
      <c r="G143" s="131"/>
      <c r="H143" s="224"/>
      <c r="I143" s="131"/>
      <c r="J143" s="224"/>
      <c r="K143" s="131"/>
    </row>
    <row r="144" spans="1:11" x14ac:dyDescent="0.25">
      <c r="A144" s="308" t="s">
        <v>976</v>
      </c>
      <c r="B144" s="309"/>
      <c r="C144" s="310"/>
      <c r="D144" s="226"/>
      <c r="E144" s="147"/>
      <c r="F144" s="226"/>
      <c r="G144" s="149"/>
      <c r="H144" s="226"/>
      <c r="I144" s="149"/>
      <c r="J144" s="226"/>
      <c r="K144" s="149"/>
    </row>
    <row r="145" spans="1:11" ht="15.75" thickBot="1" x14ac:dyDescent="0.3">
      <c r="A145" s="176"/>
      <c r="B145" s="176"/>
      <c r="C145" s="176"/>
      <c r="D145" s="244"/>
      <c r="E145" s="243"/>
      <c r="F145" s="245"/>
      <c r="G145" s="243"/>
      <c r="H145" s="176"/>
      <c r="I145" s="243"/>
      <c r="J145" s="176"/>
      <c r="K145" s="243"/>
    </row>
    <row r="146" spans="1:11" x14ac:dyDescent="0.25">
      <c r="A146" s="306" t="s">
        <v>2522</v>
      </c>
      <c r="B146" s="307"/>
      <c r="C146" s="307"/>
      <c r="D146" s="137">
        <v>2016</v>
      </c>
      <c r="E146" s="138" t="s">
        <v>1960</v>
      </c>
      <c r="F146" s="137">
        <v>2015</v>
      </c>
      <c r="G146" s="138" t="s">
        <v>1960</v>
      </c>
      <c r="H146" s="137">
        <v>2014</v>
      </c>
      <c r="I146" s="138" t="s">
        <v>1960</v>
      </c>
      <c r="J146" s="137">
        <v>2013</v>
      </c>
      <c r="K146" s="238" t="s">
        <v>1959</v>
      </c>
    </row>
    <row r="147" spans="1:11" x14ac:dyDescent="0.25">
      <c r="A147" s="302" t="s">
        <v>42</v>
      </c>
      <c r="B147" s="303"/>
      <c r="C147" s="304"/>
      <c r="D147" s="227">
        <v>0</v>
      </c>
      <c r="E147" s="143"/>
      <c r="F147" s="223">
        <v>0</v>
      </c>
      <c r="G147" s="143"/>
      <c r="H147" s="223">
        <v>0</v>
      </c>
      <c r="I147" s="143"/>
      <c r="J147" s="223">
        <v>0</v>
      </c>
      <c r="K147" s="143"/>
    </row>
    <row r="148" spans="1:11" x14ac:dyDescent="0.25">
      <c r="A148" s="285" t="s">
        <v>43</v>
      </c>
      <c r="B148" s="286"/>
      <c r="C148" s="287"/>
      <c r="D148" s="148">
        <v>0</v>
      </c>
      <c r="E148" s="131"/>
      <c r="F148" s="224">
        <v>0</v>
      </c>
      <c r="G148" s="131"/>
      <c r="H148" s="224">
        <v>0</v>
      </c>
      <c r="I148" s="131"/>
      <c r="J148" s="224">
        <v>0</v>
      </c>
      <c r="K148" s="131"/>
    </row>
    <row r="149" spans="1:11" x14ac:dyDescent="0.25">
      <c r="A149" s="288" t="s">
        <v>44</v>
      </c>
      <c r="B149" s="289"/>
      <c r="C149" s="290"/>
      <c r="D149" s="148">
        <v>0</v>
      </c>
      <c r="E149" s="133"/>
      <c r="F149" s="228">
        <v>0</v>
      </c>
      <c r="G149" s="133"/>
      <c r="H149" s="228">
        <v>0</v>
      </c>
      <c r="I149" s="133"/>
      <c r="J149" s="228">
        <v>0</v>
      </c>
      <c r="K149" s="133"/>
    </row>
    <row r="150" spans="1:11" x14ac:dyDescent="0.25">
      <c r="A150" s="285" t="s">
        <v>45</v>
      </c>
      <c r="B150" s="286"/>
      <c r="C150" s="287"/>
      <c r="D150" s="148">
        <v>0</v>
      </c>
      <c r="E150" s="131"/>
      <c r="F150" s="224">
        <v>0</v>
      </c>
      <c r="G150" s="131"/>
      <c r="H150" s="224">
        <v>0</v>
      </c>
      <c r="I150" s="131"/>
      <c r="J150" s="224">
        <v>0</v>
      </c>
      <c r="K150" s="131"/>
    </row>
    <row r="151" spans="1:11" x14ac:dyDescent="0.25">
      <c r="A151" s="288" t="s">
        <v>46</v>
      </c>
      <c r="B151" s="289"/>
      <c r="C151" s="290"/>
      <c r="D151" s="148">
        <v>0</v>
      </c>
      <c r="E151" s="133"/>
      <c r="F151" s="228">
        <v>0</v>
      </c>
      <c r="G151" s="133"/>
      <c r="H151" s="228">
        <v>0</v>
      </c>
      <c r="I151" s="133"/>
      <c r="J151" s="228">
        <v>0</v>
      </c>
      <c r="K151" s="133"/>
    </row>
    <row r="152" spans="1:11" x14ac:dyDescent="0.25">
      <c r="A152" s="285" t="s">
        <v>47</v>
      </c>
      <c r="B152" s="286"/>
      <c r="C152" s="287"/>
      <c r="D152" s="148">
        <v>0</v>
      </c>
      <c r="E152" s="131"/>
      <c r="F152" s="224">
        <v>0</v>
      </c>
      <c r="G152" s="131"/>
      <c r="H152" s="224">
        <v>0</v>
      </c>
      <c r="I152" s="131"/>
      <c r="J152" s="224">
        <v>0</v>
      </c>
      <c r="K152" s="131"/>
    </row>
    <row r="153" spans="1:11" x14ac:dyDescent="0.25">
      <c r="A153" s="288" t="s">
        <v>48</v>
      </c>
      <c r="B153" s="289"/>
      <c r="C153" s="290"/>
      <c r="D153" s="148">
        <v>0</v>
      </c>
      <c r="E153" s="133"/>
      <c r="F153" s="228">
        <v>0</v>
      </c>
      <c r="G153" s="133"/>
      <c r="H153" s="228">
        <v>0</v>
      </c>
      <c r="I153" s="133"/>
      <c r="J153" s="228">
        <v>0</v>
      </c>
      <c r="K153" s="133"/>
    </row>
    <row r="154" spans="1:11" x14ac:dyDescent="0.25">
      <c r="A154" s="285" t="s">
        <v>49</v>
      </c>
      <c r="B154" s="286"/>
      <c r="C154" s="287"/>
      <c r="D154" s="148">
        <v>47299</v>
      </c>
      <c r="E154" s="131">
        <v>2.4297005293307228</v>
      </c>
      <c r="F154" s="224">
        <v>13791</v>
      </c>
      <c r="G154" s="131">
        <v>0.47339743589743599</v>
      </c>
      <c r="H154" s="224">
        <v>9360</v>
      </c>
      <c r="I154" s="131">
        <v>-0.88044297410875094</v>
      </c>
      <c r="J154" s="224">
        <v>78289</v>
      </c>
      <c r="K154" s="131">
        <v>-0.39584105046686002</v>
      </c>
    </row>
    <row r="155" spans="1:11" x14ac:dyDescent="0.25">
      <c r="A155" s="288" t="s">
        <v>50</v>
      </c>
      <c r="B155" s="289"/>
      <c r="C155" s="290"/>
      <c r="D155" s="148">
        <v>0</v>
      </c>
      <c r="E155" s="133"/>
      <c r="F155" s="228">
        <v>0</v>
      </c>
      <c r="G155" s="133"/>
      <c r="H155" s="228">
        <v>0</v>
      </c>
      <c r="I155" s="133"/>
      <c r="J155" s="228">
        <v>0</v>
      </c>
      <c r="K155" s="133"/>
    </row>
    <row r="156" spans="1:11" x14ac:dyDescent="0.25">
      <c r="A156" s="285" t="s">
        <v>51</v>
      </c>
      <c r="B156" s="286"/>
      <c r="C156" s="287"/>
      <c r="D156" s="148">
        <v>0</v>
      </c>
      <c r="E156" s="131"/>
      <c r="F156" s="224">
        <v>0</v>
      </c>
      <c r="G156" s="131"/>
      <c r="H156" s="224">
        <v>0</v>
      </c>
      <c r="I156" s="131"/>
      <c r="J156" s="224">
        <v>0</v>
      </c>
      <c r="K156" s="131"/>
    </row>
    <row r="157" spans="1:11" x14ac:dyDescent="0.25">
      <c r="A157" s="288" t="s">
        <v>52</v>
      </c>
      <c r="B157" s="289"/>
      <c r="C157" s="290"/>
      <c r="D157" s="148">
        <v>3450</v>
      </c>
      <c r="E157" s="133">
        <v>0.50589262330859897</v>
      </c>
      <c r="F157" s="228">
        <v>2291</v>
      </c>
      <c r="G157" s="133">
        <v>-0.49923497267759565</v>
      </c>
      <c r="H157" s="228">
        <v>4575</v>
      </c>
      <c r="I157" s="133">
        <v>0.15413723511604438</v>
      </c>
      <c r="J157" s="228">
        <v>3964</v>
      </c>
      <c r="K157" s="133">
        <v>-0.12966700302724521</v>
      </c>
    </row>
    <row r="158" spans="1:11" x14ac:dyDescent="0.25">
      <c r="A158" s="285" t="s">
        <v>53</v>
      </c>
      <c r="B158" s="286"/>
      <c r="C158" s="287"/>
      <c r="D158" s="148">
        <v>0</v>
      </c>
      <c r="E158" s="131"/>
      <c r="F158" s="224">
        <v>0</v>
      </c>
      <c r="G158" s="131"/>
      <c r="H158" s="224">
        <v>0</v>
      </c>
      <c r="I158" s="131"/>
      <c r="J158" s="224">
        <v>0</v>
      </c>
      <c r="K158" s="131"/>
    </row>
    <row r="159" spans="1:11" x14ac:dyDescent="0.25">
      <c r="A159" s="288" t="s">
        <v>54</v>
      </c>
      <c r="B159" s="289"/>
      <c r="C159" s="290"/>
      <c r="D159" s="148">
        <v>0</v>
      </c>
      <c r="E159" s="133"/>
      <c r="F159" s="228">
        <v>0</v>
      </c>
      <c r="G159" s="133"/>
      <c r="H159" s="228">
        <v>0</v>
      </c>
      <c r="I159" s="133"/>
      <c r="J159" s="228">
        <v>0</v>
      </c>
      <c r="K159" s="133"/>
    </row>
    <row r="160" spans="1:11" x14ac:dyDescent="0.25">
      <c r="A160" s="285" t="s">
        <v>55</v>
      </c>
      <c r="B160" s="286"/>
      <c r="C160" s="287"/>
      <c r="D160" s="148">
        <v>0</v>
      </c>
      <c r="E160" s="131"/>
      <c r="F160" s="224">
        <v>0</v>
      </c>
      <c r="G160" s="131"/>
      <c r="H160" s="224">
        <v>0</v>
      </c>
      <c r="I160" s="131"/>
      <c r="J160" s="224">
        <v>0</v>
      </c>
      <c r="K160" s="131"/>
    </row>
    <row r="161" spans="1:11" x14ac:dyDescent="0.25">
      <c r="A161" s="288" t="s">
        <v>56</v>
      </c>
      <c r="B161" s="289"/>
      <c r="C161" s="290"/>
      <c r="D161" s="148">
        <v>0</v>
      </c>
      <c r="E161" s="133"/>
      <c r="F161" s="228">
        <v>0</v>
      </c>
      <c r="G161" s="133"/>
      <c r="H161" s="228">
        <v>0</v>
      </c>
      <c r="I161" s="133"/>
      <c r="J161" s="228">
        <v>0</v>
      </c>
      <c r="K161" s="133"/>
    </row>
    <row r="162" spans="1:11" x14ac:dyDescent="0.25">
      <c r="A162" s="285" t="s">
        <v>57</v>
      </c>
      <c r="B162" s="286"/>
      <c r="C162" s="287"/>
      <c r="D162" s="148">
        <v>0</v>
      </c>
      <c r="E162" s="131"/>
      <c r="F162" s="224">
        <v>0</v>
      </c>
      <c r="G162" s="131"/>
      <c r="H162" s="224">
        <v>0</v>
      </c>
      <c r="I162" s="131"/>
      <c r="J162" s="224">
        <v>0</v>
      </c>
      <c r="K162" s="131"/>
    </row>
    <row r="163" spans="1:11" x14ac:dyDescent="0.25">
      <c r="A163" s="288" t="s">
        <v>58</v>
      </c>
      <c r="B163" s="289"/>
      <c r="C163" s="290"/>
      <c r="D163" s="148">
        <v>0</v>
      </c>
      <c r="E163" s="133"/>
      <c r="F163" s="228">
        <v>0</v>
      </c>
      <c r="G163" s="133"/>
      <c r="H163" s="228">
        <v>0</v>
      </c>
      <c r="I163" s="133"/>
      <c r="J163" s="228">
        <v>0</v>
      </c>
      <c r="K163" s="133"/>
    </row>
    <row r="164" spans="1:11" x14ac:dyDescent="0.25">
      <c r="A164" s="285" t="s">
        <v>59</v>
      </c>
      <c r="B164" s="286"/>
      <c r="C164" s="287"/>
      <c r="D164" s="148">
        <v>0</v>
      </c>
      <c r="E164" s="131"/>
      <c r="F164" s="224">
        <v>0</v>
      </c>
      <c r="G164" s="131"/>
      <c r="H164" s="224">
        <v>0</v>
      </c>
      <c r="I164" s="131"/>
      <c r="J164" s="224">
        <v>0</v>
      </c>
      <c r="K164" s="131"/>
    </row>
    <row r="165" spans="1:11" x14ac:dyDescent="0.25">
      <c r="A165" s="288" t="s">
        <v>60</v>
      </c>
      <c r="B165" s="289"/>
      <c r="C165" s="290"/>
      <c r="D165" s="148">
        <v>0</v>
      </c>
      <c r="E165" s="133"/>
      <c r="F165" s="228">
        <v>0</v>
      </c>
      <c r="G165" s="133"/>
      <c r="H165" s="228">
        <v>0</v>
      </c>
      <c r="I165" s="133"/>
      <c r="J165" s="228">
        <v>0</v>
      </c>
      <c r="K165" s="133"/>
    </row>
    <row r="166" spans="1:11" x14ac:dyDescent="0.25">
      <c r="A166" s="285" t="s">
        <v>61</v>
      </c>
      <c r="B166" s="286"/>
      <c r="C166" s="287"/>
      <c r="D166" s="148">
        <v>0</v>
      </c>
      <c r="E166" s="131"/>
      <c r="F166" s="224">
        <v>0</v>
      </c>
      <c r="G166" s="131"/>
      <c r="H166" s="224">
        <v>0</v>
      </c>
      <c r="I166" s="131"/>
      <c r="J166" s="224">
        <v>0</v>
      </c>
      <c r="K166" s="131"/>
    </row>
    <row r="167" spans="1:11" s="176" customFormat="1" x14ac:dyDescent="0.25">
      <c r="A167" s="288" t="s">
        <v>62</v>
      </c>
      <c r="B167" s="289"/>
      <c r="C167" s="290"/>
      <c r="D167" s="148">
        <v>0</v>
      </c>
      <c r="E167" s="133"/>
      <c r="F167" s="228">
        <v>0</v>
      </c>
      <c r="G167" s="133"/>
      <c r="H167" s="228">
        <v>0</v>
      </c>
      <c r="I167" s="133"/>
      <c r="J167" s="228">
        <v>0</v>
      </c>
      <c r="K167" s="133"/>
    </row>
    <row r="168" spans="1:11" s="135" customFormat="1" x14ac:dyDescent="0.25">
      <c r="A168" s="285" t="s">
        <v>63</v>
      </c>
      <c r="B168" s="286"/>
      <c r="C168" s="287"/>
      <c r="D168" s="148">
        <v>0</v>
      </c>
      <c r="E168" s="131"/>
      <c r="F168" s="224">
        <v>0</v>
      </c>
      <c r="G168" s="131"/>
      <c r="H168" s="224">
        <v>0</v>
      </c>
      <c r="I168" s="131"/>
      <c r="J168" s="224">
        <v>0</v>
      </c>
      <c r="K168" s="131"/>
    </row>
    <row r="169" spans="1:11" x14ac:dyDescent="0.25">
      <c r="A169" s="288" t="s">
        <v>64</v>
      </c>
      <c r="B169" s="289"/>
      <c r="C169" s="290"/>
      <c r="D169" s="228">
        <v>50748</v>
      </c>
      <c r="E169" s="133">
        <v>2.1555776644695932</v>
      </c>
      <c r="F169" s="228">
        <v>16082</v>
      </c>
      <c r="G169" s="133">
        <v>0.15407247936849666</v>
      </c>
      <c r="H169" s="228">
        <v>13935</v>
      </c>
      <c r="I169" s="133">
        <v>-0.83058574658983153</v>
      </c>
      <c r="J169" s="228">
        <v>82254</v>
      </c>
      <c r="K169" s="133">
        <v>-0.38303304398570281</v>
      </c>
    </row>
    <row r="170" spans="1:11" x14ac:dyDescent="0.25">
      <c r="A170" s="285" t="s">
        <v>87</v>
      </c>
      <c r="B170" s="286"/>
      <c r="C170" s="287"/>
      <c r="D170" s="148">
        <v>39449</v>
      </c>
      <c r="E170" s="131">
        <v>0.44470079835933496</v>
      </c>
      <c r="F170" s="224">
        <v>27306</v>
      </c>
      <c r="G170" s="131">
        <v>0.37575574365175335</v>
      </c>
      <c r="H170" s="224">
        <v>19848</v>
      </c>
      <c r="I170" s="131">
        <v>-0.89685867955413512</v>
      </c>
      <c r="J170" s="224">
        <v>192435</v>
      </c>
      <c r="K170" s="131">
        <v>-0.79500090939797852</v>
      </c>
    </row>
    <row r="171" spans="1:11" x14ac:dyDescent="0.25">
      <c r="A171" s="291" t="s">
        <v>65</v>
      </c>
      <c r="B171" s="292"/>
      <c r="C171" s="293"/>
      <c r="D171" s="229">
        <v>90197</v>
      </c>
      <c r="E171" s="147">
        <v>1.0787987738827813</v>
      </c>
      <c r="F171" s="229">
        <v>43389</v>
      </c>
      <c r="G171" s="146">
        <v>0.28434419678536549</v>
      </c>
      <c r="H171" s="229">
        <v>33783</v>
      </c>
      <c r="I171" s="146">
        <v>-0.87701319315004655</v>
      </c>
      <c r="J171" s="229">
        <v>274688</v>
      </c>
      <c r="K171" s="146">
        <v>-0.67163836789375586</v>
      </c>
    </row>
    <row r="172" spans="1:11" ht="15.75" thickBot="1" x14ac:dyDescent="0.3">
      <c r="A172" s="305"/>
      <c r="B172" s="305"/>
      <c r="C172" s="305"/>
      <c r="D172" s="176"/>
      <c r="E172" s="243"/>
      <c r="F172" s="176"/>
      <c r="G172" s="243"/>
      <c r="H172" s="176"/>
      <c r="I172" s="243"/>
      <c r="J172" s="176"/>
      <c r="K172" s="243"/>
    </row>
    <row r="173" spans="1:11" x14ac:dyDescent="0.25">
      <c r="A173" s="300" t="s">
        <v>1954</v>
      </c>
      <c r="B173" s="301"/>
      <c r="C173" s="301"/>
      <c r="D173" s="137">
        <v>2016</v>
      </c>
      <c r="E173" s="138" t="s">
        <v>1960</v>
      </c>
      <c r="F173" s="137">
        <v>2015</v>
      </c>
      <c r="G173" s="138" t="s">
        <v>1960</v>
      </c>
      <c r="H173" s="137">
        <v>2014</v>
      </c>
      <c r="I173" s="138" t="s">
        <v>1960</v>
      </c>
      <c r="J173" s="137">
        <v>2013</v>
      </c>
      <c r="K173" s="136" t="s">
        <v>1959</v>
      </c>
    </row>
    <row r="174" spans="1:11" x14ac:dyDescent="0.25">
      <c r="A174" s="302" t="s">
        <v>978</v>
      </c>
      <c r="B174" s="303"/>
      <c r="C174" s="304"/>
      <c r="D174" s="223">
        <v>113525</v>
      </c>
      <c r="E174" s="143">
        <v>-10.193796566245545</v>
      </c>
      <c r="F174" s="223">
        <v>-12348</v>
      </c>
      <c r="G174" s="143">
        <v>2.7865685372585096</v>
      </c>
      <c r="H174" s="223">
        <v>-3261</v>
      </c>
      <c r="I174" s="143">
        <v>-0.9729015531124573</v>
      </c>
      <c r="J174" s="223">
        <v>-120339</v>
      </c>
      <c r="K174" s="143">
        <v>-1.9433766276934326</v>
      </c>
    </row>
    <row r="175" spans="1:11" x14ac:dyDescent="0.25">
      <c r="A175" s="285" t="s">
        <v>345</v>
      </c>
      <c r="B175" s="286"/>
      <c r="C175" s="287"/>
      <c r="D175" s="224"/>
      <c r="E175" s="131"/>
      <c r="F175" s="224"/>
      <c r="G175" s="131"/>
      <c r="H175" s="224"/>
      <c r="I175" s="131"/>
      <c r="J175" s="224"/>
      <c r="K175" s="131"/>
    </row>
    <row r="176" spans="1:11" x14ac:dyDescent="0.25">
      <c r="A176" s="288" t="s">
        <v>957</v>
      </c>
      <c r="B176" s="289"/>
      <c r="C176" s="290"/>
      <c r="D176" s="228"/>
      <c r="E176" s="133"/>
      <c r="F176" s="228"/>
      <c r="G176" s="133"/>
      <c r="H176" s="228"/>
      <c r="I176" s="133"/>
      <c r="J176" s="228"/>
      <c r="K176" s="133"/>
    </row>
    <row r="177" spans="1:11" x14ac:dyDescent="0.25">
      <c r="A177" s="285" t="s">
        <v>958</v>
      </c>
      <c r="B177" s="286"/>
      <c r="C177" s="287"/>
      <c r="D177" s="224">
        <v>747559</v>
      </c>
      <c r="E177" s="131">
        <v>0.30829824395605154</v>
      </c>
      <c r="F177" s="224">
        <v>571398</v>
      </c>
      <c r="G177" s="131">
        <v>-0.39527692053695029</v>
      </c>
      <c r="H177" s="224">
        <v>944892</v>
      </c>
      <c r="I177" s="131">
        <v>2.1902215358702293E-3</v>
      </c>
      <c r="J177" s="224">
        <v>942827</v>
      </c>
      <c r="K177" s="131">
        <v>-0.20710904545584718</v>
      </c>
    </row>
    <row r="178" spans="1:11" x14ac:dyDescent="0.25">
      <c r="A178" s="288" t="s">
        <v>959</v>
      </c>
      <c r="B178" s="289"/>
      <c r="C178" s="290"/>
      <c r="D178" s="228">
        <v>329338</v>
      </c>
      <c r="E178" s="133">
        <v>7.5459621852855596E-2</v>
      </c>
      <c r="F178" s="228">
        <v>306230</v>
      </c>
      <c r="G178" s="133">
        <v>-0.62296696667118112</v>
      </c>
      <c r="H178" s="228">
        <v>812210</v>
      </c>
      <c r="I178" s="133">
        <v>1.2328490330029829</v>
      </c>
      <c r="J178" s="228">
        <v>363755</v>
      </c>
      <c r="K178" s="133">
        <v>-9.4615881568638205E-2</v>
      </c>
    </row>
    <row r="179" spans="1:11" x14ac:dyDescent="0.25">
      <c r="A179" s="285" t="s">
        <v>960</v>
      </c>
      <c r="B179" s="286"/>
      <c r="C179" s="287"/>
      <c r="D179" s="224">
        <v>0</v>
      </c>
      <c r="E179" s="131"/>
      <c r="F179" s="224">
        <v>0</v>
      </c>
      <c r="G179" s="131"/>
      <c r="H179" s="224">
        <v>0</v>
      </c>
      <c r="I179" s="131"/>
      <c r="J179" s="224">
        <v>0</v>
      </c>
      <c r="K179" s="131"/>
    </row>
    <row r="180" spans="1:11" x14ac:dyDescent="0.25">
      <c r="A180" s="288" t="s">
        <v>961</v>
      </c>
      <c r="B180" s="289"/>
      <c r="C180" s="290"/>
      <c r="D180" s="228">
        <v>2754</v>
      </c>
      <c r="E180" s="133"/>
      <c r="F180" s="228">
        <v>0</v>
      </c>
      <c r="G180" s="133"/>
      <c r="H180" s="228">
        <v>0</v>
      </c>
      <c r="I180" s="133"/>
      <c r="J180" s="228">
        <v>0</v>
      </c>
      <c r="K180" s="133"/>
    </row>
    <row r="181" spans="1:11" x14ac:dyDescent="0.25">
      <c r="A181" s="285" t="s">
        <v>962</v>
      </c>
      <c r="B181" s="286"/>
      <c r="C181" s="287"/>
      <c r="D181" s="224">
        <v>1346</v>
      </c>
      <c r="E181" s="131">
        <v>-0.68284637134778503</v>
      </c>
      <c r="F181" s="224">
        <v>4244</v>
      </c>
      <c r="G181" s="131">
        <v>-0.98985400185994032</v>
      </c>
      <c r="H181" s="224">
        <v>418293</v>
      </c>
      <c r="I181" s="131">
        <v>19.157727338441521</v>
      </c>
      <c r="J181" s="224">
        <v>20751</v>
      </c>
      <c r="K181" s="131">
        <v>-0.93513565611295846</v>
      </c>
    </row>
    <row r="182" spans="1:11" x14ac:dyDescent="0.25">
      <c r="A182" s="288" t="s">
        <v>979</v>
      </c>
      <c r="B182" s="289"/>
      <c r="C182" s="290"/>
      <c r="D182" s="228">
        <v>128</v>
      </c>
      <c r="E182" s="133">
        <v>-0.7168141592920354</v>
      </c>
      <c r="F182" s="228">
        <v>452</v>
      </c>
      <c r="G182" s="133">
        <v>-114</v>
      </c>
      <c r="H182" s="228">
        <v>-4</v>
      </c>
      <c r="I182" s="133">
        <v>-1.0109890109890109</v>
      </c>
      <c r="J182" s="228">
        <v>364</v>
      </c>
      <c r="K182" s="133">
        <v>-0.64835164835164827</v>
      </c>
    </row>
    <row r="183" spans="1:11" x14ac:dyDescent="0.25">
      <c r="A183" s="285" t="s">
        <v>963</v>
      </c>
      <c r="B183" s="286"/>
      <c r="C183" s="287"/>
      <c r="D183" s="224">
        <v>2186</v>
      </c>
      <c r="E183" s="131">
        <v>0.74044585987261136</v>
      </c>
      <c r="F183" s="224">
        <v>1256</v>
      </c>
      <c r="G183" s="131">
        <v>-0.97847213890269613</v>
      </c>
      <c r="H183" s="224">
        <v>58343</v>
      </c>
      <c r="I183" s="131">
        <v>140.26634382566587</v>
      </c>
      <c r="J183" s="224">
        <v>413</v>
      </c>
      <c r="K183" s="131">
        <v>4.2929782082324452</v>
      </c>
    </row>
    <row r="184" spans="1:11" x14ac:dyDescent="0.25">
      <c r="A184" s="288" t="s">
        <v>980</v>
      </c>
      <c r="B184" s="289"/>
      <c r="C184" s="290"/>
      <c r="D184" s="228">
        <v>1083311</v>
      </c>
      <c r="E184" s="133">
        <v>0.22604744335544047</v>
      </c>
      <c r="F184" s="228">
        <v>883580</v>
      </c>
      <c r="G184" s="133">
        <v>-0.60443812915951489</v>
      </c>
      <c r="H184" s="228">
        <v>2233734</v>
      </c>
      <c r="I184" s="133">
        <v>0.68188930133799164</v>
      </c>
      <c r="J184" s="228">
        <v>1328110</v>
      </c>
      <c r="K184" s="133">
        <v>-0.18432132880559593</v>
      </c>
    </row>
    <row r="185" spans="1:11" x14ac:dyDescent="0.25">
      <c r="A185" s="285" t="s">
        <v>981</v>
      </c>
      <c r="B185" s="286"/>
      <c r="C185" s="287"/>
      <c r="D185" s="224"/>
      <c r="E185" s="131"/>
      <c r="F185" s="224"/>
      <c r="G185" s="131"/>
      <c r="H185" s="224"/>
      <c r="I185" s="131"/>
      <c r="J185" s="224"/>
      <c r="K185" s="131"/>
    </row>
    <row r="186" spans="1:11" x14ac:dyDescent="0.25">
      <c r="A186" s="288" t="s">
        <v>958</v>
      </c>
      <c r="B186" s="289"/>
      <c r="C186" s="290"/>
      <c r="D186" s="228">
        <v>753885</v>
      </c>
      <c r="E186" s="133">
        <v>0.16278011620320609</v>
      </c>
      <c r="F186" s="228">
        <v>648347</v>
      </c>
      <c r="G186" s="133">
        <v>-0.33938336728050078</v>
      </c>
      <c r="H186" s="228">
        <v>981427</v>
      </c>
      <c r="I186" s="133">
        <v>0.4618708572279735</v>
      </c>
      <c r="J186" s="228">
        <v>671350</v>
      </c>
      <c r="K186" s="133">
        <v>0.12293885454680864</v>
      </c>
    </row>
    <row r="187" spans="1:11" x14ac:dyDescent="0.25">
      <c r="A187" s="285" t="s">
        <v>959</v>
      </c>
      <c r="B187" s="286"/>
      <c r="C187" s="287"/>
      <c r="D187" s="224">
        <v>287045</v>
      </c>
      <c r="E187" s="131">
        <v>2.2709863149381393E-2</v>
      </c>
      <c r="F187" s="224">
        <v>280671</v>
      </c>
      <c r="G187" s="131">
        <v>-0.55892156415942074</v>
      </c>
      <c r="H187" s="224">
        <v>636329</v>
      </c>
      <c r="I187" s="131">
        <v>0.96132092627581756</v>
      </c>
      <c r="J187" s="224">
        <v>324439</v>
      </c>
      <c r="K187" s="131">
        <v>-0.11525741356618657</v>
      </c>
    </row>
    <row r="188" spans="1:11" x14ac:dyDescent="0.25">
      <c r="A188" s="288" t="s">
        <v>960</v>
      </c>
      <c r="B188" s="289"/>
      <c r="C188" s="290"/>
      <c r="D188" s="228">
        <v>0</v>
      </c>
      <c r="E188" s="133"/>
      <c r="F188" s="228">
        <v>0</v>
      </c>
      <c r="G188" s="133"/>
      <c r="H188" s="228">
        <v>0</v>
      </c>
      <c r="I188" s="133"/>
      <c r="J188" s="228">
        <v>0</v>
      </c>
      <c r="K188" s="133"/>
    </row>
    <row r="189" spans="1:11" x14ac:dyDescent="0.25">
      <c r="A189" s="285" t="s">
        <v>961</v>
      </c>
      <c r="B189" s="286"/>
      <c r="C189" s="287"/>
      <c r="D189" s="224">
        <v>47</v>
      </c>
      <c r="E189" s="131"/>
      <c r="F189" s="224">
        <v>0</v>
      </c>
      <c r="G189" s="131"/>
      <c r="H189" s="224">
        <v>0</v>
      </c>
      <c r="I189" s="131">
        <v>-1</v>
      </c>
      <c r="J189" s="224">
        <v>58</v>
      </c>
      <c r="K189" s="131">
        <v>-0.18965517241379315</v>
      </c>
    </row>
    <row r="190" spans="1:11" s="176" customFormat="1" x14ac:dyDescent="0.25">
      <c r="A190" s="288" t="s">
        <v>962</v>
      </c>
      <c r="B190" s="289"/>
      <c r="C190" s="290"/>
      <c r="D190" s="228">
        <v>40178</v>
      </c>
      <c r="E190" s="133">
        <v>4.3485090521831733</v>
      </c>
      <c r="F190" s="228">
        <v>7512</v>
      </c>
      <c r="G190" s="133">
        <v>-0.95710002569886643</v>
      </c>
      <c r="H190" s="228">
        <v>175105</v>
      </c>
      <c r="I190" s="133">
        <v>-368.86764705882354</v>
      </c>
      <c r="J190" s="228">
        <v>-476</v>
      </c>
      <c r="K190" s="133">
        <v>-85.407563025210081</v>
      </c>
    </row>
    <row r="191" spans="1:11" x14ac:dyDescent="0.25">
      <c r="A191" s="285" t="s">
        <v>964</v>
      </c>
      <c r="B191" s="286"/>
      <c r="C191" s="287"/>
      <c r="D191" s="224">
        <v>945</v>
      </c>
      <c r="E191" s="131">
        <v>-0.59424645770717044</v>
      </c>
      <c r="F191" s="224">
        <v>2329</v>
      </c>
      <c r="G191" s="131">
        <v>6.7369385884509692E-2</v>
      </c>
      <c r="H191" s="224">
        <v>2182</v>
      </c>
      <c r="I191" s="131">
        <v>-0.83661549981280414</v>
      </c>
      <c r="J191" s="224">
        <v>13355</v>
      </c>
      <c r="K191" s="131">
        <v>-0.92923998502433547</v>
      </c>
    </row>
    <row r="192" spans="1:11" s="176" customFormat="1" x14ac:dyDescent="0.25">
      <c r="A192" s="288" t="s">
        <v>982</v>
      </c>
      <c r="B192" s="289"/>
      <c r="C192" s="290"/>
      <c r="D192" s="228">
        <v>1082101</v>
      </c>
      <c r="E192" s="133">
        <v>0.15257152838874455</v>
      </c>
      <c r="F192" s="228">
        <v>938858</v>
      </c>
      <c r="G192" s="133">
        <v>-0.47697186084121657</v>
      </c>
      <c r="H192" s="228">
        <v>1795043</v>
      </c>
      <c r="I192" s="133">
        <v>0.77951495252427327</v>
      </c>
      <c r="J192" s="228">
        <v>1008726</v>
      </c>
      <c r="K192" s="133">
        <v>7.2740268417786469E-2</v>
      </c>
    </row>
    <row r="193" spans="1:11" s="176" customFormat="1" x14ac:dyDescent="0.25">
      <c r="A193" s="285" t="s">
        <v>983</v>
      </c>
      <c r="B193" s="286"/>
      <c r="C193" s="287"/>
      <c r="D193" s="224">
        <v>0</v>
      </c>
      <c r="E193" s="131"/>
      <c r="F193" s="224">
        <v>0</v>
      </c>
      <c r="G193" s="131"/>
      <c r="H193" s="224">
        <v>0</v>
      </c>
      <c r="I193" s="131"/>
      <c r="J193" s="224">
        <v>0</v>
      </c>
      <c r="K193" s="131"/>
    </row>
    <row r="194" spans="1:11" s="176" customFormat="1" x14ac:dyDescent="0.25">
      <c r="A194" s="291" t="s">
        <v>984</v>
      </c>
      <c r="B194" s="292"/>
      <c r="C194" s="293"/>
      <c r="D194" s="229">
        <v>1211</v>
      </c>
      <c r="E194" s="146">
        <v>-1.0219074496182929</v>
      </c>
      <c r="F194" s="229">
        <v>-55278</v>
      </c>
      <c r="G194" s="146">
        <v>-1.1260066880788528</v>
      </c>
      <c r="H194" s="229">
        <v>438691</v>
      </c>
      <c r="I194" s="146">
        <v>0.37355346542093537</v>
      </c>
      <c r="J194" s="229">
        <v>319384</v>
      </c>
      <c r="K194" s="146">
        <v>-0.99620832602760312</v>
      </c>
    </row>
    <row r="195" spans="1:11" s="176" customFormat="1" x14ac:dyDescent="0.25">
      <c r="D195" s="242"/>
      <c r="E195" s="243"/>
      <c r="F195" s="242"/>
      <c r="G195" s="243"/>
      <c r="H195" s="242"/>
      <c r="I195" s="243"/>
      <c r="J195" s="242"/>
      <c r="K195" s="243"/>
    </row>
    <row r="196" spans="1:11" s="176" customFormat="1" x14ac:dyDescent="0.25">
      <c r="A196" s="276" t="s">
        <v>1962</v>
      </c>
      <c r="B196" s="277"/>
      <c r="C196" s="277"/>
      <c r="D196" s="277"/>
      <c r="E196" s="277"/>
      <c r="F196" s="277"/>
      <c r="G196" s="277"/>
      <c r="H196" s="277"/>
      <c r="I196" s="277"/>
      <c r="J196" s="277"/>
      <c r="K196" s="278"/>
    </row>
    <row r="197" spans="1:11" s="176" customFormat="1" x14ac:dyDescent="0.25">
      <c r="A197" s="144"/>
      <c r="B197" s="144"/>
      <c r="C197" s="144"/>
      <c r="D197" s="144"/>
      <c r="E197" s="144"/>
      <c r="F197" s="144"/>
      <c r="G197" s="144"/>
      <c r="H197" s="144"/>
      <c r="I197" s="144"/>
      <c r="J197" s="144"/>
      <c r="K197" s="144"/>
    </row>
    <row r="198" spans="1:11" s="176" customFormat="1" x14ac:dyDescent="0.25">
      <c r="A198" s="144"/>
      <c r="B198" s="144"/>
      <c r="C198" s="144"/>
      <c r="D198" s="144"/>
      <c r="E198" s="144"/>
      <c r="F198" s="144"/>
      <c r="G198" s="144"/>
      <c r="H198" s="144"/>
      <c r="I198" s="144"/>
      <c r="J198" s="144"/>
      <c r="K198" s="144"/>
    </row>
    <row r="199" spans="1:11" s="176" customFormat="1" x14ac:dyDescent="0.25">
      <c r="A199" s="144"/>
      <c r="B199" s="144"/>
      <c r="C199" s="144"/>
      <c r="D199" s="144"/>
      <c r="E199" s="144"/>
      <c r="F199" s="144"/>
      <c r="G199" s="144"/>
      <c r="H199" s="144"/>
      <c r="I199" s="144"/>
      <c r="J199" s="144"/>
      <c r="K199" s="144"/>
    </row>
    <row r="200" spans="1:11" s="176" customFormat="1" x14ac:dyDescent="0.25">
      <c r="A200" s="144"/>
      <c r="B200" s="144"/>
      <c r="C200" s="144"/>
      <c r="D200" s="144"/>
      <c r="E200" s="144"/>
      <c r="F200" s="144"/>
      <c r="G200" s="144"/>
      <c r="H200" s="144"/>
      <c r="I200" s="144"/>
      <c r="J200" s="144"/>
      <c r="K200" s="144"/>
    </row>
    <row r="201" spans="1:11" s="176" customFormat="1" x14ac:dyDescent="0.25">
      <c r="A201" s="144"/>
      <c r="B201" s="144"/>
      <c r="C201" s="144"/>
      <c r="D201" s="144"/>
      <c r="E201" s="144"/>
      <c r="F201" s="144"/>
      <c r="G201" s="144"/>
      <c r="H201" s="144"/>
      <c r="I201" s="144"/>
      <c r="J201" s="144"/>
      <c r="K201" s="144"/>
    </row>
    <row r="202" spans="1:11" s="176" customFormat="1" x14ac:dyDescent="0.25">
      <c r="A202" s="144"/>
      <c r="B202" s="144"/>
      <c r="C202" s="144"/>
      <c r="D202" s="144"/>
      <c r="E202" s="144"/>
      <c r="F202" s="144"/>
      <c r="G202" s="144"/>
      <c r="H202" s="144"/>
      <c r="I202" s="144"/>
      <c r="J202" s="144"/>
      <c r="K202" s="144"/>
    </row>
    <row r="203" spans="1:11" s="176" customFormat="1" x14ac:dyDescent="0.25">
      <c r="A203" s="144"/>
      <c r="B203" s="144"/>
      <c r="C203" s="144"/>
      <c r="D203" s="144"/>
      <c r="E203" s="144"/>
      <c r="F203" s="144"/>
      <c r="G203" s="144"/>
      <c r="H203" s="144"/>
      <c r="I203" s="144"/>
      <c r="J203" s="144"/>
      <c r="K203" s="144"/>
    </row>
    <row r="204" spans="1:11" s="176" customFormat="1" x14ac:dyDescent="0.25">
      <c r="A204" s="144"/>
      <c r="B204" s="144"/>
      <c r="C204" s="144"/>
      <c r="D204" s="144"/>
      <c r="E204" s="144"/>
      <c r="F204" s="144"/>
      <c r="G204" s="144"/>
      <c r="H204" s="144"/>
      <c r="I204" s="144"/>
      <c r="J204" s="144"/>
      <c r="K204" s="144"/>
    </row>
    <row r="205" spans="1:11" s="176" customFormat="1" x14ac:dyDescent="0.25">
      <c r="A205" s="144"/>
      <c r="B205" s="144"/>
      <c r="C205" s="144"/>
      <c r="D205" s="144"/>
      <c r="E205" s="144"/>
      <c r="F205" s="144"/>
      <c r="G205" s="144"/>
      <c r="H205" s="144"/>
      <c r="I205" s="144"/>
      <c r="J205" s="144"/>
      <c r="K205" s="144"/>
    </row>
    <row r="206" spans="1:11" s="176" customFormat="1" x14ac:dyDescent="0.25">
      <c r="A206" s="144"/>
      <c r="B206" s="144"/>
      <c r="C206" s="144"/>
      <c r="D206" s="144"/>
      <c r="E206" s="144"/>
      <c r="F206" s="144"/>
      <c r="G206" s="144"/>
      <c r="H206" s="144"/>
      <c r="I206" s="144"/>
      <c r="J206" s="144"/>
      <c r="K206" s="144"/>
    </row>
    <row r="207" spans="1:11" s="176" customFormat="1" x14ac:dyDescent="0.25">
      <c r="A207" s="144"/>
      <c r="B207" s="144"/>
      <c r="C207" s="144"/>
      <c r="D207" s="144"/>
      <c r="E207" s="144"/>
      <c r="F207" s="144"/>
      <c r="G207" s="144"/>
      <c r="H207" s="144"/>
      <c r="I207" s="144"/>
      <c r="J207" s="144"/>
      <c r="K207" s="144"/>
    </row>
    <row r="208" spans="1:11" s="135" customFormat="1" x14ac:dyDescent="0.25">
      <c r="A208" s="144"/>
      <c r="B208" s="144"/>
      <c r="C208" s="144"/>
      <c r="D208" s="144"/>
      <c r="E208" s="144"/>
      <c r="F208" s="144"/>
      <c r="G208" s="144"/>
      <c r="H208" s="144"/>
      <c r="I208" s="144"/>
      <c r="J208" s="144"/>
      <c r="K208" s="144"/>
    </row>
    <row r="209" spans="1:12" x14ac:dyDescent="0.25">
      <c r="A209" s="144"/>
      <c r="B209" s="144"/>
      <c r="C209" s="144"/>
      <c r="D209" s="144"/>
      <c r="E209" s="144"/>
      <c r="F209" s="144"/>
      <c r="G209" s="144"/>
      <c r="H209" s="144"/>
      <c r="I209" s="144"/>
      <c r="J209" s="144"/>
      <c r="K209" s="144"/>
    </row>
    <row r="210" spans="1:12" x14ac:dyDescent="0.25">
      <c r="A210" s="144"/>
      <c r="B210" s="144"/>
      <c r="C210" s="144"/>
      <c r="D210" s="144"/>
      <c r="E210" s="144"/>
      <c r="F210" s="144"/>
      <c r="G210" s="144"/>
      <c r="H210" s="144"/>
      <c r="I210" s="144"/>
      <c r="J210" s="144"/>
      <c r="K210" s="144"/>
    </row>
    <row r="211" spans="1:12" x14ac:dyDescent="0.25">
      <c r="A211" s="144"/>
      <c r="B211" s="144"/>
      <c r="C211" s="144"/>
      <c r="D211" s="144"/>
      <c r="E211" s="144"/>
      <c r="F211" s="144"/>
      <c r="G211" s="144"/>
      <c r="H211" s="144"/>
      <c r="I211" s="144"/>
      <c r="J211" s="144"/>
      <c r="K211" s="144"/>
    </row>
    <row r="212" spans="1:12" ht="15.75" thickBot="1" x14ac:dyDescent="0.3">
      <c r="A212" s="144"/>
      <c r="B212" s="144"/>
      <c r="C212" s="144"/>
      <c r="D212" s="144"/>
      <c r="E212" s="144"/>
      <c r="F212" s="144"/>
      <c r="G212" s="144"/>
      <c r="H212" s="144"/>
      <c r="I212" s="144"/>
      <c r="J212" s="144"/>
      <c r="K212" s="144"/>
    </row>
    <row r="213" spans="1:12" x14ac:dyDescent="0.25">
      <c r="A213" s="297" t="s">
        <v>1958</v>
      </c>
      <c r="B213" s="298"/>
      <c r="C213" s="298"/>
      <c r="D213" s="137">
        <v>2016</v>
      </c>
      <c r="E213" s="138" t="s">
        <v>1960</v>
      </c>
      <c r="F213" s="137">
        <v>2015</v>
      </c>
      <c r="G213" s="138" t="s">
        <v>1960</v>
      </c>
      <c r="H213" s="137">
        <v>2014</v>
      </c>
      <c r="I213" s="138" t="s">
        <v>1960</v>
      </c>
      <c r="J213" s="137">
        <v>2013</v>
      </c>
      <c r="K213" s="136" t="s">
        <v>1959</v>
      </c>
    </row>
    <row r="214" spans="1:12" x14ac:dyDescent="0.25">
      <c r="A214" s="299" t="s">
        <v>1118</v>
      </c>
      <c r="B214" s="299"/>
      <c r="C214" s="299"/>
      <c r="D214" s="223">
        <v>15971331</v>
      </c>
      <c r="E214" s="143">
        <v>0.23096278547748361</v>
      </c>
      <c r="F214" s="223">
        <v>12974666</v>
      </c>
      <c r="G214" s="143">
        <v>5.8026177097673548E-2</v>
      </c>
      <c r="H214" s="223">
        <v>12263086</v>
      </c>
      <c r="I214" s="143">
        <v>0.19495419682939352</v>
      </c>
      <c r="J214" s="223">
        <v>10262390</v>
      </c>
      <c r="K214" s="143">
        <v>0.5562974122012514</v>
      </c>
    </row>
    <row r="215" spans="1:12" x14ac:dyDescent="0.25">
      <c r="A215" s="283" t="s">
        <v>1125</v>
      </c>
      <c r="B215" s="283"/>
      <c r="C215" s="283"/>
      <c r="D215" s="234">
        <v>-158865</v>
      </c>
      <c r="E215" s="201">
        <v>1.8935050269561415</v>
      </c>
      <c r="F215" s="234">
        <v>-54904</v>
      </c>
      <c r="G215" s="201">
        <v>-1.634346982161013</v>
      </c>
      <c r="H215" s="234">
        <v>86552</v>
      </c>
      <c r="I215" s="201">
        <v>37.078310602727676</v>
      </c>
      <c r="J215" s="234">
        <v>2273</v>
      </c>
      <c r="K215" s="201">
        <v>-70.892212934447869</v>
      </c>
    </row>
    <row r="216" spans="1:12" x14ac:dyDescent="0.25">
      <c r="A216" s="284" t="s">
        <v>994</v>
      </c>
      <c r="B216" s="284"/>
      <c r="C216" s="284"/>
      <c r="D216" s="228">
        <v>39727</v>
      </c>
      <c r="E216" s="133">
        <v>-3.1332292987418353E-2</v>
      </c>
      <c r="F216" s="228">
        <v>41012</v>
      </c>
      <c r="G216" s="133">
        <v>-0.66204100468059857</v>
      </c>
      <c r="H216" s="228">
        <v>121352</v>
      </c>
      <c r="I216" s="133">
        <v>0.38428545354991783</v>
      </c>
      <c r="J216" s="228">
        <v>87664</v>
      </c>
      <c r="K216" s="133">
        <v>-0.54682651943785365</v>
      </c>
      <c r="L216" s="176"/>
    </row>
    <row r="217" spans="1:12" x14ac:dyDescent="0.25">
      <c r="A217" s="283" t="s">
        <v>1126</v>
      </c>
      <c r="B217" s="283"/>
      <c r="C217" s="283"/>
      <c r="D217" s="224">
        <v>22187</v>
      </c>
      <c r="E217" s="131">
        <v>-3.2782597323335771E-2</v>
      </c>
      <c r="F217" s="224">
        <v>22939</v>
      </c>
      <c r="G217" s="131">
        <v>-0.6207740250293442</v>
      </c>
      <c r="H217" s="224">
        <v>60489</v>
      </c>
      <c r="I217" s="131">
        <v>-0.10459625490341207</v>
      </c>
      <c r="J217" s="224">
        <v>67555</v>
      </c>
      <c r="K217" s="131">
        <v>-0.67157131226408118</v>
      </c>
    </row>
    <row r="218" spans="1:12" x14ac:dyDescent="0.25">
      <c r="A218" s="284" t="s">
        <v>1127</v>
      </c>
      <c r="B218" s="284"/>
      <c r="C218" s="284"/>
      <c r="D218" s="228">
        <v>61915</v>
      </c>
      <c r="E218" s="133">
        <v>-3.1821735731039857E-2</v>
      </c>
      <c r="F218" s="228">
        <v>63950</v>
      </c>
      <c r="G218" s="133">
        <v>-0.64831913594843849</v>
      </c>
      <c r="H218" s="228">
        <v>181841</v>
      </c>
      <c r="I218" s="133">
        <v>0.17151250813366925</v>
      </c>
      <c r="J218" s="228">
        <v>155219</v>
      </c>
      <c r="K218" s="133">
        <v>-0.60111197727082377</v>
      </c>
    </row>
    <row r="219" spans="1:12" s="176" customFormat="1" x14ac:dyDescent="0.25">
      <c r="A219" s="283" t="s">
        <v>1130</v>
      </c>
      <c r="B219" s="283"/>
      <c r="C219" s="283"/>
      <c r="D219" s="224">
        <v>-257279</v>
      </c>
      <c r="E219" s="131">
        <v>1.8262168664110816</v>
      </c>
      <c r="F219" s="224">
        <v>-91033</v>
      </c>
      <c r="G219" s="131">
        <v>-1.5161595772427792</v>
      </c>
      <c r="H219" s="224">
        <v>176366</v>
      </c>
      <c r="I219" s="131">
        <v>0.29904394325530692</v>
      </c>
      <c r="J219" s="224">
        <v>135766</v>
      </c>
      <c r="K219" s="131">
        <v>-2.8950178984429091</v>
      </c>
    </row>
    <row r="220" spans="1:12" x14ac:dyDescent="0.25">
      <c r="A220" s="284" t="s">
        <v>1383</v>
      </c>
      <c r="B220" s="284"/>
      <c r="C220" s="284"/>
      <c r="D220" s="132">
        <v>-0.62329999727921825</v>
      </c>
      <c r="E220" s="133">
        <v>-0.43303921249893507</v>
      </c>
      <c r="F220" s="132">
        <v>-1.0993705579295421</v>
      </c>
      <c r="G220" s="133">
        <v>-3.1563875640304913</v>
      </c>
      <c r="H220" s="132">
        <v>0.50982048694192761</v>
      </c>
      <c r="I220" s="133">
        <v>1.7094765611116314</v>
      </c>
      <c r="J220" s="132">
        <v>0.18816198459113476</v>
      </c>
      <c r="K220" s="133">
        <v>-4.3125713391767926</v>
      </c>
    </row>
    <row r="221" spans="1:12" x14ac:dyDescent="0.25">
      <c r="A221" s="283" t="s">
        <v>1111</v>
      </c>
      <c r="B221" s="283"/>
      <c r="C221" s="283"/>
      <c r="D221" s="224">
        <v>1618405</v>
      </c>
      <c r="E221" s="131">
        <v>-0.10809763721553611</v>
      </c>
      <c r="F221" s="224">
        <v>1814554</v>
      </c>
      <c r="G221" s="131">
        <v>-0.21792668167697049</v>
      </c>
      <c r="H221" s="224">
        <v>2320184</v>
      </c>
      <c r="I221" s="131">
        <v>0.12287759088295713</v>
      </c>
      <c r="J221" s="224">
        <v>2066284</v>
      </c>
      <c r="K221" s="131">
        <v>-0.21675577994118911</v>
      </c>
    </row>
    <row r="222" spans="1:12" x14ac:dyDescent="0.25">
      <c r="A222" s="284" t="s">
        <v>1132</v>
      </c>
      <c r="B222" s="284"/>
      <c r="C222" s="284"/>
      <c r="D222" s="228">
        <v>117592</v>
      </c>
      <c r="E222" s="133">
        <v>-1.5995034387124074</v>
      </c>
      <c r="F222" s="228">
        <v>-196149</v>
      </c>
      <c r="G222" s="133">
        <v>-0.61207009077784158</v>
      </c>
      <c r="H222" s="228">
        <v>-505630</v>
      </c>
      <c r="I222" s="133">
        <v>-2.991453328081922</v>
      </c>
      <c r="J222" s="228">
        <v>253900</v>
      </c>
      <c r="K222" s="133">
        <v>-0.53685703032690035</v>
      </c>
    </row>
    <row r="223" spans="1:12" x14ac:dyDescent="0.25">
      <c r="A223" s="283" t="s">
        <v>1133</v>
      </c>
      <c r="B223" s="283"/>
      <c r="C223" s="283"/>
      <c r="D223" s="224">
        <v>1735998</v>
      </c>
      <c r="E223" s="131">
        <v>7.265981012169398E-2</v>
      </c>
      <c r="F223" s="224">
        <v>1618405</v>
      </c>
      <c r="G223" s="131">
        <v>-0.10809763721553611</v>
      </c>
      <c r="H223" s="224">
        <v>1814554</v>
      </c>
      <c r="I223" s="131">
        <v>-0.21792668167697049</v>
      </c>
      <c r="J223" s="224">
        <v>2320184</v>
      </c>
      <c r="K223" s="131">
        <v>-0.25178434124190152</v>
      </c>
    </row>
    <row r="224" spans="1:12" x14ac:dyDescent="0.25">
      <c r="A224" s="294" t="s">
        <v>1131</v>
      </c>
      <c r="B224" s="295"/>
      <c r="C224" s="296"/>
      <c r="D224" s="233">
        <v>16562</v>
      </c>
      <c r="E224" s="196">
        <v>-2.0591545692907847</v>
      </c>
      <c r="F224" s="233">
        <v>-15637</v>
      </c>
      <c r="G224" s="196">
        <v>-0.89270103545525037</v>
      </c>
      <c r="H224" s="233">
        <v>-145733</v>
      </c>
      <c r="I224" s="196">
        <v>-13.279491068419279</v>
      </c>
      <c r="J224" s="233">
        <v>11868</v>
      </c>
      <c r="K224" s="196">
        <v>0.39551735760026974</v>
      </c>
    </row>
    <row r="225" spans="1:11" x14ac:dyDescent="0.25">
      <c r="A225" s="285" t="s">
        <v>1015</v>
      </c>
      <c r="B225" s="286"/>
      <c r="C225" s="287"/>
      <c r="D225" s="224">
        <v>-1135</v>
      </c>
      <c r="E225" s="131">
        <v>-0.13688212927756649</v>
      </c>
      <c r="F225" s="224">
        <v>-1315</v>
      </c>
      <c r="G225" s="131"/>
      <c r="H225" s="224">
        <v>0</v>
      </c>
      <c r="I225" s="131"/>
      <c r="J225" s="224">
        <v>0</v>
      </c>
      <c r="K225" s="131"/>
    </row>
    <row r="226" spans="1:11" x14ac:dyDescent="0.25">
      <c r="A226" s="285" t="s">
        <v>1132</v>
      </c>
      <c r="B226" s="286"/>
      <c r="C226" s="287"/>
      <c r="D226" s="224">
        <v>117592</v>
      </c>
      <c r="E226" s="131">
        <v>-1.5995034387124074</v>
      </c>
      <c r="F226" s="224">
        <v>-196149</v>
      </c>
      <c r="G226" s="131">
        <v>-0.61207009077784158</v>
      </c>
      <c r="H226" s="224">
        <v>-505630</v>
      </c>
      <c r="I226" s="131">
        <v>-2.991453328081922</v>
      </c>
      <c r="J226" s="224">
        <v>253900</v>
      </c>
      <c r="K226" s="131">
        <v>-0.53685703032690035</v>
      </c>
    </row>
    <row r="227" spans="1:11" x14ac:dyDescent="0.25">
      <c r="A227" s="308" t="s">
        <v>1133</v>
      </c>
      <c r="B227" s="309"/>
      <c r="C227" s="310"/>
      <c r="D227" s="230">
        <v>1735998</v>
      </c>
      <c r="E227" s="140">
        <v>7.265981012169398E-2</v>
      </c>
      <c r="F227" s="230">
        <v>1618405</v>
      </c>
      <c r="G227" s="140">
        <v>-0.10809763721553611</v>
      </c>
      <c r="H227" s="230">
        <v>1814554</v>
      </c>
      <c r="I227" s="140">
        <v>-0.21792668167697049</v>
      </c>
      <c r="J227" s="230">
        <v>2320184</v>
      </c>
      <c r="K227" s="140">
        <v>-0.25178434124190152</v>
      </c>
    </row>
  </sheetData>
  <mergeCells count="168">
    <mergeCell ref="A225:C225"/>
    <mergeCell ref="A226:C226"/>
    <mergeCell ref="A227:C227"/>
    <mergeCell ref="B46:D46"/>
    <mergeCell ref="B47:D47"/>
    <mergeCell ref="B48:D48"/>
    <mergeCell ref="A8:C8"/>
    <mergeCell ref="B38:D38"/>
    <mergeCell ref="B39:D39"/>
    <mergeCell ref="B40:D40"/>
    <mergeCell ref="B42:D42"/>
    <mergeCell ref="B43:D43"/>
    <mergeCell ref="B44:D44"/>
    <mergeCell ref="B45:D45"/>
    <mergeCell ref="B41:D41"/>
    <mergeCell ref="B49:D49"/>
    <mergeCell ref="B50:D50"/>
    <mergeCell ref="B51:D51"/>
    <mergeCell ref="B52:D52"/>
    <mergeCell ref="B53:D53"/>
    <mergeCell ref="B54:D54"/>
    <mergeCell ref="B55:D55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68:D68"/>
    <mergeCell ref="B69:D69"/>
    <mergeCell ref="B70:D70"/>
    <mergeCell ref="B71:D71"/>
    <mergeCell ref="B72:D72"/>
    <mergeCell ref="B73:D73"/>
    <mergeCell ref="B74:D74"/>
    <mergeCell ref="B75:D75"/>
    <mergeCell ref="B76:D76"/>
    <mergeCell ref="A103:C103"/>
    <mergeCell ref="A104:C104"/>
    <mergeCell ref="A106:C106"/>
    <mergeCell ref="A107:C107"/>
    <mergeCell ref="A105:C105"/>
    <mergeCell ref="A115:C115"/>
    <mergeCell ref="A116:C116"/>
    <mergeCell ref="B77:D77"/>
    <mergeCell ref="B78:D78"/>
    <mergeCell ref="B79:D79"/>
    <mergeCell ref="B80:D80"/>
    <mergeCell ref="B81:D81"/>
    <mergeCell ref="A98:K98"/>
    <mergeCell ref="A100:C100"/>
    <mergeCell ref="A101:C101"/>
    <mergeCell ref="A102:C102"/>
    <mergeCell ref="A117:C117"/>
    <mergeCell ref="A118:C118"/>
    <mergeCell ref="A119:C119"/>
    <mergeCell ref="A120:C120"/>
    <mergeCell ref="A109:C109"/>
    <mergeCell ref="A110:C110"/>
    <mergeCell ref="A111:C111"/>
    <mergeCell ref="A112:C112"/>
    <mergeCell ref="A121:C121"/>
    <mergeCell ref="A113:C113"/>
    <mergeCell ref="A114:C114"/>
    <mergeCell ref="A122:C122"/>
    <mergeCell ref="A123:C123"/>
    <mergeCell ref="A124:C124"/>
    <mergeCell ref="A125:C125"/>
    <mergeCell ref="A126:C126"/>
    <mergeCell ref="A127:C127"/>
    <mergeCell ref="A128:C128"/>
    <mergeCell ref="A129:C129"/>
    <mergeCell ref="A139:C139"/>
    <mergeCell ref="A140:C140"/>
    <mergeCell ref="A141:C141"/>
    <mergeCell ref="A142:C142"/>
    <mergeCell ref="A143:C143"/>
    <mergeCell ref="A144:C144"/>
    <mergeCell ref="A130:C130"/>
    <mergeCell ref="A131:C131"/>
    <mergeCell ref="A132:C132"/>
    <mergeCell ref="A133:C133"/>
    <mergeCell ref="A134:C134"/>
    <mergeCell ref="A135:C135"/>
    <mergeCell ref="A136:C136"/>
    <mergeCell ref="A137:C137"/>
    <mergeCell ref="A138:C138"/>
    <mergeCell ref="A146:C146"/>
    <mergeCell ref="A147:C147"/>
    <mergeCell ref="A148:C148"/>
    <mergeCell ref="A149:C149"/>
    <mergeCell ref="A150:C150"/>
    <mergeCell ref="A151:C151"/>
    <mergeCell ref="A152:C152"/>
    <mergeCell ref="A153:C153"/>
    <mergeCell ref="A154:C154"/>
    <mergeCell ref="A172:C172"/>
    <mergeCell ref="A155:C155"/>
    <mergeCell ref="A156:C156"/>
    <mergeCell ref="A157:C157"/>
    <mergeCell ref="A158:C158"/>
    <mergeCell ref="A159:C159"/>
    <mergeCell ref="A160:C160"/>
    <mergeCell ref="A161:C161"/>
    <mergeCell ref="A162:C162"/>
    <mergeCell ref="A163:C163"/>
    <mergeCell ref="A222:C222"/>
    <mergeCell ref="A108:C108"/>
    <mergeCell ref="A224:C224"/>
    <mergeCell ref="A223:C223"/>
    <mergeCell ref="A191:C191"/>
    <mergeCell ref="A192:C192"/>
    <mergeCell ref="A193:C193"/>
    <mergeCell ref="A194:C194"/>
    <mergeCell ref="A196:K196"/>
    <mergeCell ref="A213:C213"/>
    <mergeCell ref="A214:C214"/>
    <mergeCell ref="A215:C215"/>
    <mergeCell ref="A216:C216"/>
    <mergeCell ref="A182:C182"/>
    <mergeCell ref="A183:C183"/>
    <mergeCell ref="A184:C184"/>
    <mergeCell ref="A185:C185"/>
    <mergeCell ref="A186:C186"/>
    <mergeCell ref="A187:C187"/>
    <mergeCell ref="A188:C188"/>
    <mergeCell ref="A189:C189"/>
    <mergeCell ref="A190:C190"/>
    <mergeCell ref="A173:C173"/>
    <mergeCell ref="A174:C174"/>
    <mergeCell ref="A3:K3"/>
    <mergeCell ref="B4:D4"/>
    <mergeCell ref="F4:H4"/>
    <mergeCell ref="J4:K4"/>
    <mergeCell ref="A217:C217"/>
    <mergeCell ref="A218:C218"/>
    <mergeCell ref="A219:C219"/>
    <mergeCell ref="A220:C220"/>
    <mergeCell ref="A221:C221"/>
    <mergeCell ref="A175:C175"/>
    <mergeCell ref="A176:C176"/>
    <mergeCell ref="A177:C177"/>
    <mergeCell ref="A178:C178"/>
    <mergeCell ref="A179:C179"/>
    <mergeCell ref="A180:C180"/>
    <mergeCell ref="A181:C181"/>
    <mergeCell ref="A164:C164"/>
    <mergeCell ref="A165:C165"/>
    <mergeCell ref="A166:C166"/>
    <mergeCell ref="A167:C167"/>
    <mergeCell ref="A168:C168"/>
    <mergeCell ref="A169:C169"/>
    <mergeCell ref="A170:C170"/>
    <mergeCell ref="A171:C171"/>
    <mergeCell ref="B5:D5"/>
    <mergeCell ref="F5:H5"/>
    <mergeCell ref="J5:K5"/>
    <mergeCell ref="B6:D6"/>
    <mergeCell ref="F6:H6"/>
    <mergeCell ref="J6:K6"/>
    <mergeCell ref="B7:D7"/>
    <mergeCell ref="F7:H7"/>
    <mergeCell ref="J7:K7"/>
  </mergeCells>
  <conditionalFormatting sqref="A115:K140 A142:K144 A214:K223 A103:K104 A106:K108">
    <cfRule type="expression" dxfId="83" priority="45">
      <formula>MOD(ROW(),2)=0</formula>
    </cfRule>
    <cfRule type="expression" dxfId="82" priority="46">
      <formula>MOD(ROW(),2)=1</formula>
    </cfRule>
  </conditionalFormatting>
  <conditionalFormatting sqref="A174:K194 A101:K102 A169:K169 A147:C168 E147:K168 A170:C170 E170:K170 A171:D171 F171:K171">
    <cfRule type="expression" dxfId="81" priority="43">
      <formula>MOD(ROW(),2)=0</formula>
    </cfRule>
    <cfRule type="expression" dxfId="80" priority="44">
      <formula>MOD(ROW(),2)=1</formula>
    </cfRule>
  </conditionalFormatting>
  <conditionalFormatting sqref="E171">
    <cfRule type="expression" dxfId="79" priority="37">
      <formula>MOD(ROW(),2)=0</formula>
    </cfRule>
    <cfRule type="expression" dxfId="78" priority="38">
      <formula>MOD(ROW(),2)=1</formula>
    </cfRule>
  </conditionalFormatting>
  <conditionalFormatting sqref="D148:D168">
    <cfRule type="expression" dxfId="77" priority="41">
      <formula>MOD(ROW(),2)=0</formula>
    </cfRule>
    <cfRule type="expression" dxfId="76" priority="42">
      <formula>MOD(ROW(),2)=1</formula>
    </cfRule>
  </conditionalFormatting>
  <conditionalFormatting sqref="D170">
    <cfRule type="expression" dxfId="75" priority="39">
      <formula>MOD(ROW(),2)=0</formula>
    </cfRule>
    <cfRule type="expression" dxfId="74" priority="40">
      <formula>MOD(ROW(),2)=1</formula>
    </cfRule>
  </conditionalFormatting>
  <conditionalFormatting sqref="D147">
    <cfRule type="expression" dxfId="73" priority="35">
      <formula>MOD(ROW(),2)=0</formula>
    </cfRule>
    <cfRule type="expression" dxfId="72" priority="36">
      <formula>MOD(ROW(),2)=1</formula>
    </cfRule>
  </conditionalFormatting>
  <conditionalFormatting sqref="B39:D40 F39:J40 B52:D54 F42:J54 B42:D50">
    <cfRule type="expression" dxfId="71" priority="33">
      <formula>MOD(ROW(),2)=1</formula>
    </cfRule>
    <cfRule type="expression" dxfId="70" priority="34">
      <formula>MOD(ROW(),2)=0</formula>
    </cfRule>
  </conditionalFormatting>
  <conditionalFormatting sqref="B58:D80 F58:J80">
    <cfRule type="expression" dxfId="69" priority="31">
      <formula>MOD(ROW(),2)=1</formula>
    </cfRule>
    <cfRule type="expression" dxfId="68" priority="32">
      <formula>MOD(ROW(),2)=0</formula>
    </cfRule>
  </conditionalFormatting>
  <conditionalFormatting sqref="A141:K141">
    <cfRule type="expression" dxfId="67" priority="27">
      <formula>MOD(ROW(),2)=0</formula>
    </cfRule>
    <cfRule type="expression" dxfId="66" priority="28">
      <formula>MOD(ROW(),2)=1</formula>
    </cfRule>
  </conditionalFormatting>
  <conditionalFormatting sqref="B41:D41 F41:J41">
    <cfRule type="expression" dxfId="65" priority="21">
      <formula>MOD(ROW(),2)=1</formula>
    </cfRule>
    <cfRule type="expression" dxfId="64" priority="22">
      <formula>MOD(ROW(),2)=0</formula>
    </cfRule>
  </conditionalFormatting>
  <conditionalFormatting sqref="A105:K105">
    <cfRule type="expression" dxfId="63" priority="19">
      <formula>MOD(ROW(),2)=0</formula>
    </cfRule>
    <cfRule type="expression" dxfId="62" priority="20">
      <formula>MOD(ROW(),2)=1</formula>
    </cfRule>
  </conditionalFormatting>
  <conditionalFormatting sqref="D109:K112">
    <cfRule type="expression" dxfId="61" priority="17">
      <formula>MOD(ROW(),2)=0</formula>
    </cfRule>
    <cfRule type="expression" dxfId="60" priority="18">
      <formula>MOD(ROW(),2)=1</formula>
    </cfRule>
  </conditionalFormatting>
  <conditionalFormatting sqref="A224:C227">
    <cfRule type="expression" dxfId="59" priority="15">
      <formula>MOD(ROW(),2)=0</formula>
    </cfRule>
    <cfRule type="expression" dxfId="58" priority="16">
      <formula>MOD(ROW(),2)=1</formula>
    </cfRule>
  </conditionalFormatting>
  <conditionalFormatting sqref="D224:K227">
    <cfRule type="expression" dxfId="57" priority="13">
      <formula>MOD(ROW(),2)=0</formula>
    </cfRule>
    <cfRule type="expression" dxfId="56" priority="14">
      <formula>MOD(ROW(),2)=1</formula>
    </cfRule>
  </conditionalFormatting>
  <conditionalFormatting sqref="E39:E40 E42:E54">
    <cfRule type="expression" dxfId="55" priority="11">
      <formula>MOD(ROW(),2)=1</formula>
    </cfRule>
    <cfRule type="expression" dxfId="54" priority="12">
      <formula>MOD(ROW(),2)=0</formula>
    </cfRule>
  </conditionalFormatting>
  <conditionalFormatting sqref="E41">
    <cfRule type="expression" dxfId="53" priority="9">
      <formula>MOD(ROW(),2)=1</formula>
    </cfRule>
    <cfRule type="expression" dxfId="52" priority="10">
      <formula>MOD(ROW(),2)=0</formula>
    </cfRule>
  </conditionalFormatting>
  <conditionalFormatting sqref="E58:E80">
    <cfRule type="expression" dxfId="51" priority="7">
      <formula>MOD(ROW(),2)=1</formula>
    </cfRule>
    <cfRule type="expression" dxfId="50" priority="8">
      <formula>MOD(ROW(),2)=0</formula>
    </cfRule>
  </conditionalFormatting>
  <conditionalFormatting sqref="B51:D51">
    <cfRule type="expression" dxfId="49" priority="5">
      <formula>MOD(ROW(),2)=1</formula>
    </cfRule>
    <cfRule type="expression" dxfId="48" priority="6">
      <formula>MOD(ROW(),2)=0</formula>
    </cfRule>
  </conditionalFormatting>
  <conditionalFormatting sqref="A109:A112">
    <cfRule type="expression" dxfId="47" priority="1">
      <formula>MOD(ROW(),2)=0</formula>
    </cfRule>
    <cfRule type="expression" dxfId="46" priority="2">
      <formula>MOD(ROW(),2)=1</formula>
    </cfRule>
  </conditionalFormatting>
  <pageMargins left="0.7" right="0.7" top="0.75" bottom="0.75" header="0.3" footer="0.3"/>
  <pageSetup scale="47" orientation="portrait" r:id="rId1"/>
  <rowBreaks count="1" manualBreakCount="1">
    <brk id="166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R86"/>
  <sheetViews>
    <sheetView zoomScale="96" zoomScaleNormal="96" workbookViewId="0">
      <selection activeCell="L3" sqref="L3:N86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11" width="10.7109375" style="59" customWidth="1"/>
    <col min="12" max="12" width="10.7109375" style="61" customWidth="1"/>
    <col min="13" max="13" width="10.7109375" style="81" customWidth="1"/>
    <col min="14" max="14" width="10.7109375" style="60" customWidth="1"/>
    <col min="15" max="16" width="10.7109375" style="59" customWidth="1"/>
    <col min="17" max="16384" width="9.140625" style="59"/>
  </cols>
  <sheetData>
    <row r="2" spans="1:18" ht="15" customHeight="1" x14ac:dyDescent="0.25">
      <c r="A2" s="59" t="s">
        <v>1828</v>
      </c>
      <c r="B2" s="61" t="s">
        <v>1666</v>
      </c>
      <c r="C2" s="61" t="s">
        <v>1667</v>
      </c>
      <c r="H2" s="59" t="s">
        <v>1986</v>
      </c>
      <c r="I2" s="59" t="s">
        <v>1983</v>
      </c>
      <c r="J2" s="59" t="s">
        <v>1984</v>
      </c>
      <c r="K2" s="59" t="s">
        <v>1985</v>
      </c>
    </row>
    <row r="3" spans="1:18" ht="15" customHeight="1" x14ac:dyDescent="0.25">
      <c r="A3" s="103" t="s">
        <v>1955</v>
      </c>
      <c r="P3" s="59">
        <v>1</v>
      </c>
      <c r="Q3" s="59">
        <v>1</v>
      </c>
      <c r="R3" s="59">
        <v>1</v>
      </c>
    </row>
    <row r="4" spans="1:18" ht="15" customHeight="1" x14ac:dyDescent="0.25">
      <c r="A4" s="41" t="s">
        <v>1035</v>
      </c>
      <c r="B4" s="48"/>
      <c r="C4" s="48"/>
      <c r="D4" s="49"/>
      <c r="E4" s="49"/>
      <c r="F4" s="50"/>
      <c r="G4" s="50"/>
      <c r="P4" s="59">
        <v>1</v>
      </c>
      <c r="Q4" s="59">
        <v>1</v>
      </c>
      <c r="R4" s="59">
        <v>1</v>
      </c>
    </row>
    <row r="5" spans="1:18" ht="15" customHeight="1" x14ac:dyDescent="0.25">
      <c r="A5" s="41" t="s">
        <v>1036</v>
      </c>
      <c r="B5" s="48" t="s">
        <v>449</v>
      </c>
      <c r="C5" s="48"/>
      <c r="D5" s="49" t="s">
        <v>505</v>
      </c>
      <c r="E5" s="49"/>
      <c r="F5" s="50" t="s">
        <v>561</v>
      </c>
      <c r="G5" s="50"/>
      <c r="P5" s="59">
        <v>1</v>
      </c>
      <c r="Q5" s="59">
        <v>1</v>
      </c>
      <c r="R5" s="59">
        <v>1</v>
      </c>
    </row>
    <row r="6" spans="1:18" ht="15" customHeight="1" x14ac:dyDescent="0.25">
      <c r="A6" s="41" t="s">
        <v>1037</v>
      </c>
      <c r="B6" s="48" t="s">
        <v>450</v>
      </c>
      <c r="C6" s="48"/>
      <c r="D6" s="49" t="s">
        <v>506</v>
      </c>
      <c r="E6" s="49"/>
      <c r="F6" s="50" t="s">
        <v>562</v>
      </c>
      <c r="G6" s="50"/>
      <c r="P6" s="59">
        <v>1</v>
      </c>
      <c r="Q6" s="59">
        <v>1</v>
      </c>
      <c r="R6" s="59">
        <v>1</v>
      </c>
    </row>
    <row r="7" spans="1:18" ht="15" customHeight="1" x14ac:dyDescent="0.25">
      <c r="A7" s="41" t="s">
        <v>1038</v>
      </c>
      <c r="B7" s="48" t="s">
        <v>451</v>
      </c>
      <c r="C7" s="48"/>
      <c r="D7" s="49" t="s">
        <v>507</v>
      </c>
      <c r="E7" s="49"/>
      <c r="F7" s="50" t="s">
        <v>563</v>
      </c>
      <c r="G7" s="50"/>
      <c r="P7" s="59">
        <v>1</v>
      </c>
      <c r="Q7" s="59">
        <v>1</v>
      </c>
      <c r="R7" s="59">
        <v>1</v>
      </c>
    </row>
    <row r="8" spans="1:18" ht="15" customHeight="1" x14ac:dyDescent="0.25">
      <c r="A8" s="41" t="s">
        <v>1039</v>
      </c>
      <c r="B8" s="48" t="s">
        <v>452</v>
      </c>
      <c r="C8" s="48"/>
      <c r="D8" s="49" t="s">
        <v>508</v>
      </c>
      <c r="E8" s="49"/>
      <c r="F8" s="50" t="s">
        <v>564</v>
      </c>
      <c r="G8" s="50"/>
      <c r="P8" s="59">
        <v>1</v>
      </c>
      <c r="Q8" s="59">
        <v>1</v>
      </c>
      <c r="R8" s="59">
        <v>1</v>
      </c>
    </row>
    <row r="9" spans="1:18" ht="15" customHeight="1" x14ac:dyDescent="0.25">
      <c r="A9" s="41" t="s">
        <v>1040</v>
      </c>
      <c r="B9" s="48" t="s">
        <v>453</v>
      </c>
      <c r="C9" s="48"/>
      <c r="D9" s="49" t="s">
        <v>509</v>
      </c>
      <c r="E9" s="49"/>
      <c r="F9" s="50" t="s">
        <v>565</v>
      </c>
      <c r="G9" s="50"/>
      <c r="P9" s="59">
        <v>1</v>
      </c>
      <c r="Q9" s="59">
        <v>1</v>
      </c>
      <c r="R9" s="59">
        <v>1</v>
      </c>
    </row>
    <row r="10" spans="1:18" ht="15" customHeight="1" x14ac:dyDescent="0.25">
      <c r="A10" s="41" t="s">
        <v>1041</v>
      </c>
      <c r="B10" s="48" t="s">
        <v>454</v>
      </c>
      <c r="C10" s="48"/>
      <c r="D10" s="49" t="s">
        <v>510</v>
      </c>
      <c r="E10" s="49"/>
      <c r="F10" s="50" t="s">
        <v>566</v>
      </c>
      <c r="G10" s="50"/>
      <c r="P10" s="59">
        <v>1</v>
      </c>
      <c r="Q10" s="59">
        <v>1</v>
      </c>
      <c r="R10" s="59">
        <v>1</v>
      </c>
    </row>
    <row r="11" spans="1:18" ht="15" customHeight="1" x14ac:dyDescent="0.25">
      <c r="A11" s="41" t="s">
        <v>1043</v>
      </c>
      <c r="B11" s="48" t="s">
        <v>618</v>
      </c>
      <c r="C11" s="48"/>
      <c r="D11" s="49" t="s">
        <v>618</v>
      </c>
      <c r="E11" s="49"/>
      <c r="F11" s="50" t="s">
        <v>618</v>
      </c>
      <c r="G11" s="50"/>
      <c r="H11" s="59" t="e">
        <f ca="1">AI_SUM(A5,A6)</f>
        <v>#NAME?</v>
      </c>
      <c r="P11" s="59">
        <v>1</v>
      </c>
      <c r="Q11" s="59">
        <v>1</v>
      </c>
      <c r="R11" s="59">
        <v>1</v>
      </c>
    </row>
    <row r="12" spans="1:18" ht="15" customHeight="1" x14ac:dyDescent="0.25">
      <c r="A12" s="41" t="s">
        <v>1044</v>
      </c>
      <c r="B12" s="48" t="s">
        <v>619</v>
      </c>
      <c r="C12" s="48"/>
      <c r="D12" s="49" t="s">
        <v>619</v>
      </c>
      <c r="E12" s="49"/>
      <c r="F12" s="50" t="s">
        <v>619</v>
      </c>
      <c r="G12" s="50"/>
      <c r="H12" s="59" t="e">
        <f ca="1">AI_SUM(A7,A8,A9,A10)</f>
        <v>#NAME?</v>
      </c>
      <c r="P12" s="59">
        <v>1</v>
      </c>
      <c r="Q12" s="59">
        <v>1</v>
      </c>
      <c r="R12" s="59">
        <v>1</v>
      </c>
    </row>
    <row r="13" spans="1:18" ht="15" customHeight="1" x14ac:dyDescent="0.25">
      <c r="A13" s="41" t="s">
        <v>1042</v>
      </c>
      <c r="B13" s="48" t="s">
        <v>455</v>
      </c>
      <c r="C13" s="48"/>
      <c r="D13" s="49" t="s">
        <v>511</v>
      </c>
      <c r="E13" s="49"/>
      <c r="F13" s="50" t="s">
        <v>567</v>
      </c>
      <c r="G13" s="50"/>
      <c r="P13" s="59">
        <v>1</v>
      </c>
      <c r="Q13" s="59">
        <v>1</v>
      </c>
      <c r="R13" s="59">
        <v>1</v>
      </c>
    </row>
    <row r="14" spans="1:18" ht="15" customHeight="1" x14ac:dyDescent="0.25">
      <c r="A14" s="41" t="s">
        <v>1045</v>
      </c>
      <c r="B14" s="48"/>
      <c r="C14" s="48"/>
      <c r="D14" s="49"/>
      <c r="E14" s="49"/>
      <c r="F14" s="50"/>
      <c r="G14" s="50"/>
      <c r="P14" s="59">
        <v>1</v>
      </c>
      <c r="Q14" s="59">
        <v>1</v>
      </c>
      <c r="R14" s="59">
        <v>1</v>
      </c>
    </row>
    <row r="15" spans="1:18" ht="15" customHeight="1" x14ac:dyDescent="0.25">
      <c r="A15" s="41" t="s">
        <v>1036</v>
      </c>
      <c r="B15" s="48" t="s">
        <v>456</v>
      </c>
      <c r="C15" s="48"/>
      <c r="D15" s="49" t="s">
        <v>512</v>
      </c>
      <c r="E15" s="49"/>
      <c r="F15" s="50" t="s">
        <v>568</v>
      </c>
      <c r="G15" s="50"/>
      <c r="P15" s="59">
        <v>1</v>
      </c>
      <c r="Q15" s="59">
        <v>1</v>
      </c>
      <c r="R15" s="59">
        <v>1</v>
      </c>
    </row>
    <row r="16" spans="1:18" ht="15" customHeight="1" x14ac:dyDescent="0.25">
      <c r="A16" s="41" t="s">
        <v>1037</v>
      </c>
      <c r="B16" s="48" t="s">
        <v>457</v>
      </c>
      <c r="C16" s="48"/>
      <c r="D16" s="49" t="s">
        <v>513</v>
      </c>
      <c r="E16" s="49"/>
      <c r="F16" s="50" t="s">
        <v>569</v>
      </c>
      <c r="G16" s="50"/>
      <c r="P16" s="59">
        <v>1</v>
      </c>
      <c r="Q16" s="59">
        <v>1</v>
      </c>
      <c r="R16" s="59">
        <v>1</v>
      </c>
    </row>
    <row r="17" spans="1:18" ht="15" customHeight="1" x14ac:dyDescent="0.25">
      <c r="A17" s="41" t="s">
        <v>1038</v>
      </c>
      <c r="B17" s="48" t="s">
        <v>458</v>
      </c>
      <c r="C17" s="48"/>
      <c r="D17" s="49" t="s">
        <v>514</v>
      </c>
      <c r="E17" s="49"/>
      <c r="F17" s="50" t="s">
        <v>570</v>
      </c>
      <c r="G17" s="50"/>
      <c r="P17" s="59">
        <v>1</v>
      </c>
      <c r="Q17" s="59">
        <v>1</v>
      </c>
      <c r="R17" s="59">
        <v>1</v>
      </c>
    </row>
    <row r="18" spans="1:18" ht="15" customHeight="1" x14ac:dyDescent="0.25">
      <c r="A18" s="41" t="s">
        <v>1039</v>
      </c>
      <c r="B18" s="48" t="s">
        <v>459</v>
      </c>
      <c r="C18" s="48"/>
      <c r="D18" s="49" t="s">
        <v>515</v>
      </c>
      <c r="E18" s="49"/>
      <c r="F18" s="50" t="s">
        <v>571</v>
      </c>
      <c r="G18" s="50"/>
      <c r="P18" s="59">
        <v>1</v>
      </c>
      <c r="Q18" s="59">
        <v>1</v>
      </c>
      <c r="R18" s="59">
        <v>1</v>
      </c>
    </row>
    <row r="19" spans="1:18" ht="15" customHeight="1" x14ac:dyDescent="0.25">
      <c r="A19" s="41" t="s">
        <v>1040</v>
      </c>
      <c r="B19" s="48" t="s">
        <v>460</v>
      </c>
      <c r="C19" s="48"/>
      <c r="D19" s="49" t="s">
        <v>516</v>
      </c>
      <c r="E19" s="49"/>
      <c r="F19" s="50" t="s">
        <v>572</v>
      </c>
      <c r="G19" s="50"/>
      <c r="P19" s="59">
        <v>1</v>
      </c>
      <c r="Q19" s="59">
        <v>1</v>
      </c>
      <c r="R19" s="59">
        <v>1</v>
      </c>
    </row>
    <row r="20" spans="1:18" ht="15" customHeight="1" x14ac:dyDescent="0.25">
      <c r="A20" s="41" t="s">
        <v>1041</v>
      </c>
      <c r="B20" s="48" t="s">
        <v>461</v>
      </c>
      <c r="C20" s="48"/>
      <c r="D20" s="49" t="s">
        <v>517</v>
      </c>
      <c r="E20" s="49"/>
      <c r="F20" s="50" t="s">
        <v>573</v>
      </c>
      <c r="G20" s="50"/>
      <c r="P20" s="59">
        <v>1</v>
      </c>
      <c r="Q20" s="59">
        <v>1</v>
      </c>
      <c r="R20" s="59">
        <v>1</v>
      </c>
    </row>
    <row r="21" spans="1:18" ht="15" customHeight="1" x14ac:dyDescent="0.25">
      <c r="A21" s="41" t="s">
        <v>1043</v>
      </c>
      <c r="B21" s="48" t="s">
        <v>621</v>
      </c>
      <c r="C21" s="48"/>
      <c r="D21" s="49" t="s">
        <v>621</v>
      </c>
      <c r="E21" s="49"/>
      <c r="F21" s="50" t="s">
        <v>621</v>
      </c>
      <c r="G21" s="50"/>
      <c r="H21" s="59" t="e">
        <f ca="1">AI_SUM(A15,A16)</f>
        <v>#NAME?</v>
      </c>
      <c r="P21" s="59">
        <v>1</v>
      </c>
      <c r="Q21" s="59">
        <v>1</v>
      </c>
      <c r="R21" s="59">
        <v>1</v>
      </c>
    </row>
    <row r="22" spans="1:18" ht="15" customHeight="1" x14ac:dyDescent="0.25">
      <c r="A22" s="41" t="s">
        <v>1044</v>
      </c>
      <c r="B22" s="48" t="s">
        <v>622</v>
      </c>
      <c r="C22" s="48"/>
      <c r="D22" s="49" t="s">
        <v>622</v>
      </c>
      <c r="E22" s="49"/>
      <c r="F22" s="50" t="s">
        <v>622</v>
      </c>
      <c r="G22" s="50"/>
      <c r="H22" s="59" t="e">
        <f ca="1">AI_SUM(A17,A18,A19,A20)</f>
        <v>#NAME?</v>
      </c>
      <c r="P22" s="59">
        <v>1</v>
      </c>
      <c r="Q22" s="59">
        <v>1</v>
      </c>
      <c r="R22" s="59">
        <v>1</v>
      </c>
    </row>
    <row r="23" spans="1:18" ht="15" customHeight="1" x14ac:dyDescent="0.25">
      <c r="A23" s="41" t="s">
        <v>1042</v>
      </c>
      <c r="B23" s="48" t="s">
        <v>462</v>
      </c>
      <c r="C23" s="48"/>
      <c r="D23" s="49" t="s">
        <v>518</v>
      </c>
      <c r="E23" s="49"/>
      <c r="F23" s="50" t="s">
        <v>574</v>
      </c>
      <c r="G23" s="50"/>
      <c r="P23" s="59">
        <v>1</v>
      </c>
      <c r="Q23" s="59">
        <v>1</v>
      </c>
      <c r="R23" s="59">
        <v>1</v>
      </c>
    </row>
    <row r="24" spans="1:18" ht="15" customHeight="1" x14ac:dyDescent="0.25">
      <c r="A24" s="41" t="s">
        <v>1046</v>
      </c>
      <c r="B24" s="48"/>
      <c r="C24" s="48"/>
      <c r="D24" s="49"/>
      <c r="E24" s="49"/>
      <c r="F24" s="50"/>
      <c r="G24" s="50"/>
      <c r="P24" s="59">
        <v>1</v>
      </c>
      <c r="Q24" s="59">
        <v>1</v>
      </c>
      <c r="R24" s="59">
        <v>1</v>
      </c>
    </row>
    <row r="25" spans="1:18" ht="15" customHeight="1" x14ac:dyDescent="0.25">
      <c r="A25" s="41" t="s">
        <v>1036</v>
      </c>
      <c r="B25" s="48" t="s">
        <v>463</v>
      </c>
      <c r="C25" s="48"/>
      <c r="D25" s="49" t="s">
        <v>519</v>
      </c>
      <c r="E25" s="49"/>
      <c r="F25" s="50" t="s">
        <v>575</v>
      </c>
      <c r="G25" s="50"/>
      <c r="P25" s="59">
        <v>1</v>
      </c>
      <c r="Q25" s="59">
        <v>1</v>
      </c>
      <c r="R25" s="59">
        <v>1</v>
      </c>
    </row>
    <row r="26" spans="1:18" ht="15" customHeight="1" x14ac:dyDescent="0.25">
      <c r="A26" s="41" t="s">
        <v>1037</v>
      </c>
      <c r="B26" s="48" t="s">
        <v>464</v>
      </c>
      <c r="C26" s="48"/>
      <c r="D26" s="49" t="s">
        <v>520</v>
      </c>
      <c r="E26" s="49"/>
      <c r="F26" s="50" t="s">
        <v>576</v>
      </c>
      <c r="G26" s="50"/>
      <c r="P26" s="59">
        <v>1</v>
      </c>
      <c r="Q26" s="59">
        <v>1</v>
      </c>
      <c r="R26" s="59">
        <v>1</v>
      </c>
    </row>
    <row r="27" spans="1:18" ht="15" customHeight="1" x14ac:dyDescent="0.25">
      <c r="A27" s="41" t="s">
        <v>1038</v>
      </c>
      <c r="B27" s="48" t="s">
        <v>465</v>
      </c>
      <c r="C27" s="48"/>
      <c r="D27" s="49" t="s">
        <v>521</v>
      </c>
      <c r="E27" s="49"/>
      <c r="F27" s="50" t="s">
        <v>577</v>
      </c>
      <c r="G27" s="50"/>
      <c r="P27" s="59">
        <v>1</v>
      </c>
      <c r="Q27" s="59">
        <v>1</v>
      </c>
      <c r="R27" s="59">
        <v>1</v>
      </c>
    </row>
    <row r="28" spans="1:18" ht="15" customHeight="1" x14ac:dyDescent="0.25">
      <c r="A28" s="41" t="s">
        <v>1039</v>
      </c>
      <c r="B28" s="48" t="s">
        <v>466</v>
      </c>
      <c r="C28" s="48"/>
      <c r="D28" s="49" t="s">
        <v>522</v>
      </c>
      <c r="E28" s="49"/>
      <c r="F28" s="50" t="s">
        <v>578</v>
      </c>
      <c r="G28" s="50"/>
      <c r="P28" s="59">
        <v>1</v>
      </c>
      <c r="Q28" s="59">
        <v>1</v>
      </c>
      <c r="R28" s="59">
        <v>1</v>
      </c>
    </row>
    <row r="29" spans="1:18" ht="15" customHeight="1" x14ac:dyDescent="0.25">
      <c r="A29" s="41" t="s">
        <v>1040</v>
      </c>
      <c r="B29" s="48" t="s">
        <v>467</v>
      </c>
      <c r="C29" s="48"/>
      <c r="D29" s="49" t="s">
        <v>523</v>
      </c>
      <c r="E29" s="49"/>
      <c r="F29" s="50" t="s">
        <v>579</v>
      </c>
      <c r="G29" s="50"/>
      <c r="P29" s="59">
        <v>1</v>
      </c>
      <c r="Q29" s="59">
        <v>1</v>
      </c>
      <c r="R29" s="59">
        <v>1</v>
      </c>
    </row>
    <row r="30" spans="1:18" ht="15" customHeight="1" x14ac:dyDescent="0.25">
      <c r="A30" s="41" t="s">
        <v>1041</v>
      </c>
      <c r="B30" s="48" t="s">
        <v>468</v>
      </c>
      <c r="C30" s="48"/>
      <c r="D30" s="49" t="s">
        <v>524</v>
      </c>
      <c r="E30" s="49"/>
      <c r="F30" s="50" t="s">
        <v>580</v>
      </c>
      <c r="G30" s="50"/>
      <c r="P30" s="59">
        <v>1</v>
      </c>
      <c r="Q30" s="59">
        <v>1</v>
      </c>
      <c r="R30" s="59">
        <v>1</v>
      </c>
    </row>
    <row r="31" spans="1:18" ht="15" customHeight="1" x14ac:dyDescent="0.25">
      <c r="A31" s="41" t="s">
        <v>1043</v>
      </c>
      <c r="B31" s="48" t="s">
        <v>623</v>
      </c>
      <c r="C31" s="48"/>
      <c r="D31" s="49" t="s">
        <v>623</v>
      </c>
      <c r="E31" s="49"/>
      <c r="F31" s="50" t="s">
        <v>623</v>
      </c>
      <c r="G31" s="50"/>
      <c r="H31" s="59" t="e">
        <f ca="1">AI_SUM(A25,A26)</f>
        <v>#NAME?</v>
      </c>
      <c r="P31" s="59">
        <v>1</v>
      </c>
      <c r="Q31" s="59">
        <v>1</v>
      </c>
      <c r="R31" s="59">
        <v>1</v>
      </c>
    </row>
    <row r="32" spans="1:18" ht="15" customHeight="1" x14ac:dyDescent="0.25">
      <c r="A32" s="41" t="s">
        <v>1044</v>
      </c>
      <c r="B32" s="48" t="s">
        <v>624</v>
      </c>
      <c r="C32" s="48"/>
      <c r="D32" s="49" t="s">
        <v>624</v>
      </c>
      <c r="E32" s="49"/>
      <c r="F32" s="50" t="s">
        <v>624</v>
      </c>
      <c r="G32" s="50"/>
      <c r="H32" s="59" t="e">
        <f ca="1">AI_SUM(A27,A28,A29,A30)</f>
        <v>#NAME?</v>
      </c>
      <c r="P32" s="59">
        <v>1</v>
      </c>
      <c r="Q32" s="59">
        <v>1</v>
      </c>
      <c r="R32" s="59">
        <v>1</v>
      </c>
    </row>
    <row r="33" spans="1:18" ht="15" customHeight="1" x14ac:dyDescent="0.25">
      <c r="A33" s="41" t="s">
        <v>1042</v>
      </c>
      <c r="B33" s="48" t="s">
        <v>469</v>
      </c>
      <c r="C33" s="48"/>
      <c r="D33" s="49" t="s">
        <v>525</v>
      </c>
      <c r="E33" s="49"/>
      <c r="F33" s="50" t="s">
        <v>581</v>
      </c>
      <c r="G33" s="50"/>
      <c r="P33" s="59">
        <v>1</v>
      </c>
      <c r="Q33" s="59">
        <v>1</v>
      </c>
      <c r="R33" s="59">
        <v>1</v>
      </c>
    </row>
    <row r="34" spans="1:18" ht="15" customHeight="1" x14ac:dyDescent="0.25">
      <c r="A34" s="41" t="s">
        <v>1047</v>
      </c>
      <c r="B34" s="48"/>
      <c r="C34" s="48"/>
      <c r="D34" s="49"/>
      <c r="E34" s="49"/>
      <c r="F34" s="50"/>
      <c r="G34" s="50"/>
      <c r="P34" s="59">
        <v>1</v>
      </c>
      <c r="Q34" s="59">
        <v>1</v>
      </c>
      <c r="R34" s="59">
        <v>1</v>
      </c>
    </row>
    <row r="35" spans="1:18" ht="15" customHeight="1" x14ac:dyDescent="0.25">
      <c r="A35" s="41" t="s">
        <v>1036</v>
      </c>
      <c r="B35" s="48" t="s">
        <v>470</v>
      </c>
      <c r="C35" s="48"/>
      <c r="D35" s="49" t="s">
        <v>526</v>
      </c>
      <c r="E35" s="49"/>
      <c r="F35" s="50" t="s">
        <v>582</v>
      </c>
      <c r="G35" s="50"/>
      <c r="P35" s="59">
        <v>1</v>
      </c>
      <c r="Q35" s="59">
        <v>1</v>
      </c>
      <c r="R35" s="59">
        <v>1</v>
      </c>
    </row>
    <row r="36" spans="1:18" ht="15" customHeight="1" x14ac:dyDescent="0.25">
      <c r="A36" s="41" t="s">
        <v>1037</v>
      </c>
      <c r="B36" s="48" t="s">
        <v>471</v>
      </c>
      <c r="C36" s="48"/>
      <c r="D36" s="49" t="s">
        <v>527</v>
      </c>
      <c r="E36" s="49"/>
      <c r="F36" s="50" t="s">
        <v>583</v>
      </c>
      <c r="G36" s="50"/>
      <c r="P36" s="59">
        <v>1</v>
      </c>
      <c r="Q36" s="59">
        <v>1</v>
      </c>
      <c r="R36" s="59">
        <v>1</v>
      </c>
    </row>
    <row r="37" spans="1:18" ht="15" customHeight="1" x14ac:dyDescent="0.25">
      <c r="A37" s="41" t="s">
        <v>1038</v>
      </c>
      <c r="B37" s="48" t="s">
        <v>472</v>
      </c>
      <c r="C37" s="48"/>
      <c r="D37" s="49" t="s">
        <v>528</v>
      </c>
      <c r="E37" s="49"/>
      <c r="F37" s="50" t="s">
        <v>584</v>
      </c>
      <c r="G37" s="50"/>
      <c r="P37" s="59">
        <v>1</v>
      </c>
      <c r="Q37" s="59">
        <v>1</v>
      </c>
      <c r="R37" s="59">
        <v>1</v>
      </c>
    </row>
    <row r="38" spans="1:18" ht="15" customHeight="1" x14ac:dyDescent="0.25">
      <c r="A38" s="41" t="s">
        <v>1039</v>
      </c>
      <c r="B38" s="48" t="s">
        <v>473</v>
      </c>
      <c r="C38" s="48"/>
      <c r="D38" s="49" t="s">
        <v>529</v>
      </c>
      <c r="E38" s="49"/>
      <c r="F38" s="50" t="s">
        <v>585</v>
      </c>
      <c r="G38" s="50"/>
      <c r="P38" s="59">
        <v>1</v>
      </c>
      <c r="Q38" s="59">
        <v>1</v>
      </c>
      <c r="R38" s="59">
        <v>1</v>
      </c>
    </row>
    <row r="39" spans="1:18" ht="15" customHeight="1" x14ac:dyDescent="0.25">
      <c r="A39" s="41" t="s">
        <v>1040</v>
      </c>
      <c r="B39" s="48" t="s">
        <v>474</v>
      </c>
      <c r="C39" s="48"/>
      <c r="D39" s="49" t="s">
        <v>530</v>
      </c>
      <c r="E39" s="49"/>
      <c r="F39" s="50" t="s">
        <v>586</v>
      </c>
      <c r="G39" s="50"/>
      <c r="P39" s="59">
        <v>1</v>
      </c>
      <c r="Q39" s="59">
        <v>1</v>
      </c>
      <c r="R39" s="59">
        <v>1</v>
      </c>
    </row>
    <row r="40" spans="1:18" ht="15" customHeight="1" x14ac:dyDescent="0.25">
      <c r="A40" s="41" t="s">
        <v>1041</v>
      </c>
      <c r="B40" s="48" t="s">
        <v>475</v>
      </c>
      <c r="C40" s="48"/>
      <c r="D40" s="49" t="s">
        <v>531</v>
      </c>
      <c r="E40" s="49"/>
      <c r="F40" s="50" t="s">
        <v>587</v>
      </c>
      <c r="G40" s="50"/>
      <c r="P40" s="59">
        <v>1</v>
      </c>
      <c r="Q40" s="59">
        <v>1</v>
      </c>
      <c r="R40" s="59">
        <v>1</v>
      </c>
    </row>
    <row r="41" spans="1:18" ht="15" customHeight="1" x14ac:dyDescent="0.25">
      <c r="A41" s="41" t="s">
        <v>1043</v>
      </c>
      <c r="B41" s="48" t="s">
        <v>625</v>
      </c>
      <c r="C41" s="48"/>
      <c r="D41" s="49" t="s">
        <v>625</v>
      </c>
      <c r="E41" s="49"/>
      <c r="F41" s="50" t="s">
        <v>625</v>
      </c>
      <c r="G41" s="50"/>
      <c r="H41" s="59" t="e">
        <f ca="1">AI_SUM(A35,A36)</f>
        <v>#NAME?</v>
      </c>
      <c r="P41" s="59">
        <v>1</v>
      </c>
      <c r="Q41" s="59">
        <v>1</v>
      </c>
      <c r="R41" s="59">
        <v>1</v>
      </c>
    </row>
    <row r="42" spans="1:18" ht="15" customHeight="1" x14ac:dyDescent="0.25">
      <c r="A42" s="41" t="s">
        <v>1044</v>
      </c>
      <c r="B42" s="48" t="s">
        <v>626</v>
      </c>
      <c r="C42" s="48"/>
      <c r="D42" s="49" t="s">
        <v>626</v>
      </c>
      <c r="E42" s="49"/>
      <c r="F42" s="50" t="s">
        <v>626</v>
      </c>
      <c r="G42" s="50"/>
      <c r="H42" s="59" t="e">
        <f ca="1">AI_SUM(A37,A38,A39,A40)</f>
        <v>#NAME?</v>
      </c>
      <c r="P42" s="59">
        <v>1</v>
      </c>
      <c r="Q42" s="59">
        <v>1</v>
      </c>
      <c r="R42" s="59">
        <v>1</v>
      </c>
    </row>
    <row r="43" spans="1:18" ht="15" customHeight="1" x14ac:dyDescent="0.25">
      <c r="A43" s="41" t="s">
        <v>1042</v>
      </c>
      <c r="B43" s="48" t="s">
        <v>476</v>
      </c>
      <c r="C43" s="48"/>
      <c r="D43" s="49" t="s">
        <v>532</v>
      </c>
      <c r="E43" s="49"/>
      <c r="F43" s="50" t="s">
        <v>588</v>
      </c>
      <c r="G43" s="50"/>
      <c r="P43" s="59">
        <v>1</v>
      </c>
      <c r="Q43" s="59">
        <v>1</v>
      </c>
      <c r="R43" s="59">
        <v>1</v>
      </c>
    </row>
    <row r="44" spans="1:18" ht="15" customHeight="1" x14ac:dyDescent="0.25">
      <c r="A44" s="41" t="s">
        <v>1048</v>
      </c>
      <c r="B44" s="48"/>
      <c r="C44" s="48"/>
      <c r="D44" s="49"/>
      <c r="E44" s="49"/>
      <c r="F44" s="50"/>
      <c r="G44" s="50"/>
      <c r="P44" s="59">
        <v>1</v>
      </c>
      <c r="Q44" s="59">
        <v>1</v>
      </c>
      <c r="R44" s="59">
        <v>1</v>
      </c>
    </row>
    <row r="45" spans="1:18" ht="15" customHeight="1" x14ac:dyDescent="0.25">
      <c r="A45" s="41" t="s">
        <v>1036</v>
      </c>
      <c r="B45" s="48" t="s">
        <v>477</v>
      </c>
      <c r="C45" s="48"/>
      <c r="D45" s="49" t="s">
        <v>533</v>
      </c>
      <c r="E45" s="49"/>
      <c r="F45" s="50" t="s">
        <v>589</v>
      </c>
      <c r="G45" s="50"/>
      <c r="P45" s="59">
        <v>1</v>
      </c>
      <c r="Q45" s="59">
        <v>1</v>
      </c>
      <c r="R45" s="59">
        <v>1</v>
      </c>
    </row>
    <row r="46" spans="1:18" ht="15" customHeight="1" x14ac:dyDescent="0.25">
      <c r="A46" s="41" t="s">
        <v>1037</v>
      </c>
      <c r="B46" s="48" t="s">
        <v>478</v>
      </c>
      <c r="C46" s="48"/>
      <c r="D46" s="49" t="s">
        <v>534</v>
      </c>
      <c r="E46" s="49"/>
      <c r="F46" s="50" t="s">
        <v>590</v>
      </c>
      <c r="G46" s="50"/>
      <c r="P46" s="59">
        <v>1</v>
      </c>
      <c r="Q46" s="59">
        <v>1</v>
      </c>
      <c r="R46" s="59">
        <v>1</v>
      </c>
    </row>
    <row r="47" spans="1:18" ht="15" customHeight="1" x14ac:dyDescent="0.25">
      <c r="A47" s="41" t="s">
        <v>1038</v>
      </c>
      <c r="B47" s="48" t="s">
        <v>479</v>
      </c>
      <c r="C47" s="48"/>
      <c r="D47" s="49" t="s">
        <v>535</v>
      </c>
      <c r="E47" s="49"/>
      <c r="F47" s="50" t="s">
        <v>591</v>
      </c>
      <c r="G47" s="50"/>
      <c r="P47" s="59">
        <v>1</v>
      </c>
      <c r="Q47" s="59">
        <v>1</v>
      </c>
      <c r="R47" s="59">
        <v>1</v>
      </c>
    </row>
    <row r="48" spans="1:18" ht="15" customHeight="1" x14ac:dyDescent="0.25">
      <c r="A48" s="41" t="s">
        <v>1039</v>
      </c>
      <c r="B48" s="48" t="s">
        <v>480</v>
      </c>
      <c r="C48" s="48"/>
      <c r="D48" s="49" t="s">
        <v>536</v>
      </c>
      <c r="E48" s="49"/>
      <c r="F48" s="50" t="s">
        <v>592</v>
      </c>
      <c r="G48" s="50"/>
      <c r="P48" s="59">
        <v>1</v>
      </c>
      <c r="Q48" s="59">
        <v>1</v>
      </c>
      <c r="R48" s="59">
        <v>1</v>
      </c>
    </row>
    <row r="49" spans="1:18" ht="15" customHeight="1" x14ac:dyDescent="0.25">
      <c r="A49" s="41" t="s">
        <v>1040</v>
      </c>
      <c r="B49" s="48" t="s">
        <v>481</v>
      </c>
      <c r="C49" s="48"/>
      <c r="D49" s="49" t="s">
        <v>537</v>
      </c>
      <c r="E49" s="49"/>
      <c r="F49" s="50" t="s">
        <v>593</v>
      </c>
      <c r="G49" s="50"/>
      <c r="P49" s="59">
        <v>1</v>
      </c>
      <c r="Q49" s="59">
        <v>1</v>
      </c>
      <c r="R49" s="59">
        <v>1</v>
      </c>
    </row>
    <row r="50" spans="1:18" ht="15" customHeight="1" x14ac:dyDescent="0.25">
      <c r="A50" s="41" t="s">
        <v>1041</v>
      </c>
      <c r="B50" s="48" t="s">
        <v>482</v>
      </c>
      <c r="C50" s="48"/>
      <c r="D50" s="49" t="s">
        <v>538</v>
      </c>
      <c r="E50" s="49"/>
      <c r="F50" s="50" t="s">
        <v>594</v>
      </c>
      <c r="G50" s="50"/>
      <c r="P50" s="59">
        <v>1</v>
      </c>
      <c r="Q50" s="59">
        <v>1</v>
      </c>
      <c r="R50" s="59">
        <v>1</v>
      </c>
    </row>
    <row r="51" spans="1:18" ht="15" customHeight="1" x14ac:dyDescent="0.25">
      <c r="A51" s="41" t="s">
        <v>1043</v>
      </c>
      <c r="B51" s="48" t="s">
        <v>627</v>
      </c>
      <c r="C51" s="48"/>
      <c r="D51" s="49" t="s">
        <v>627</v>
      </c>
      <c r="E51" s="49"/>
      <c r="F51" s="50" t="s">
        <v>627</v>
      </c>
      <c r="G51" s="50"/>
      <c r="H51" s="59" t="e">
        <f ca="1">AI_SUM(A45,A46)</f>
        <v>#NAME?</v>
      </c>
      <c r="P51" s="59">
        <v>1</v>
      </c>
      <c r="Q51" s="59">
        <v>1</v>
      </c>
      <c r="R51" s="59">
        <v>1</v>
      </c>
    </row>
    <row r="52" spans="1:18" ht="15" customHeight="1" x14ac:dyDescent="0.25">
      <c r="A52" s="41" t="s">
        <v>1044</v>
      </c>
      <c r="B52" s="48" t="s">
        <v>628</v>
      </c>
      <c r="C52" s="48"/>
      <c r="D52" s="49" t="s">
        <v>628</v>
      </c>
      <c r="E52" s="49"/>
      <c r="F52" s="50" t="s">
        <v>628</v>
      </c>
      <c r="G52" s="50"/>
      <c r="H52" s="59" t="e">
        <f ca="1">AI_SUM(A47,A48,A49,A50)</f>
        <v>#NAME?</v>
      </c>
      <c r="P52" s="59">
        <v>1</v>
      </c>
      <c r="Q52" s="59">
        <v>1</v>
      </c>
      <c r="R52" s="59">
        <v>1</v>
      </c>
    </row>
    <row r="53" spans="1:18" ht="15" customHeight="1" x14ac:dyDescent="0.25">
      <c r="A53" s="41" t="s">
        <v>1042</v>
      </c>
      <c r="B53" s="48" t="s">
        <v>483</v>
      </c>
      <c r="C53" s="48"/>
      <c r="D53" s="49" t="s">
        <v>539</v>
      </c>
      <c r="E53" s="49"/>
      <c r="F53" s="50" t="s">
        <v>595</v>
      </c>
      <c r="G53" s="50"/>
      <c r="P53" s="59">
        <v>1</v>
      </c>
      <c r="Q53" s="59">
        <v>1</v>
      </c>
      <c r="R53" s="59">
        <v>1</v>
      </c>
    </row>
    <row r="54" spans="1:18" ht="15" customHeight="1" x14ac:dyDescent="0.25">
      <c r="A54" s="41" t="s">
        <v>1049</v>
      </c>
      <c r="B54" s="48"/>
      <c r="C54" s="48"/>
      <c r="D54" s="49"/>
      <c r="E54" s="49"/>
      <c r="F54" s="50"/>
      <c r="G54" s="50"/>
      <c r="P54" s="59">
        <v>1</v>
      </c>
      <c r="Q54" s="59">
        <v>1</v>
      </c>
      <c r="R54" s="59">
        <v>1</v>
      </c>
    </row>
    <row r="55" spans="1:18" ht="15" customHeight="1" x14ac:dyDescent="0.25">
      <c r="A55" s="41" t="s">
        <v>1036</v>
      </c>
      <c r="B55" s="48" t="s">
        <v>484</v>
      </c>
      <c r="C55" s="48"/>
      <c r="D55" s="49" t="s">
        <v>540</v>
      </c>
      <c r="E55" s="49"/>
      <c r="F55" s="50" t="s">
        <v>596</v>
      </c>
      <c r="G55" s="50"/>
      <c r="P55" s="59">
        <v>1</v>
      </c>
      <c r="Q55" s="59">
        <v>1</v>
      </c>
      <c r="R55" s="59">
        <v>1</v>
      </c>
    </row>
    <row r="56" spans="1:18" ht="15" customHeight="1" x14ac:dyDescent="0.25">
      <c r="A56" s="41" t="s">
        <v>1037</v>
      </c>
      <c r="B56" s="48" t="s">
        <v>485</v>
      </c>
      <c r="C56" s="48"/>
      <c r="D56" s="49" t="s">
        <v>541</v>
      </c>
      <c r="E56" s="49"/>
      <c r="F56" s="50" t="s">
        <v>597</v>
      </c>
      <c r="G56" s="50"/>
      <c r="P56" s="59">
        <v>1</v>
      </c>
      <c r="Q56" s="59">
        <v>1</v>
      </c>
      <c r="R56" s="59">
        <v>1</v>
      </c>
    </row>
    <row r="57" spans="1:18" ht="15" customHeight="1" x14ac:dyDescent="0.25">
      <c r="A57" s="41" t="s">
        <v>1038</v>
      </c>
      <c r="B57" s="48" t="s">
        <v>486</v>
      </c>
      <c r="C57" s="48"/>
      <c r="D57" s="49" t="s">
        <v>542</v>
      </c>
      <c r="E57" s="49"/>
      <c r="F57" s="50" t="s">
        <v>598</v>
      </c>
      <c r="G57" s="50"/>
      <c r="P57" s="59">
        <v>1</v>
      </c>
      <c r="Q57" s="59">
        <v>1</v>
      </c>
      <c r="R57" s="59">
        <v>1</v>
      </c>
    </row>
    <row r="58" spans="1:18" ht="15" customHeight="1" x14ac:dyDescent="0.25">
      <c r="A58" s="41" t="s">
        <v>1039</v>
      </c>
      <c r="B58" s="48" t="s">
        <v>487</v>
      </c>
      <c r="C58" s="48"/>
      <c r="D58" s="49" t="s">
        <v>543</v>
      </c>
      <c r="E58" s="49"/>
      <c r="F58" s="50" t="s">
        <v>599</v>
      </c>
      <c r="G58" s="50"/>
      <c r="P58" s="59">
        <v>1</v>
      </c>
      <c r="Q58" s="59">
        <v>1</v>
      </c>
      <c r="R58" s="59">
        <v>1</v>
      </c>
    </row>
    <row r="59" spans="1:18" ht="15" customHeight="1" x14ac:dyDescent="0.25">
      <c r="A59" s="41" t="s">
        <v>1040</v>
      </c>
      <c r="B59" s="48" t="s">
        <v>488</v>
      </c>
      <c r="C59" s="48"/>
      <c r="D59" s="49" t="s">
        <v>544</v>
      </c>
      <c r="E59" s="49"/>
      <c r="F59" s="50" t="s">
        <v>600</v>
      </c>
      <c r="G59" s="50"/>
      <c r="P59" s="59">
        <v>1</v>
      </c>
      <c r="Q59" s="59">
        <v>1</v>
      </c>
      <c r="R59" s="59">
        <v>1</v>
      </c>
    </row>
    <row r="60" spans="1:18" ht="15" customHeight="1" x14ac:dyDescent="0.25">
      <c r="A60" s="41" t="s">
        <v>1041</v>
      </c>
      <c r="B60" s="48" t="s">
        <v>489</v>
      </c>
      <c r="C60" s="48"/>
      <c r="D60" s="49" t="s">
        <v>545</v>
      </c>
      <c r="E60" s="49"/>
      <c r="F60" s="50" t="s">
        <v>601</v>
      </c>
      <c r="G60" s="50"/>
      <c r="P60" s="59">
        <v>1</v>
      </c>
      <c r="Q60" s="59">
        <v>1</v>
      </c>
      <c r="R60" s="59">
        <v>1</v>
      </c>
    </row>
    <row r="61" spans="1:18" ht="15" customHeight="1" x14ac:dyDescent="0.25">
      <c r="A61" s="41" t="s">
        <v>1043</v>
      </c>
      <c r="B61" s="48" t="s">
        <v>629</v>
      </c>
      <c r="C61" s="48"/>
      <c r="D61" s="49" t="s">
        <v>629</v>
      </c>
      <c r="E61" s="49"/>
      <c r="F61" s="50" t="s">
        <v>629</v>
      </c>
      <c r="G61" s="50"/>
      <c r="H61" s="59" t="e">
        <f ca="1">AI_SUM(A55,A56)</f>
        <v>#NAME?</v>
      </c>
      <c r="P61" s="59">
        <v>1</v>
      </c>
      <c r="Q61" s="59">
        <v>1</v>
      </c>
      <c r="R61" s="59">
        <v>1</v>
      </c>
    </row>
    <row r="62" spans="1:18" ht="15" customHeight="1" x14ac:dyDescent="0.25">
      <c r="A62" s="41" t="s">
        <v>1044</v>
      </c>
      <c r="B62" s="48" t="s">
        <v>630</v>
      </c>
      <c r="C62" s="48"/>
      <c r="D62" s="49" t="s">
        <v>630</v>
      </c>
      <c r="E62" s="49"/>
      <c r="F62" s="50" t="s">
        <v>630</v>
      </c>
      <c r="G62" s="50"/>
      <c r="H62" s="59" t="e">
        <f ca="1">AI_SUM(A57,A58,A59,A60)</f>
        <v>#NAME?</v>
      </c>
      <c r="P62" s="59">
        <v>1</v>
      </c>
      <c r="Q62" s="59">
        <v>1</v>
      </c>
      <c r="R62" s="59">
        <v>1</v>
      </c>
    </row>
    <row r="63" spans="1:18" ht="15" customHeight="1" x14ac:dyDescent="0.25">
      <c r="A63" s="41" t="s">
        <v>1042</v>
      </c>
      <c r="B63" s="48" t="s">
        <v>490</v>
      </c>
      <c r="C63" s="48"/>
      <c r="D63" s="49" t="s">
        <v>546</v>
      </c>
      <c r="E63" s="49"/>
      <c r="F63" s="50" t="s">
        <v>602</v>
      </c>
      <c r="G63" s="50"/>
      <c r="P63" s="59">
        <v>1</v>
      </c>
      <c r="Q63" s="59">
        <v>1</v>
      </c>
      <c r="R63" s="59">
        <v>1</v>
      </c>
    </row>
    <row r="64" spans="1:18" ht="15" customHeight="1" x14ac:dyDescent="0.25">
      <c r="A64" s="41" t="s">
        <v>1050</v>
      </c>
      <c r="B64" s="48"/>
      <c r="C64" s="48"/>
      <c r="D64" s="49"/>
      <c r="E64" s="49"/>
      <c r="F64" s="50"/>
      <c r="G64" s="50"/>
      <c r="P64" s="59">
        <v>1</v>
      </c>
      <c r="Q64" s="59">
        <v>1</v>
      </c>
      <c r="R64" s="59">
        <v>1</v>
      </c>
    </row>
    <row r="65" spans="1:18" ht="15" customHeight="1" x14ac:dyDescent="0.25">
      <c r="A65" s="41" t="s">
        <v>1036</v>
      </c>
      <c r="B65" s="48" t="s">
        <v>491</v>
      </c>
      <c r="C65" s="48"/>
      <c r="D65" s="49" t="s">
        <v>547</v>
      </c>
      <c r="E65" s="49"/>
      <c r="F65" s="50" t="s">
        <v>603</v>
      </c>
      <c r="G65" s="50"/>
      <c r="P65" s="59">
        <v>1</v>
      </c>
      <c r="Q65" s="59">
        <v>1</v>
      </c>
      <c r="R65" s="59">
        <v>1</v>
      </c>
    </row>
    <row r="66" spans="1:18" ht="15" customHeight="1" x14ac:dyDescent="0.25">
      <c r="A66" s="41" t="s">
        <v>1037</v>
      </c>
      <c r="B66" s="48" t="s">
        <v>492</v>
      </c>
      <c r="C66" s="48"/>
      <c r="D66" s="49" t="s">
        <v>548</v>
      </c>
      <c r="E66" s="49"/>
      <c r="F66" s="50" t="s">
        <v>604</v>
      </c>
      <c r="G66" s="50"/>
      <c r="P66" s="59">
        <v>1</v>
      </c>
      <c r="Q66" s="59">
        <v>1</v>
      </c>
      <c r="R66" s="59">
        <v>1</v>
      </c>
    </row>
    <row r="67" spans="1:18" ht="15" customHeight="1" x14ac:dyDescent="0.25">
      <c r="A67" s="41" t="s">
        <v>1038</v>
      </c>
      <c r="B67" s="48" t="s">
        <v>493</v>
      </c>
      <c r="C67" s="48"/>
      <c r="D67" s="49" t="s">
        <v>549</v>
      </c>
      <c r="E67" s="49"/>
      <c r="F67" s="50" t="s">
        <v>605</v>
      </c>
      <c r="G67" s="50"/>
      <c r="P67" s="59">
        <v>1</v>
      </c>
      <c r="Q67" s="59">
        <v>1</v>
      </c>
      <c r="R67" s="59">
        <v>1</v>
      </c>
    </row>
    <row r="68" spans="1:18" ht="15" customHeight="1" x14ac:dyDescent="0.25">
      <c r="A68" s="41" t="s">
        <v>1039</v>
      </c>
      <c r="B68" s="48" t="s">
        <v>494</v>
      </c>
      <c r="C68" s="48"/>
      <c r="D68" s="49" t="s">
        <v>550</v>
      </c>
      <c r="E68" s="49"/>
      <c r="F68" s="50" t="s">
        <v>606</v>
      </c>
      <c r="G68" s="50"/>
      <c r="P68" s="59">
        <v>1</v>
      </c>
      <c r="Q68" s="59">
        <v>1</v>
      </c>
      <c r="R68" s="59">
        <v>1</v>
      </c>
    </row>
    <row r="69" spans="1:18" ht="15" customHeight="1" x14ac:dyDescent="0.25">
      <c r="A69" s="41" t="s">
        <v>1040</v>
      </c>
      <c r="B69" s="48" t="s">
        <v>495</v>
      </c>
      <c r="C69" s="48"/>
      <c r="D69" s="49" t="s">
        <v>551</v>
      </c>
      <c r="E69" s="49"/>
      <c r="F69" s="50" t="s">
        <v>607</v>
      </c>
      <c r="G69" s="50"/>
      <c r="P69" s="59">
        <v>1</v>
      </c>
      <c r="Q69" s="59">
        <v>1</v>
      </c>
      <c r="R69" s="59">
        <v>1</v>
      </c>
    </row>
    <row r="70" spans="1:18" ht="15" customHeight="1" x14ac:dyDescent="0.25">
      <c r="A70" s="41" t="s">
        <v>1041</v>
      </c>
      <c r="B70" s="48" t="s">
        <v>496</v>
      </c>
      <c r="C70" s="48"/>
      <c r="D70" s="49" t="s">
        <v>552</v>
      </c>
      <c r="E70" s="49"/>
      <c r="F70" s="50" t="s">
        <v>608</v>
      </c>
      <c r="G70" s="50"/>
      <c r="P70" s="59">
        <v>1</v>
      </c>
      <c r="Q70" s="59">
        <v>1</v>
      </c>
      <c r="R70" s="59">
        <v>1</v>
      </c>
    </row>
    <row r="71" spans="1:18" ht="15" customHeight="1" x14ac:dyDescent="0.25">
      <c r="A71" s="41" t="s">
        <v>1043</v>
      </c>
      <c r="B71" s="48" t="s">
        <v>631</v>
      </c>
      <c r="C71" s="48"/>
      <c r="D71" s="49" t="s">
        <v>631</v>
      </c>
      <c r="E71" s="49"/>
      <c r="F71" s="50" t="s">
        <v>631</v>
      </c>
      <c r="G71" s="50"/>
      <c r="H71" s="59" t="e">
        <f ca="1">AI_SUM(A65,A66)</f>
        <v>#NAME?</v>
      </c>
      <c r="P71" s="59">
        <v>1</v>
      </c>
      <c r="Q71" s="59">
        <v>1</v>
      </c>
      <c r="R71" s="59">
        <v>1</v>
      </c>
    </row>
    <row r="72" spans="1:18" ht="15" customHeight="1" x14ac:dyDescent="0.25">
      <c r="A72" s="41" t="s">
        <v>1044</v>
      </c>
      <c r="B72" s="48" t="s">
        <v>632</v>
      </c>
      <c r="C72" s="48"/>
      <c r="D72" s="49" t="s">
        <v>632</v>
      </c>
      <c r="E72" s="49"/>
      <c r="F72" s="50" t="s">
        <v>632</v>
      </c>
      <c r="G72" s="50"/>
      <c r="H72" s="59" t="e">
        <f ca="1">AI_SUM(A67,A68,A69,A70)</f>
        <v>#NAME?</v>
      </c>
      <c r="P72" s="59">
        <v>1</v>
      </c>
      <c r="Q72" s="59">
        <v>1</v>
      </c>
      <c r="R72" s="59">
        <v>1</v>
      </c>
    </row>
    <row r="73" spans="1:18" ht="15" customHeight="1" x14ac:dyDescent="0.25">
      <c r="A73" s="41" t="s">
        <v>1042</v>
      </c>
      <c r="B73" s="48" t="s">
        <v>497</v>
      </c>
      <c r="C73" s="48"/>
      <c r="D73" s="49" t="s">
        <v>553</v>
      </c>
      <c r="E73" s="49"/>
      <c r="F73" s="50" t="s">
        <v>609</v>
      </c>
      <c r="G73" s="50"/>
      <c r="P73" s="59">
        <v>1</v>
      </c>
      <c r="Q73" s="59">
        <v>1</v>
      </c>
      <c r="R73" s="59">
        <v>1</v>
      </c>
    </row>
    <row r="74" spans="1:18" ht="15" customHeight="1" x14ac:dyDescent="0.25">
      <c r="A74" s="41" t="s">
        <v>1051</v>
      </c>
      <c r="B74" s="48"/>
      <c r="C74" s="48"/>
      <c r="D74" s="49"/>
      <c r="E74" s="49"/>
      <c r="F74" s="50"/>
      <c r="G74" s="50"/>
      <c r="P74" s="59">
        <v>1</v>
      </c>
      <c r="Q74" s="59">
        <v>1</v>
      </c>
      <c r="R74" s="59">
        <v>1</v>
      </c>
    </row>
    <row r="75" spans="1:18" ht="15" customHeight="1" x14ac:dyDescent="0.25">
      <c r="A75" s="41" t="s">
        <v>1036</v>
      </c>
      <c r="B75" s="48" t="s">
        <v>498</v>
      </c>
      <c r="C75" s="48"/>
      <c r="D75" s="49" t="s">
        <v>554</v>
      </c>
      <c r="E75" s="49"/>
      <c r="F75" s="50" t="s">
        <v>610</v>
      </c>
      <c r="G75" s="50"/>
      <c r="P75" s="59">
        <v>1</v>
      </c>
      <c r="Q75" s="59">
        <v>1</v>
      </c>
      <c r="R75" s="59">
        <v>1</v>
      </c>
    </row>
    <row r="76" spans="1:18" ht="15" customHeight="1" x14ac:dyDescent="0.25">
      <c r="A76" s="41" t="s">
        <v>1037</v>
      </c>
      <c r="B76" s="48" t="s">
        <v>499</v>
      </c>
      <c r="C76" s="48"/>
      <c r="D76" s="49" t="s">
        <v>555</v>
      </c>
      <c r="E76" s="49"/>
      <c r="F76" s="50" t="s">
        <v>611</v>
      </c>
      <c r="G76" s="50"/>
      <c r="P76" s="59">
        <v>1</v>
      </c>
      <c r="Q76" s="59">
        <v>1</v>
      </c>
      <c r="R76" s="59">
        <v>1</v>
      </c>
    </row>
    <row r="77" spans="1:18" ht="15" customHeight="1" x14ac:dyDescent="0.25">
      <c r="A77" s="41" t="s">
        <v>1038</v>
      </c>
      <c r="B77" s="48" t="s">
        <v>500</v>
      </c>
      <c r="C77" s="48"/>
      <c r="D77" s="49" t="s">
        <v>556</v>
      </c>
      <c r="E77" s="49"/>
      <c r="F77" s="50" t="s">
        <v>612</v>
      </c>
      <c r="G77" s="50"/>
      <c r="P77" s="59">
        <v>1</v>
      </c>
      <c r="Q77" s="59">
        <v>1</v>
      </c>
      <c r="R77" s="59">
        <v>1</v>
      </c>
    </row>
    <row r="78" spans="1:18" ht="15" customHeight="1" x14ac:dyDescent="0.25">
      <c r="A78" s="41" t="s">
        <v>1039</v>
      </c>
      <c r="B78" s="48" t="s">
        <v>501</v>
      </c>
      <c r="C78" s="48"/>
      <c r="D78" s="49" t="s">
        <v>557</v>
      </c>
      <c r="E78" s="49"/>
      <c r="F78" s="50" t="s">
        <v>613</v>
      </c>
      <c r="G78" s="50"/>
      <c r="P78" s="59">
        <v>1</v>
      </c>
      <c r="Q78" s="59">
        <v>1</v>
      </c>
      <c r="R78" s="59">
        <v>1</v>
      </c>
    </row>
    <row r="79" spans="1:18" ht="15" customHeight="1" x14ac:dyDescent="0.25">
      <c r="A79" s="41" t="s">
        <v>1040</v>
      </c>
      <c r="B79" s="48" t="s">
        <v>502</v>
      </c>
      <c r="C79" s="48"/>
      <c r="D79" s="49" t="s">
        <v>558</v>
      </c>
      <c r="E79" s="49"/>
      <c r="F79" s="50" t="s">
        <v>614</v>
      </c>
      <c r="G79" s="50"/>
      <c r="P79" s="59">
        <v>1</v>
      </c>
      <c r="Q79" s="59">
        <v>1</v>
      </c>
      <c r="R79" s="59">
        <v>1</v>
      </c>
    </row>
    <row r="80" spans="1:18" ht="15" customHeight="1" x14ac:dyDescent="0.25">
      <c r="A80" s="41" t="s">
        <v>1041</v>
      </c>
      <c r="B80" s="48" t="s">
        <v>503</v>
      </c>
      <c r="C80" s="48"/>
      <c r="D80" s="49" t="s">
        <v>559</v>
      </c>
      <c r="E80" s="49"/>
      <c r="F80" s="50" t="s">
        <v>615</v>
      </c>
      <c r="G80" s="50"/>
      <c r="P80" s="59">
        <v>1</v>
      </c>
      <c r="Q80" s="59">
        <v>1</v>
      </c>
      <c r="R80" s="59">
        <v>1</v>
      </c>
    </row>
    <row r="81" spans="1:18" ht="15" customHeight="1" x14ac:dyDescent="0.25">
      <c r="A81" s="41" t="s">
        <v>1043</v>
      </c>
      <c r="B81" s="48" t="s">
        <v>634</v>
      </c>
      <c r="C81" s="48"/>
      <c r="D81" s="49" t="s">
        <v>634</v>
      </c>
      <c r="E81" s="49"/>
      <c r="F81" s="50" t="s">
        <v>634</v>
      </c>
      <c r="G81" s="50"/>
      <c r="H81" s="59" t="e">
        <f ca="1">AI_SUM(A75,A76)</f>
        <v>#NAME?</v>
      </c>
      <c r="P81" s="59">
        <v>1</v>
      </c>
      <c r="Q81" s="59">
        <v>1</v>
      </c>
      <c r="R81" s="59">
        <v>1</v>
      </c>
    </row>
    <row r="82" spans="1:18" ht="15" customHeight="1" x14ac:dyDescent="0.25">
      <c r="A82" s="41" t="s">
        <v>1044</v>
      </c>
      <c r="B82" s="48" t="s">
        <v>633</v>
      </c>
      <c r="C82" s="48"/>
      <c r="D82" s="49" t="s">
        <v>633</v>
      </c>
      <c r="E82" s="49"/>
      <c r="F82" s="50" t="s">
        <v>633</v>
      </c>
      <c r="G82" s="50"/>
      <c r="H82" s="59" t="e">
        <f ca="1">AI_SUM(A77,A78,A79,A80)</f>
        <v>#NAME?</v>
      </c>
      <c r="P82" s="59">
        <v>1</v>
      </c>
      <c r="Q82" s="59">
        <v>1</v>
      </c>
      <c r="R82" s="59">
        <v>1</v>
      </c>
    </row>
    <row r="83" spans="1:18" ht="15" customHeight="1" x14ac:dyDescent="0.25">
      <c r="A83" s="41" t="s">
        <v>1042</v>
      </c>
      <c r="B83" s="48" t="s">
        <v>504</v>
      </c>
      <c r="C83" s="48"/>
      <c r="D83" s="49" t="s">
        <v>560</v>
      </c>
      <c r="E83" s="49"/>
      <c r="F83" s="50" t="s">
        <v>616</v>
      </c>
      <c r="G83" s="50"/>
      <c r="P83" s="59">
        <v>1</v>
      </c>
      <c r="Q83" s="59">
        <v>1</v>
      </c>
      <c r="R83" s="59">
        <v>1</v>
      </c>
    </row>
    <row r="84" spans="1:18" ht="15" customHeight="1" x14ac:dyDescent="0.25">
      <c r="A84" s="59" t="s">
        <v>1766</v>
      </c>
      <c r="B84" s="62" t="s">
        <v>1370</v>
      </c>
      <c r="C84" s="62" t="s">
        <v>1370</v>
      </c>
      <c r="D84" s="63" t="s">
        <v>1370</v>
      </c>
      <c r="E84" s="63" t="s">
        <v>1370</v>
      </c>
      <c r="F84" s="64" t="s">
        <v>1370</v>
      </c>
      <c r="G84" s="64" t="s">
        <v>1370</v>
      </c>
      <c r="H84" s="59" t="e">
        <f ca="1">AI_SUM(A11,A21,A31,A41,A51,A61,A71,A81)</f>
        <v>#NAME?</v>
      </c>
      <c r="P84" s="59">
        <v>1</v>
      </c>
      <c r="Q84" s="59">
        <v>1</v>
      </c>
      <c r="R84" s="59">
        <v>1</v>
      </c>
    </row>
    <row r="85" spans="1:18" ht="15" customHeight="1" x14ac:dyDescent="0.25">
      <c r="A85" s="59" t="s">
        <v>1622</v>
      </c>
      <c r="B85" s="62" t="s">
        <v>1767</v>
      </c>
      <c r="C85" s="62" t="s">
        <v>1767</v>
      </c>
      <c r="D85" s="63" t="s">
        <v>1767</v>
      </c>
      <c r="E85" s="63" t="s">
        <v>1767</v>
      </c>
      <c r="F85" s="64" t="s">
        <v>1767</v>
      </c>
      <c r="G85" s="64" t="s">
        <v>1767</v>
      </c>
      <c r="H85" s="59" t="e">
        <f ca="1">AI_SUM(A12,A22,A32,A42,A52,A62,A72,A82)</f>
        <v>#NAME?</v>
      </c>
      <c r="P85" s="59">
        <v>1</v>
      </c>
      <c r="Q85" s="59">
        <v>1</v>
      </c>
      <c r="R85" s="59">
        <v>1</v>
      </c>
    </row>
    <row r="86" spans="1:18" ht="15" customHeight="1" x14ac:dyDescent="0.25">
      <c r="A86" s="59" t="s">
        <v>976</v>
      </c>
      <c r="B86" s="62" t="s">
        <v>1768</v>
      </c>
      <c r="C86" s="62" t="s">
        <v>1768</v>
      </c>
      <c r="D86" s="63" t="s">
        <v>1768</v>
      </c>
      <c r="E86" s="63" t="s">
        <v>1768</v>
      </c>
      <c r="F86" s="64" t="s">
        <v>1768</v>
      </c>
      <c r="G86" s="64" t="s">
        <v>1768</v>
      </c>
      <c r="H86" s="59" t="e">
        <f ca="1">AI_SUM(A84,A85)</f>
        <v>#NAME?</v>
      </c>
      <c r="P86" s="59">
        <v>1</v>
      </c>
      <c r="Q86" s="59">
        <v>1</v>
      </c>
      <c r="R86" s="59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80"/>
  <sheetViews>
    <sheetView topLeftCell="A33" zoomScale="80" zoomScaleNormal="80" workbookViewId="0">
      <selection activeCell="L82" sqref="L82"/>
    </sheetView>
  </sheetViews>
  <sheetFormatPr defaultColWidth="9.140625" defaultRowHeight="15" customHeight="1" x14ac:dyDescent="0.25"/>
  <cols>
    <col min="1" max="1" width="58.7109375" style="41" customWidth="1"/>
    <col min="2" max="3" width="10.7109375" style="32" customWidth="1"/>
    <col min="4" max="5" width="10.7109375" style="35" customWidth="1"/>
    <col min="6" max="7" width="10.7109375" style="40" customWidth="1"/>
    <col min="8" max="11" width="10.7109375" style="41" customWidth="1"/>
    <col min="12" max="12" width="10.7109375" style="33" customWidth="1"/>
    <col min="13" max="13" width="10.7109375" style="41" customWidth="1"/>
    <col min="14" max="14" width="10.7109375" style="91" customWidth="1"/>
    <col min="15" max="16" width="10.7109375" style="41" customWidth="1"/>
    <col min="17" max="17" width="9.140625" style="41"/>
    <col min="18" max="18" width="37.5703125" style="41" bestFit="1" customWidth="1"/>
    <col min="19" max="16384" width="9.140625" style="41"/>
  </cols>
  <sheetData>
    <row r="2" spans="1:16" ht="15" customHeight="1" x14ac:dyDescent="0.25">
      <c r="A2" s="41" t="s">
        <v>1826</v>
      </c>
      <c r="B2" s="32" t="s">
        <v>1666</v>
      </c>
      <c r="C2" s="32" t="s">
        <v>1667</v>
      </c>
      <c r="H2" s="41" t="s">
        <v>1986</v>
      </c>
      <c r="I2" s="41" t="s">
        <v>1983</v>
      </c>
      <c r="J2" s="41" t="s">
        <v>1984</v>
      </c>
      <c r="K2" s="41" t="s">
        <v>1985</v>
      </c>
    </row>
    <row r="3" spans="1:16" ht="15" customHeight="1" x14ac:dyDescent="0.25">
      <c r="A3" s="103" t="s">
        <v>1956</v>
      </c>
      <c r="I3" s="41" t="s">
        <v>1980</v>
      </c>
      <c r="J3" s="41" t="s">
        <v>1982</v>
      </c>
      <c r="K3" s="41">
        <v>213</v>
      </c>
    </row>
    <row r="4" spans="1:16" s="42" customFormat="1" ht="15" customHeight="1" x14ac:dyDescent="0.25">
      <c r="A4" s="42" t="s">
        <v>986</v>
      </c>
      <c r="B4" s="3" t="s">
        <v>284</v>
      </c>
      <c r="C4" s="3"/>
      <c r="D4" s="34"/>
      <c r="E4" s="34"/>
      <c r="F4" s="39"/>
      <c r="G4" s="39"/>
      <c r="L4" s="27">
        <v>1</v>
      </c>
    </row>
    <row r="5" spans="1:16" s="42" customFormat="1" ht="15" customHeight="1" x14ac:dyDescent="0.25">
      <c r="A5" s="42" t="s">
        <v>1710</v>
      </c>
      <c r="B5" s="3"/>
      <c r="C5" s="28" t="s">
        <v>1706</v>
      </c>
      <c r="D5" s="36"/>
      <c r="E5" s="36"/>
      <c r="F5" s="39"/>
      <c r="G5" s="39"/>
      <c r="L5" s="27"/>
      <c r="P5" s="42">
        <v>1</v>
      </c>
    </row>
    <row r="6" spans="1:16" s="42" customFormat="1" ht="15" customHeight="1" x14ac:dyDescent="0.25">
      <c r="A6" s="42" t="s">
        <v>1711</v>
      </c>
      <c r="B6" s="3"/>
      <c r="C6" s="28" t="s">
        <v>1707</v>
      </c>
      <c r="D6" s="36"/>
      <c r="E6" s="36"/>
      <c r="F6" s="39"/>
      <c r="G6" s="39"/>
      <c r="L6" s="27"/>
      <c r="P6" s="42">
        <v>1</v>
      </c>
    </row>
    <row r="7" spans="1:16" s="42" customFormat="1" ht="15" customHeight="1" x14ac:dyDescent="0.25">
      <c r="A7" s="42" t="s">
        <v>1712</v>
      </c>
      <c r="B7" s="3"/>
      <c r="C7" s="28" t="s">
        <v>1708</v>
      </c>
      <c r="D7" s="36"/>
      <c r="E7" s="36"/>
      <c r="F7" s="39"/>
      <c r="G7" s="39"/>
      <c r="L7" s="27"/>
      <c r="P7" s="42">
        <v>1</v>
      </c>
    </row>
    <row r="8" spans="1:16" s="42" customFormat="1" ht="15" customHeight="1" x14ac:dyDescent="0.25">
      <c r="A8" s="42" t="s">
        <v>1713</v>
      </c>
      <c r="B8" s="3"/>
      <c r="C8" s="28" t="s">
        <v>1709</v>
      </c>
      <c r="D8" s="36"/>
      <c r="E8" s="36"/>
      <c r="F8" s="39"/>
      <c r="G8" s="39"/>
      <c r="L8" s="27"/>
      <c r="P8" s="42">
        <v>1</v>
      </c>
    </row>
    <row r="9" spans="1:16" s="42" customFormat="1" ht="15" customHeight="1" x14ac:dyDescent="0.25">
      <c r="A9" s="42" t="s">
        <v>285</v>
      </c>
      <c r="B9" s="28"/>
      <c r="C9" s="28"/>
      <c r="D9" s="34"/>
      <c r="E9" s="34"/>
      <c r="F9" s="39"/>
      <c r="G9" s="39"/>
      <c r="L9" s="27"/>
      <c r="P9" s="42">
        <v>1</v>
      </c>
    </row>
    <row r="10" spans="1:16" s="42" customFormat="1" ht="15" customHeight="1" x14ac:dyDescent="0.25">
      <c r="A10" s="42" t="s">
        <v>987</v>
      </c>
      <c r="B10" s="3" t="s">
        <v>286</v>
      </c>
      <c r="C10" s="3"/>
      <c r="D10" s="34"/>
      <c r="E10" s="34"/>
      <c r="F10" s="39"/>
      <c r="G10" s="39"/>
      <c r="L10" s="27"/>
      <c r="P10" s="42">
        <v>1</v>
      </c>
    </row>
    <row r="11" spans="1:16" s="42" customFormat="1" ht="15" customHeight="1" x14ac:dyDescent="0.25">
      <c r="A11" s="42" t="s">
        <v>1718</v>
      </c>
      <c r="B11" s="3"/>
      <c r="C11" s="28" t="s">
        <v>1714</v>
      </c>
      <c r="D11" s="36"/>
      <c r="E11" s="36"/>
      <c r="F11" s="39"/>
      <c r="G11" s="39"/>
      <c r="L11" s="27"/>
      <c r="P11" s="42">
        <v>1</v>
      </c>
    </row>
    <row r="12" spans="1:16" s="42" customFormat="1" ht="15" customHeight="1" x14ac:dyDescent="0.25">
      <c r="A12" s="42" t="s">
        <v>1719</v>
      </c>
      <c r="B12" s="3"/>
      <c r="C12" s="28" t="s">
        <v>1715</v>
      </c>
      <c r="D12" s="36"/>
      <c r="E12" s="36"/>
      <c r="F12" s="39"/>
      <c r="G12" s="39"/>
      <c r="L12" s="27"/>
      <c r="P12" s="42">
        <v>1</v>
      </c>
    </row>
    <row r="13" spans="1:16" s="42" customFormat="1" ht="15" customHeight="1" x14ac:dyDescent="0.25">
      <c r="A13" s="42" t="s">
        <v>1720</v>
      </c>
      <c r="B13" s="3"/>
      <c r="C13" s="28" t="s">
        <v>1716</v>
      </c>
      <c r="D13" s="36"/>
      <c r="E13" s="36"/>
      <c r="F13" s="39"/>
      <c r="G13" s="39"/>
      <c r="L13" s="27"/>
      <c r="P13" s="42">
        <v>1</v>
      </c>
    </row>
    <row r="14" spans="1:16" s="42" customFormat="1" ht="15" customHeight="1" x14ac:dyDescent="0.25">
      <c r="A14" s="42" t="s">
        <v>1721</v>
      </c>
      <c r="B14" s="3"/>
      <c r="C14" s="28" t="s">
        <v>1717</v>
      </c>
      <c r="D14" s="36"/>
      <c r="E14" s="36"/>
      <c r="F14" s="39"/>
      <c r="G14" s="39"/>
      <c r="L14" s="27"/>
      <c r="P14" s="42">
        <v>1</v>
      </c>
    </row>
    <row r="15" spans="1:16" s="42" customFormat="1" ht="15" customHeight="1" x14ac:dyDescent="0.25">
      <c r="A15" s="42" t="s">
        <v>988</v>
      </c>
      <c r="B15" s="3" t="s">
        <v>287</v>
      </c>
      <c r="C15" s="3" t="s">
        <v>1722</v>
      </c>
      <c r="D15" s="34"/>
      <c r="E15" s="34"/>
      <c r="F15" s="39"/>
      <c r="G15" s="39"/>
      <c r="L15" s="27"/>
      <c r="P15" s="42">
        <v>1</v>
      </c>
    </row>
    <row r="16" spans="1:16" s="42" customFormat="1" ht="15" customHeight="1" x14ac:dyDescent="0.25">
      <c r="A16" s="42" t="s">
        <v>989</v>
      </c>
      <c r="B16" s="3" t="s">
        <v>288</v>
      </c>
      <c r="C16" s="3" t="s">
        <v>1723</v>
      </c>
      <c r="D16" s="34"/>
      <c r="E16" s="34"/>
      <c r="F16" s="39"/>
      <c r="G16" s="39"/>
      <c r="L16" s="27"/>
      <c r="P16" s="42">
        <v>1</v>
      </c>
    </row>
    <row r="17" spans="1:16" s="42" customFormat="1" ht="15" customHeight="1" x14ac:dyDescent="0.25">
      <c r="A17" s="42" t="s">
        <v>990</v>
      </c>
      <c r="B17" s="3" t="s">
        <v>289</v>
      </c>
      <c r="C17" s="3" t="s">
        <v>1724</v>
      </c>
      <c r="D17" s="34"/>
      <c r="E17" s="34"/>
      <c r="F17" s="39"/>
      <c r="G17" s="39"/>
      <c r="L17" s="27"/>
      <c r="P17" s="42">
        <v>1</v>
      </c>
    </row>
    <row r="18" spans="1:16" s="42" customFormat="1" ht="15" customHeight="1" x14ac:dyDescent="0.25">
      <c r="A18" s="42" t="s">
        <v>991</v>
      </c>
      <c r="B18" s="3" t="s">
        <v>290</v>
      </c>
      <c r="C18" s="3" t="s">
        <v>1725</v>
      </c>
      <c r="D18" s="34"/>
      <c r="E18" s="34"/>
      <c r="F18" s="39"/>
      <c r="G18" s="39"/>
      <c r="L18" s="27"/>
      <c r="P18" s="42">
        <v>1</v>
      </c>
    </row>
    <row r="19" spans="1:16" s="42" customFormat="1" ht="15" customHeight="1" x14ac:dyDescent="0.25">
      <c r="A19" s="42" t="s">
        <v>1379</v>
      </c>
      <c r="B19" s="3" t="s">
        <v>1380</v>
      </c>
      <c r="C19" s="3" t="s">
        <v>1380</v>
      </c>
      <c r="D19" s="34"/>
      <c r="E19" s="34"/>
      <c r="F19" s="39"/>
      <c r="G19" s="39"/>
      <c r="H19" s="42" t="e">
        <f ca="1">AI_DIV(A18,A4)</f>
        <v>#NAME?</v>
      </c>
      <c r="L19" s="27">
        <v>1</v>
      </c>
    </row>
    <row r="20" spans="1:16" s="42" customFormat="1" ht="15" customHeight="1" x14ac:dyDescent="0.25">
      <c r="A20" s="42" t="s">
        <v>992</v>
      </c>
      <c r="B20" s="3" t="s">
        <v>291</v>
      </c>
      <c r="C20" s="3" t="s">
        <v>1726</v>
      </c>
      <c r="D20" s="34"/>
      <c r="E20" s="34"/>
      <c r="F20" s="39"/>
      <c r="G20" s="39"/>
      <c r="L20" s="27"/>
      <c r="P20" s="42">
        <v>1</v>
      </c>
    </row>
    <row r="21" spans="1:16" s="42" customFormat="1" ht="15" customHeight="1" x14ac:dyDescent="0.25">
      <c r="A21" s="42" t="s">
        <v>993</v>
      </c>
      <c r="B21" s="3" t="s">
        <v>292</v>
      </c>
      <c r="C21" s="3" t="s">
        <v>1727</v>
      </c>
      <c r="D21" s="34"/>
      <c r="E21" s="34"/>
      <c r="F21" s="39"/>
      <c r="G21" s="39"/>
      <c r="L21" s="27">
        <v>1</v>
      </c>
    </row>
    <row r="22" spans="1:16" s="42" customFormat="1" ht="15" customHeight="1" x14ac:dyDescent="0.25">
      <c r="A22" s="104" t="s">
        <v>293</v>
      </c>
      <c r="B22" s="1"/>
      <c r="C22" s="1"/>
      <c r="D22" s="45"/>
      <c r="E22" s="45"/>
      <c r="F22" s="39"/>
      <c r="G22" s="39"/>
      <c r="L22" s="27"/>
      <c r="P22" s="42">
        <v>1</v>
      </c>
    </row>
    <row r="23" spans="1:16" s="42" customFormat="1" ht="15" customHeight="1" x14ac:dyDescent="0.25">
      <c r="A23" s="42" t="s">
        <v>994</v>
      </c>
      <c r="B23" s="3" t="s">
        <v>294</v>
      </c>
      <c r="C23" s="3" t="s">
        <v>1728</v>
      </c>
      <c r="D23" s="34"/>
      <c r="E23" s="34"/>
      <c r="F23" s="39"/>
      <c r="G23" s="39"/>
      <c r="L23" s="27">
        <v>1</v>
      </c>
    </row>
    <row r="24" spans="1:16" s="42" customFormat="1" ht="15" customHeight="1" x14ac:dyDescent="0.25">
      <c r="A24" s="42" t="s">
        <v>995</v>
      </c>
      <c r="B24" s="3" t="s">
        <v>295</v>
      </c>
      <c r="C24" s="3" t="s">
        <v>1729</v>
      </c>
      <c r="D24" s="34"/>
      <c r="E24" s="34"/>
      <c r="F24" s="39"/>
      <c r="G24" s="39"/>
      <c r="L24" s="27">
        <v>1</v>
      </c>
    </row>
    <row r="25" spans="1:16" s="42" customFormat="1" ht="15" customHeight="1" x14ac:dyDescent="0.25">
      <c r="A25" s="42" t="s">
        <v>996</v>
      </c>
      <c r="B25" s="3" t="s">
        <v>296</v>
      </c>
      <c r="C25" s="3" t="s">
        <v>1730</v>
      </c>
      <c r="D25" s="34"/>
      <c r="E25" s="34"/>
      <c r="F25" s="39"/>
      <c r="G25" s="39"/>
      <c r="L25" s="27">
        <v>1</v>
      </c>
    </row>
    <row r="26" spans="1:16" s="42" customFormat="1" ht="15" customHeight="1" x14ac:dyDescent="0.25">
      <c r="A26" s="104" t="s">
        <v>297</v>
      </c>
      <c r="B26" s="1"/>
      <c r="C26" s="1"/>
      <c r="D26" s="45"/>
      <c r="E26" s="45"/>
      <c r="F26" s="39"/>
      <c r="G26" s="39"/>
      <c r="L26" s="27"/>
      <c r="P26" s="42">
        <v>1</v>
      </c>
    </row>
    <row r="27" spans="1:16" s="42" customFormat="1" ht="15" customHeight="1" x14ac:dyDescent="0.25">
      <c r="A27" s="42" t="s">
        <v>997</v>
      </c>
      <c r="B27" s="28"/>
      <c r="C27" s="28"/>
      <c r="D27" s="34"/>
      <c r="E27" s="34"/>
      <c r="F27" s="39"/>
      <c r="G27" s="39"/>
      <c r="L27" s="27"/>
      <c r="P27" s="42">
        <v>1</v>
      </c>
    </row>
    <row r="28" spans="1:16" s="42" customFormat="1" ht="15" customHeight="1" x14ac:dyDescent="0.25">
      <c r="A28" s="42" t="s">
        <v>998</v>
      </c>
      <c r="B28" s="3" t="s">
        <v>298</v>
      </c>
      <c r="C28" s="3" t="s">
        <v>1731</v>
      </c>
      <c r="D28" s="34"/>
      <c r="E28" s="34"/>
      <c r="F28" s="39"/>
      <c r="G28" s="39"/>
      <c r="L28" s="27"/>
      <c r="P28" s="42">
        <v>1</v>
      </c>
    </row>
    <row r="29" spans="1:16" s="42" customFormat="1" ht="15" customHeight="1" x14ac:dyDescent="0.25">
      <c r="A29" s="42" t="s">
        <v>999</v>
      </c>
      <c r="B29" s="3" t="s">
        <v>299</v>
      </c>
      <c r="C29" s="3" t="s">
        <v>1732</v>
      </c>
      <c r="D29" s="34"/>
      <c r="E29" s="34"/>
      <c r="F29" s="39"/>
      <c r="G29" s="39"/>
      <c r="L29" s="27"/>
      <c r="P29" s="42">
        <v>1</v>
      </c>
    </row>
    <row r="30" spans="1:16" s="42" customFormat="1" ht="15" customHeight="1" x14ac:dyDescent="0.25">
      <c r="A30" s="42" t="s">
        <v>1000</v>
      </c>
      <c r="B30" s="3" t="s">
        <v>300</v>
      </c>
      <c r="C30" s="3" t="s">
        <v>1733</v>
      </c>
      <c r="D30" s="34"/>
      <c r="E30" s="34"/>
      <c r="F30" s="39"/>
      <c r="G30" s="39"/>
      <c r="L30" s="27">
        <v>1</v>
      </c>
    </row>
    <row r="31" spans="1:16" s="42" customFormat="1" ht="15" customHeight="1" x14ac:dyDescent="0.25">
      <c r="A31" s="42" t="s">
        <v>1001</v>
      </c>
      <c r="B31" s="3" t="s">
        <v>301</v>
      </c>
      <c r="C31" s="3" t="s">
        <v>1734</v>
      </c>
      <c r="D31" s="34"/>
      <c r="E31" s="34"/>
      <c r="F31" s="39"/>
      <c r="G31" s="39"/>
      <c r="L31" s="27"/>
      <c r="P31" s="42">
        <v>1</v>
      </c>
    </row>
    <row r="32" spans="1:16" s="42" customFormat="1" ht="15" customHeight="1" x14ac:dyDescent="0.25">
      <c r="A32" s="42" t="s">
        <v>1002</v>
      </c>
      <c r="B32" s="27"/>
      <c r="C32" s="27"/>
      <c r="D32" s="34"/>
      <c r="E32" s="34"/>
      <c r="F32" s="39"/>
      <c r="G32" s="39"/>
      <c r="L32" s="27">
        <v>1</v>
      </c>
    </row>
    <row r="33" spans="1:16" s="42" customFormat="1" ht="15" customHeight="1" x14ac:dyDescent="0.25">
      <c r="A33" s="42" t="s">
        <v>1003</v>
      </c>
      <c r="B33" s="3" t="s">
        <v>302</v>
      </c>
      <c r="C33" s="3" t="s">
        <v>1735</v>
      </c>
      <c r="D33" s="34"/>
      <c r="E33" s="34"/>
      <c r="F33" s="39"/>
      <c r="G33" s="39"/>
      <c r="L33" s="27">
        <v>1</v>
      </c>
    </row>
    <row r="34" spans="1:16" s="42" customFormat="1" ht="15" customHeight="1" x14ac:dyDescent="0.25">
      <c r="A34" s="42" t="s">
        <v>1004</v>
      </c>
      <c r="B34" s="3" t="s">
        <v>303</v>
      </c>
      <c r="C34" s="3" t="s">
        <v>1736</v>
      </c>
      <c r="D34" s="34"/>
      <c r="E34" s="34"/>
      <c r="F34" s="39"/>
      <c r="G34" s="39"/>
      <c r="L34" s="27"/>
      <c r="P34" s="42">
        <v>1</v>
      </c>
    </row>
    <row r="35" spans="1:16" s="42" customFormat="1" ht="15" customHeight="1" x14ac:dyDescent="0.25">
      <c r="A35" s="42" t="s">
        <v>1005</v>
      </c>
      <c r="B35" s="27"/>
      <c r="C35" s="27"/>
      <c r="D35" s="34"/>
      <c r="E35" s="34"/>
      <c r="F35" s="39"/>
      <c r="G35" s="39"/>
      <c r="L35" s="27"/>
      <c r="P35" s="42">
        <v>1</v>
      </c>
    </row>
    <row r="36" spans="1:16" s="42" customFormat="1" ht="15" customHeight="1" x14ac:dyDescent="0.25">
      <c r="A36" s="42" t="s">
        <v>1003</v>
      </c>
      <c r="B36" s="3" t="s">
        <v>304</v>
      </c>
      <c r="C36" s="3" t="s">
        <v>1737</v>
      </c>
      <c r="D36" s="34"/>
      <c r="E36" s="34"/>
      <c r="F36" s="39"/>
      <c r="G36" s="39"/>
      <c r="L36" s="27"/>
      <c r="P36" s="42">
        <v>1</v>
      </c>
    </row>
    <row r="37" spans="1:16" s="42" customFormat="1" ht="15" customHeight="1" x14ac:dyDescent="0.25">
      <c r="A37" s="42" t="s">
        <v>1006</v>
      </c>
      <c r="B37" s="3" t="s">
        <v>305</v>
      </c>
      <c r="C37" s="3" t="s">
        <v>1738</v>
      </c>
      <c r="D37" s="34"/>
      <c r="E37" s="34"/>
      <c r="F37" s="39"/>
      <c r="G37" s="39"/>
      <c r="L37" s="27"/>
      <c r="P37" s="42">
        <v>1</v>
      </c>
    </row>
    <row r="38" spans="1:16" s="42" customFormat="1" ht="15" customHeight="1" x14ac:dyDescent="0.25">
      <c r="A38" s="42" t="s">
        <v>1007</v>
      </c>
      <c r="B38" s="3" t="s">
        <v>306</v>
      </c>
      <c r="C38" s="3" t="s">
        <v>1739</v>
      </c>
      <c r="D38" s="34"/>
      <c r="E38" s="34"/>
      <c r="F38" s="39"/>
      <c r="G38" s="39"/>
      <c r="L38" s="27">
        <v>1</v>
      </c>
    </row>
    <row r="39" spans="1:16" s="42" customFormat="1" ht="15" customHeight="1" x14ac:dyDescent="0.25">
      <c r="A39" s="42" t="s">
        <v>1383</v>
      </c>
      <c r="B39" s="3" t="s">
        <v>1384</v>
      </c>
      <c r="C39" s="3" t="s">
        <v>1384</v>
      </c>
      <c r="D39" s="34"/>
      <c r="E39" s="34"/>
      <c r="F39" s="39"/>
      <c r="G39" s="39"/>
      <c r="H39" s="42" t="e">
        <f ca="1">AI_DIV(A37,A38)</f>
        <v>#NAME?</v>
      </c>
      <c r="L39" s="27">
        <v>1</v>
      </c>
    </row>
    <row r="40" spans="1:16" s="42" customFormat="1" ht="15" customHeight="1" x14ac:dyDescent="0.25">
      <c r="A40" s="104" t="s">
        <v>307</v>
      </c>
      <c r="B40" s="1"/>
      <c r="C40" s="1"/>
      <c r="D40" s="45"/>
      <c r="E40" s="45"/>
      <c r="F40" s="39"/>
      <c r="G40" s="39"/>
      <c r="L40" s="27"/>
      <c r="P40" s="42">
        <v>1</v>
      </c>
    </row>
    <row r="41" spans="1:16" s="42" customFormat="1" ht="15" customHeight="1" x14ac:dyDescent="0.25">
      <c r="A41" s="42" t="s">
        <v>1008</v>
      </c>
      <c r="B41" s="3" t="s">
        <v>308</v>
      </c>
      <c r="C41" s="3" t="s">
        <v>1740</v>
      </c>
      <c r="D41" s="34"/>
      <c r="E41" s="34"/>
      <c r="F41" s="39"/>
      <c r="G41" s="39"/>
      <c r="L41" s="27">
        <v>1</v>
      </c>
    </row>
    <row r="42" spans="1:16" s="42" customFormat="1" ht="15" customHeight="1" x14ac:dyDescent="0.25">
      <c r="A42" s="42" t="s">
        <v>1007</v>
      </c>
      <c r="B42" s="3" t="s">
        <v>309</v>
      </c>
      <c r="C42" s="3" t="s">
        <v>1741</v>
      </c>
      <c r="D42" s="34"/>
      <c r="E42" s="34"/>
      <c r="F42" s="39"/>
      <c r="G42" s="39"/>
      <c r="L42" s="27"/>
      <c r="P42" s="42">
        <v>1</v>
      </c>
    </row>
    <row r="43" spans="1:16" s="42" customFormat="1" ht="15" customHeight="1" x14ac:dyDescent="0.25">
      <c r="A43" s="42" t="s">
        <v>1009</v>
      </c>
      <c r="B43" s="3" t="s">
        <v>310</v>
      </c>
      <c r="C43" s="3" t="s">
        <v>1742</v>
      </c>
      <c r="D43" s="34"/>
      <c r="E43" s="34"/>
      <c r="F43" s="39"/>
      <c r="G43" s="39"/>
      <c r="L43" s="27"/>
      <c r="P43" s="42">
        <v>1</v>
      </c>
    </row>
    <row r="44" spans="1:16" s="42" customFormat="1" ht="15" customHeight="1" x14ac:dyDescent="0.25">
      <c r="A44" s="42" t="s">
        <v>1010</v>
      </c>
      <c r="B44" s="3" t="s">
        <v>311</v>
      </c>
      <c r="C44" s="3" t="s">
        <v>1743</v>
      </c>
      <c r="D44" s="34"/>
      <c r="E44" s="34"/>
      <c r="F44" s="39"/>
      <c r="G44" s="39"/>
      <c r="L44" s="27">
        <v>1</v>
      </c>
    </row>
    <row r="45" spans="1:16" s="42" customFormat="1" ht="15" customHeight="1" x14ac:dyDescent="0.25">
      <c r="A45" s="42" t="s">
        <v>1011</v>
      </c>
      <c r="B45" s="3" t="s">
        <v>312</v>
      </c>
      <c r="C45" s="3" t="s">
        <v>1744</v>
      </c>
      <c r="D45" s="34"/>
      <c r="E45" s="34"/>
      <c r="F45" s="39"/>
      <c r="G45" s="39"/>
      <c r="L45" s="27"/>
      <c r="P45" s="42">
        <v>1</v>
      </c>
    </row>
    <row r="46" spans="1:16" s="42" customFormat="1" ht="15" customHeight="1" x14ac:dyDescent="0.25">
      <c r="A46" s="42" t="s">
        <v>1012</v>
      </c>
      <c r="B46" s="3" t="s">
        <v>313</v>
      </c>
      <c r="C46" s="3" t="s">
        <v>1745</v>
      </c>
      <c r="D46" s="34"/>
      <c r="E46" s="34"/>
      <c r="F46" s="39"/>
      <c r="G46" s="39"/>
      <c r="L46" s="27"/>
      <c r="P46" s="42">
        <v>1</v>
      </c>
    </row>
    <row r="47" spans="1:16" s="42" customFormat="1" ht="15" customHeight="1" x14ac:dyDescent="0.25">
      <c r="A47" s="42" t="s">
        <v>1013</v>
      </c>
      <c r="B47" s="3" t="s">
        <v>314</v>
      </c>
      <c r="C47" s="3" t="s">
        <v>1746</v>
      </c>
      <c r="D47" s="34"/>
      <c r="E47" s="34"/>
      <c r="F47" s="39"/>
      <c r="G47" s="39"/>
      <c r="L47" s="27"/>
      <c r="P47" s="42">
        <v>1</v>
      </c>
    </row>
    <row r="48" spans="1:16" s="42" customFormat="1" ht="15" customHeight="1" x14ac:dyDescent="0.25">
      <c r="A48" s="42" t="s">
        <v>1014</v>
      </c>
      <c r="B48" s="3" t="s">
        <v>315</v>
      </c>
      <c r="C48" s="3" t="s">
        <v>1747</v>
      </c>
      <c r="D48" s="34"/>
      <c r="E48" s="34"/>
      <c r="F48" s="39"/>
      <c r="G48" s="39"/>
      <c r="L48" s="27"/>
      <c r="P48" s="42">
        <v>1</v>
      </c>
    </row>
    <row r="49" spans="1:16" s="42" customFormat="1" ht="15" customHeight="1" x14ac:dyDescent="0.25">
      <c r="A49" s="42" t="s">
        <v>1015</v>
      </c>
      <c r="B49" s="3" t="s">
        <v>316</v>
      </c>
      <c r="C49" s="3" t="s">
        <v>1748</v>
      </c>
      <c r="D49" s="34"/>
      <c r="E49" s="34"/>
      <c r="F49" s="39"/>
      <c r="G49" s="39"/>
      <c r="L49" s="27">
        <v>1</v>
      </c>
    </row>
    <row r="50" spans="1:16" s="42" customFormat="1" ht="15" customHeight="1" x14ac:dyDescent="0.25">
      <c r="A50" s="42" t="s">
        <v>1016</v>
      </c>
      <c r="B50" s="3" t="s">
        <v>317</v>
      </c>
      <c r="C50" s="3" t="s">
        <v>1749</v>
      </c>
      <c r="D50" s="34"/>
      <c r="E50" s="34"/>
      <c r="F50" s="39"/>
      <c r="G50" s="39"/>
      <c r="L50" s="27"/>
      <c r="P50" s="42">
        <v>1</v>
      </c>
    </row>
    <row r="51" spans="1:16" s="42" customFormat="1" ht="15" customHeight="1" x14ac:dyDescent="0.25">
      <c r="A51" s="42" t="s">
        <v>1017</v>
      </c>
      <c r="B51" s="3" t="s">
        <v>318</v>
      </c>
      <c r="C51" s="3" t="s">
        <v>1750</v>
      </c>
      <c r="D51" s="34"/>
      <c r="E51" s="34"/>
      <c r="F51" s="39"/>
      <c r="G51" s="39"/>
      <c r="L51" s="27"/>
      <c r="P51" s="42">
        <v>1</v>
      </c>
    </row>
    <row r="52" spans="1:16" s="42" customFormat="1" ht="15" customHeight="1" x14ac:dyDescent="0.25">
      <c r="A52" s="42" t="s">
        <v>1018</v>
      </c>
      <c r="B52" s="28"/>
      <c r="C52" s="28"/>
      <c r="D52" s="34"/>
      <c r="E52" s="34"/>
      <c r="F52" s="39"/>
      <c r="G52" s="39"/>
      <c r="L52" s="27"/>
      <c r="P52" s="42">
        <v>1</v>
      </c>
    </row>
    <row r="53" spans="1:16" s="42" customFormat="1" ht="15" customHeight="1" x14ac:dyDescent="0.25">
      <c r="A53" s="42" t="s">
        <v>1019</v>
      </c>
      <c r="B53" s="3" t="s">
        <v>319</v>
      </c>
      <c r="C53" s="3" t="s">
        <v>1751</v>
      </c>
      <c r="D53" s="34"/>
      <c r="E53" s="34"/>
      <c r="F53" s="39"/>
      <c r="G53" s="39"/>
      <c r="L53" s="27"/>
      <c r="P53" s="42">
        <v>1</v>
      </c>
    </row>
    <row r="54" spans="1:16" s="42" customFormat="1" ht="15" customHeight="1" x14ac:dyDescent="0.25">
      <c r="A54" s="42" t="s">
        <v>1020</v>
      </c>
      <c r="B54" s="3" t="s">
        <v>320</v>
      </c>
      <c r="C54" s="3" t="s">
        <v>1752</v>
      </c>
      <c r="D54" s="34"/>
      <c r="E54" s="34"/>
      <c r="F54" s="39"/>
      <c r="G54" s="39"/>
      <c r="L54" s="27"/>
      <c r="P54" s="42">
        <v>1</v>
      </c>
    </row>
    <row r="55" spans="1:16" s="42" customFormat="1" ht="15" customHeight="1" x14ac:dyDescent="0.25">
      <c r="A55" s="42" t="s">
        <v>1021</v>
      </c>
      <c r="B55" s="3" t="s">
        <v>321</v>
      </c>
      <c r="C55" s="3" t="s">
        <v>1753</v>
      </c>
      <c r="D55" s="34"/>
      <c r="E55" s="34"/>
      <c r="F55" s="39" t="s">
        <v>1615</v>
      </c>
      <c r="G55" s="39"/>
      <c r="L55" s="27"/>
      <c r="P55" s="42">
        <v>1</v>
      </c>
    </row>
    <row r="56" spans="1:16" s="42" customFormat="1" ht="15" customHeight="1" x14ac:dyDescent="0.25">
      <c r="A56" s="42" t="s">
        <v>1022</v>
      </c>
      <c r="B56" s="28"/>
      <c r="C56" s="28"/>
      <c r="D56" s="34"/>
      <c r="E56" s="34"/>
      <c r="F56" s="39"/>
      <c r="G56" s="39"/>
      <c r="L56" s="27"/>
      <c r="P56" s="42">
        <v>1</v>
      </c>
    </row>
    <row r="57" spans="1:16" s="42" customFormat="1" ht="15" customHeight="1" x14ac:dyDescent="0.25">
      <c r="A57" s="42" t="s">
        <v>1019</v>
      </c>
      <c r="B57" s="3" t="s">
        <v>322</v>
      </c>
      <c r="C57" s="3" t="s">
        <v>1754</v>
      </c>
      <c r="D57" s="34"/>
      <c r="E57" s="34"/>
      <c r="F57" s="39"/>
      <c r="G57" s="39"/>
      <c r="L57" s="27"/>
      <c r="P57" s="42">
        <v>1</v>
      </c>
    </row>
    <row r="58" spans="1:16" s="42" customFormat="1" ht="15" customHeight="1" x14ac:dyDescent="0.25">
      <c r="A58" s="42" t="s">
        <v>1023</v>
      </c>
      <c r="B58" s="3" t="s">
        <v>323</v>
      </c>
      <c r="C58" s="3" t="s">
        <v>1755</v>
      </c>
      <c r="D58" s="34"/>
      <c r="E58" s="34"/>
      <c r="F58" s="39"/>
      <c r="G58" s="39"/>
      <c r="L58" s="27"/>
      <c r="P58" s="42">
        <v>1</v>
      </c>
    </row>
    <row r="59" spans="1:16" s="42" customFormat="1" ht="15" customHeight="1" x14ac:dyDescent="0.25">
      <c r="A59" s="42" t="s">
        <v>1024</v>
      </c>
      <c r="B59" s="3" t="s">
        <v>324</v>
      </c>
      <c r="C59" s="3" t="s">
        <v>1756</v>
      </c>
      <c r="D59" s="34"/>
      <c r="E59" s="34"/>
      <c r="F59" s="39"/>
      <c r="G59" s="39"/>
      <c r="L59" s="27"/>
      <c r="P59" s="42">
        <v>1</v>
      </c>
    </row>
    <row r="60" spans="1:16" s="42" customFormat="1" ht="15" customHeight="1" x14ac:dyDescent="0.25">
      <c r="A60" s="42" t="s">
        <v>1025</v>
      </c>
      <c r="B60" s="3" t="s">
        <v>325</v>
      </c>
      <c r="C60" s="3" t="s">
        <v>1757</v>
      </c>
      <c r="D60" s="34"/>
      <c r="E60" s="34"/>
      <c r="F60" s="39"/>
      <c r="G60" s="39"/>
      <c r="L60" s="27"/>
      <c r="P60" s="42">
        <v>1</v>
      </c>
    </row>
    <row r="61" spans="1:16" s="42" customFormat="1" ht="15" customHeight="1" x14ac:dyDescent="0.25">
      <c r="A61" s="42" t="s">
        <v>1026</v>
      </c>
      <c r="B61" s="3" t="s">
        <v>326</v>
      </c>
      <c r="C61" s="3" t="s">
        <v>1758</v>
      </c>
      <c r="D61" s="34"/>
      <c r="E61" s="34"/>
      <c r="F61" s="39"/>
      <c r="G61" s="39"/>
      <c r="L61" s="27"/>
      <c r="P61" s="42">
        <v>1</v>
      </c>
    </row>
    <row r="62" spans="1:16" s="42" customFormat="1" ht="15" customHeight="1" x14ac:dyDescent="0.25">
      <c r="A62" s="42" t="s">
        <v>1027</v>
      </c>
      <c r="B62" s="3" t="s">
        <v>327</v>
      </c>
      <c r="C62" s="3" t="s">
        <v>1759</v>
      </c>
      <c r="D62" s="34"/>
      <c r="E62" s="34"/>
      <c r="F62" s="39"/>
      <c r="G62" s="39"/>
      <c r="L62" s="27"/>
      <c r="P62" s="42">
        <v>1</v>
      </c>
    </row>
    <row r="63" spans="1:16" s="42" customFormat="1" ht="15" customHeight="1" x14ac:dyDescent="0.25">
      <c r="A63" s="42" t="s">
        <v>1028</v>
      </c>
      <c r="B63" s="3" t="s">
        <v>328</v>
      </c>
      <c r="C63" s="3" t="s">
        <v>1760</v>
      </c>
      <c r="D63" s="34"/>
      <c r="E63" s="34"/>
      <c r="F63" s="39"/>
      <c r="G63" s="39"/>
      <c r="L63" s="27"/>
      <c r="P63" s="42">
        <v>1</v>
      </c>
    </row>
    <row r="64" spans="1:16" s="42" customFormat="1" ht="15" customHeight="1" x14ac:dyDescent="0.25">
      <c r="A64" s="42" t="s">
        <v>1029</v>
      </c>
      <c r="B64" s="3" t="s">
        <v>329</v>
      </c>
      <c r="C64" s="3" t="s">
        <v>1761</v>
      </c>
      <c r="D64" s="34"/>
      <c r="E64" s="34"/>
      <c r="F64" s="39"/>
      <c r="G64" s="39"/>
      <c r="L64" s="27">
        <v>1</v>
      </c>
    </row>
    <row r="65" spans="1:16" s="42" customFormat="1" ht="15" customHeight="1" x14ac:dyDescent="0.25">
      <c r="A65" s="42" t="s">
        <v>1030</v>
      </c>
      <c r="B65" s="3" t="s">
        <v>330</v>
      </c>
      <c r="C65" s="3" t="s">
        <v>1762</v>
      </c>
      <c r="D65" s="34"/>
      <c r="E65" s="34"/>
      <c r="F65" s="39"/>
      <c r="G65" s="39"/>
      <c r="L65" s="27">
        <v>1</v>
      </c>
    </row>
    <row r="66" spans="1:16" s="42" customFormat="1" ht="15" customHeight="1" x14ac:dyDescent="0.25">
      <c r="A66" s="47" t="s">
        <v>1031</v>
      </c>
      <c r="B66" s="1"/>
      <c r="C66" s="1"/>
      <c r="D66" s="45"/>
      <c r="E66" s="45"/>
      <c r="F66" s="39"/>
      <c r="G66" s="39"/>
      <c r="L66" s="27"/>
      <c r="P66" s="42">
        <v>1</v>
      </c>
    </row>
    <row r="67" spans="1:16" s="42" customFormat="1" ht="15" customHeight="1" x14ac:dyDescent="0.25">
      <c r="A67" s="42" t="s">
        <v>1032</v>
      </c>
      <c r="B67" s="3" t="s">
        <v>331</v>
      </c>
      <c r="C67" s="3" t="s">
        <v>1763</v>
      </c>
      <c r="D67" s="34"/>
      <c r="E67" s="34"/>
      <c r="F67" s="39"/>
      <c r="G67" s="39"/>
      <c r="L67" s="27"/>
      <c r="P67" s="42">
        <v>1</v>
      </c>
    </row>
    <row r="68" spans="1:16" s="42" customFormat="1" ht="15" customHeight="1" x14ac:dyDescent="0.25">
      <c r="A68" s="42" t="s">
        <v>1033</v>
      </c>
      <c r="B68" s="3" t="s">
        <v>332</v>
      </c>
      <c r="C68" s="3" t="s">
        <v>1764</v>
      </c>
      <c r="D68" s="34"/>
      <c r="E68" s="34"/>
      <c r="F68" s="39"/>
      <c r="G68" s="39"/>
      <c r="L68" s="27"/>
      <c r="P68" s="42">
        <v>1</v>
      </c>
    </row>
    <row r="69" spans="1:16" s="42" customFormat="1" ht="15" customHeight="1" x14ac:dyDescent="0.25">
      <c r="A69" s="42" t="s">
        <v>1034</v>
      </c>
      <c r="B69" s="3" t="s">
        <v>333</v>
      </c>
      <c r="C69" s="3" t="s">
        <v>1765</v>
      </c>
      <c r="D69" s="34"/>
      <c r="E69" s="34"/>
      <c r="F69" s="39"/>
      <c r="G69" s="39"/>
      <c r="L69" s="27"/>
      <c r="P69" s="42">
        <v>1</v>
      </c>
    </row>
    <row r="70" spans="1:16" s="42" customFormat="1" ht="15" customHeight="1" x14ac:dyDescent="0.25">
      <c r="A70" s="42" t="s">
        <v>1616</v>
      </c>
      <c r="B70" s="28"/>
      <c r="C70" s="28"/>
      <c r="D70" s="34"/>
      <c r="E70" s="34"/>
      <c r="F70" s="39"/>
      <c r="G70" s="39"/>
      <c r="H70" s="42" t="e">
        <f ca="1">AI_SUM('E07'!$A$26,SI05_07!$A$12,SI05_07!$A$22,SI05_07!$A$32,SI05_07!$A$42,SI05_07!$A$52,SI05_07!$A$62,SI05_07!$A$72,SI05_07!$A$82,Assets!$A$6,Assets!$A$7)</f>
        <v>#NAME?</v>
      </c>
      <c r="L70" s="27"/>
      <c r="P70" s="42">
        <v>1</v>
      </c>
    </row>
    <row r="71" spans="1:16" s="42" customFormat="1" ht="15" customHeight="1" x14ac:dyDescent="0.25">
      <c r="A71" s="42" t="s">
        <v>1621</v>
      </c>
      <c r="B71" s="28"/>
      <c r="C71" s="28"/>
      <c r="D71" s="34"/>
      <c r="E71" s="34"/>
      <c r="F71" s="39"/>
      <c r="G71" s="39"/>
      <c r="H71" s="42" t="e">
        <f ca="1">AI_SUM(Assets!$A$6,Assets!$A$7)</f>
        <v>#NAME?</v>
      </c>
      <c r="L71" s="27"/>
      <c r="P71" s="42">
        <v>1</v>
      </c>
    </row>
    <row r="72" spans="1:16" s="42" customFormat="1" ht="15" customHeight="1" x14ac:dyDescent="0.25">
      <c r="A72" s="42" t="s">
        <v>1622</v>
      </c>
      <c r="B72" s="3"/>
      <c r="C72" s="3"/>
      <c r="D72" s="34"/>
      <c r="E72" s="34"/>
      <c r="F72" s="39"/>
      <c r="G72" s="39"/>
      <c r="H72" s="42" t="e">
        <f ca="1">AI_SUM(SI05_07!$A$12,SI05_07!$A$22,SI05_07!$A$32,SI05_07!$A$42,SI05_07!$A$52,SI05_07!$A$62,SI05_07!$A$72,SI05_07!$A$82)</f>
        <v>#NAME?</v>
      </c>
      <c r="L72" s="27"/>
      <c r="P72" s="42">
        <v>1</v>
      </c>
    </row>
    <row r="73" spans="1:16" s="42" customFormat="1" ht="15" customHeight="1" x14ac:dyDescent="0.25">
      <c r="A73" s="42" t="s">
        <v>1619</v>
      </c>
      <c r="B73" s="28"/>
      <c r="C73" s="28"/>
      <c r="D73" s="34"/>
      <c r="E73" s="34"/>
      <c r="F73" s="39"/>
      <c r="G73" s="39"/>
      <c r="H73" s="42" t="e">
        <f ca="1">AI_DIFF(Assets!$A$22,'E07'!$A$26)</f>
        <v>#NAME?</v>
      </c>
      <c r="L73" s="27"/>
      <c r="P73" s="42">
        <v>1</v>
      </c>
    </row>
    <row r="74" spans="1:16" s="42" customFormat="1" ht="15" customHeight="1" x14ac:dyDescent="0.25">
      <c r="A74" s="42" t="s">
        <v>1614</v>
      </c>
      <c r="B74" s="28"/>
      <c r="C74" s="28"/>
      <c r="D74" s="34"/>
      <c r="E74" s="34"/>
      <c r="F74" s="39"/>
      <c r="G74" s="39"/>
      <c r="H74" s="42" t="e">
        <f ca="1">AI_DIV(Assets!$A$22,A65)</f>
        <v>#NAME?</v>
      </c>
      <c r="L74" s="27"/>
      <c r="P74" s="42">
        <v>1</v>
      </c>
    </row>
    <row r="75" spans="1:16" s="42" customFormat="1" ht="15" customHeight="1" x14ac:dyDescent="0.25">
      <c r="A75" s="42" t="s">
        <v>1617</v>
      </c>
      <c r="B75" s="28"/>
      <c r="C75" s="28"/>
      <c r="D75" s="34"/>
      <c r="E75" s="34"/>
      <c r="F75" s="39"/>
      <c r="G75" s="39"/>
      <c r="H75" s="42" t="e">
        <f ca="1">AI_DIV(A70,A65)</f>
        <v>#NAME?</v>
      </c>
      <c r="L75" s="27"/>
      <c r="P75" s="42">
        <v>1</v>
      </c>
    </row>
    <row r="76" spans="1:16" s="42" customFormat="1" ht="15" customHeight="1" x14ac:dyDescent="0.25">
      <c r="A76" s="42" t="s">
        <v>1618</v>
      </c>
      <c r="B76" s="28"/>
      <c r="C76" s="28"/>
      <c r="D76" s="34"/>
      <c r="E76" s="34"/>
      <c r="F76" s="39"/>
      <c r="G76" s="39"/>
      <c r="H76" s="42" t="e">
        <f ca="1">AI_DIV(A73,'E07'!$A$26)</f>
        <v>#NAME?</v>
      </c>
      <c r="L76" s="27"/>
      <c r="P76" s="42">
        <v>1</v>
      </c>
    </row>
    <row r="77" spans="1:16" s="42" customFormat="1" ht="15" customHeight="1" x14ac:dyDescent="0.25">
      <c r="A77" s="42" t="s">
        <v>1620</v>
      </c>
      <c r="B77" s="3"/>
      <c r="C77" s="3"/>
      <c r="D77" s="34"/>
      <c r="E77" s="34"/>
      <c r="F77" s="39"/>
      <c r="G77" s="39"/>
      <c r="H77" s="42" t="e">
        <f ca="1">AI_DIV(A71,A65)</f>
        <v>#NAME?</v>
      </c>
      <c r="L77" s="27"/>
      <c r="P77" s="42">
        <v>1</v>
      </c>
    </row>
    <row r="78" spans="1:16" s="42" customFormat="1" ht="15" customHeight="1" x14ac:dyDescent="0.25">
      <c r="A78" s="42" t="s">
        <v>1623</v>
      </c>
      <c r="B78" s="3"/>
      <c r="C78" s="3"/>
      <c r="D78" s="34"/>
      <c r="E78" s="34"/>
      <c r="F78" s="39"/>
      <c r="G78" s="39"/>
      <c r="H78" s="42" t="e">
        <f ca="1">AI_DIV(A72,A65)</f>
        <v>#NAME?</v>
      </c>
      <c r="L78" s="27"/>
      <c r="P78" s="42">
        <v>1</v>
      </c>
    </row>
    <row r="79" spans="1:16" s="42" customFormat="1" ht="15" customHeight="1" x14ac:dyDescent="0.25">
      <c r="A79" s="42" t="s">
        <v>1624</v>
      </c>
      <c r="B79" s="28"/>
      <c r="C79" s="28"/>
      <c r="D79" s="34"/>
      <c r="E79" s="34"/>
      <c r="F79" s="39"/>
      <c r="G79" s="39"/>
      <c r="H79" s="42" t="e">
        <f ca="1">AI_DIV(A72,Assets!$A$22)</f>
        <v>#NAME?</v>
      </c>
      <c r="L79" s="27"/>
      <c r="P79" s="42">
        <v>1</v>
      </c>
    </row>
    <row r="80" spans="1:16" s="42" customFormat="1" ht="15" customHeight="1" x14ac:dyDescent="0.25">
      <c r="B80" s="28"/>
      <c r="C80" s="28"/>
      <c r="D80" s="34"/>
      <c r="E80" s="34"/>
      <c r="F80" s="39"/>
      <c r="G80" s="39"/>
      <c r="L80" s="27"/>
    </row>
  </sheetData>
  <autoFilter ref="A3:N79"/>
  <pageMargins left="0.7" right="0.7" top="0.75" bottom="0.75" header="0.3" footer="0.3"/>
  <pageSetup orientation="portrait" horizont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filterMode="1"/>
  <dimension ref="A2:P86"/>
  <sheetViews>
    <sheetView zoomScale="80" zoomScaleNormal="80" workbookViewId="0">
      <selection activeCell="A70" sqref="A70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12" width="10.7109375" style="59" customWidth="1"/>
    <col min="13" max="13" width="10.7109375" style="81" customWidth="1"/>
    <col min="14" max="16" width="10.7109375" style="59" customWidth="1"/>
    <col min="17" max="16384" width="9.140625" style="59"/>
  </cols>
  <sheetData>
    <row r="2" spans="1:16" ht="15" customHeight="1" x14ac:dyDescent="0.25">
      <c r="A2" s="59" t="s">
        <v>1826</v>
      </c>
      <c r="B2" s="77" t="s">
        <v>1666</v>
      </c>
      <c r="C2" s="77" t="s">
        <v>1667</v>
      </c>
      <c r="H2" s="59" t="s">
        <v>1986</v>
      </c>
      <c r="I2" s="59" t="s">
        <v>1983</v>
      </c>
      <c r="J2" s="59" t="s">
        <v>1984</v>
      </c>
      <c r="K2" s="59" t="s">
        <v>1985</v>
      </c>
    </row>
    <row r="3" spans="1:16" ht="15" customHeight="1" x14ac:dyDescent="0.25">
      <c r="A3" s="95" t="s">
        <v>1957</v>
      </c>
      <c r="B3" s="99"/>
      <c r="C3" s="99"/>
      <c r="D3" s="95"/>
      <c r="E3" s="95"/>
      <c r="I3" s="59" t="s">
        <v>1980</v>
      </c>
      <c r="J3" s="59" t="s">
        <v>1982</v>
      </c>
      <c r="K3" s="59">
        <v>213</v>
      </c>
    </row>
    <row r="4" spans="1:16" ht="15" customHeight="1" x14ac:dyDescent="0.25">
      <c r="A4" s="57" t="s">
        <v>1052</v>
      </c>
      <c r="D4" s="5" t="s">
        <v>637</v>
      </c>
      <c r="E4" s="5" t="s">
        <v>2048</v>
      </c>
      <c r="M4" s="81">
        <v>1</v>
      </c>
    </row>
    <row r="5" spans="1:16" ht="15" hidden="1" customHeight="1" x14ac:dyDescent="0.25">
      <c r="A5" s="57" t="s">
        <v>1053</v>
      </c>
      <c r="D5" s="5" t="s">
        <v>638</v>
      </c>
      <c r="E5" s="5" t="s">
        <v>2049</v>
      </c>
      <c r="P5" s="59">
        <v>1</v>
      </c>
    </row>
    <row r="6" spans="1:16" ht="15" customHeight="1" x14ac:dyDescent="0.25">
      <c r="A6" s="57" t="s">
        <v>951</v>
      </c>
      <c r="D6" s="5" t="s">
        <v>639</v>
      </c>
      <c r="E6" s="5" t="s">
        <v>2050</v>
      </c>
      <c r="M6" s="81">
        <v>1</v>
      </c>
    </row>
    <row r="7" spans="1:16" ht="15" hidden="1" customHeight="1" x14ac:dyDescent="0.25">
      <c r="A7" s="57" t="s">
        <v>1086</v>
      </c>
      <c r="D7" s="5" t="s">
        <v>640</v>
      </c>
      <c r="E7" s="5" t="s">
        <v>2051</v>
      </c>
      <c r="P7" s="59">
        <v>1</v>
      </c>
    </row>
    <row r="8" spans="1:16" ht="15" hidden="1" customHeight="1" x14ac:dyDescent="0.25">
      <c r="A8" s="57" t="s">
        <v>1054</v>
      </c>
      <c r="D8" s="5" t="s">
        <v>641</v>
      </c>
      <c r="E8" s="5" t="s">
        <v>2052</v>
      </c>
      <c r="P8" s="59">
        <v>1</v>
      </c>
    </row>
    <row r="9" spans="1:16" ht="15" hidden="1" customHeight="1" x14ac:dyDescent="0.25">
      <c r="A9" s="57" t="s">
        <v>1055</v>
      </c>
      <c r="D9" s="5" t="s">
        <v>642</v>
      </c>
      <c r="E9" s="5" t="s">
        <v>2053</v>
      </c>
      <c r="P9" s="59">
        <v>1</v>
      </c>
    </row>
    <row r="10" spans="1:16" ht="15" hidden="1" customHeight="1" x14ac:dyDescent="0.25">
      <c r="A10" s="57" t="s">
        <v>1056</v>
      </c>
      <c r="D10" s="5" t="s">
        <v>643</v>
      </c>
      <c r="E10" s="5" t="s">
        <v>2054</v>
      </c>
      <c r="P10" s="59">
        <v>1</v>
      </c>
    </row>
    <row r="11" spans="1:16" ht="15" hidden="1" customHeight="1" x14ac:dyDescent="0.25">
      <c r="A11" s="57" t="s">
        <v>1057</v>
      </c>
      <c r="D11" s="34"/>
      <c r="E11" s="34"/>
      <c r="P11" s="59">
        <v>1</v>
      </c>
    </row>
    <row r="12" spans="1:16" ht="15" hidden="1" customHeight="1" x14ac:dyDescent="0.25">
      <c r="A12" s="57" t="s">
        <v>1058</v>
      </c>
      <c r="D12" s="5" t="s">
        <v>644</v>
      </c>
      <c r="E12" s="5" t="s">
        <v>2055</v>
      </c>
      <c r="P12" s="59">
        <v>1</v>
      </c>
    </row>
    <row r="13" spans="1:16" ht="15" hidden="1" customHeight="1" x14ac:dyDescent="0.25">
      <c r="A13" s="57" t="s">
        <v>1059</v>
      </c>
      <c r="D13" s="5" t="s">
        <v>645</v>
      </c>
      <c r="E13" s="5" t="s">
        <v>2056</v>
      </c>
      <c r="P13" s="59">
        <v>1</v>
      </c>
    </row>
    <row r="14" spans="1:16" ht="15" hidden="1" customHeight="1" x14ac:dyDescent="0.25">
      <c r="A14" s="57" t="s">
        <v>1060</v>
      </c>
      <c r="D14" s="5" t="s">
        <v>646</v>
      </c>
      <c r="E14" s="5" t="s">
        <v>2057</v>
      </c>
      <c r="P14" s="59">
        <v>1</v>
      </c>
    </row>
    <row r="15" spans="1:16" ht="15" hidden="1" customHeight="1" x14ac:dyDescent="0.25">
      <c r="A15" s="57" t="s">
        <v>65</v>
      </c>
      <c r="D15" s="5" t="s">
        <v>647</v>
      </c>
      <c r="E15" s="5" t="s">
        <v>2058</v>
      </c>
      <c r="P15" s="59">
        <v>1</v>
      </c>
    </row>
    <row r="16" spans="1:16" ht="15" hidden="1" customHeight="1" x14ac:dyDescent="0.25">
      <c r="A16" s="57" t="s">
        <v>1061</v>
      </c>
      <c r="D16" s="5" t="s">
        <v>648</v>
      </c>
      <c r="E16" s="5" t="s">
        <v>2059</v>
      </c>
      <c r="P16" s="59">
        <v>1</v>
      </c>
    </row>
    <row r="17" spans="1:16" ht="15" hidden="1" customHeight="1" x14ac:dyDescent="0.25">
      <c r="A17" s="57" t="s">
        <v>1087</v>
      </c>
      <c r="D17" s="5" t="s">
        <v>649</v>
      </c>
      <c r="E17" s="5" t="s">
        <v>2060</v>
      </c>
      <c r="P17" s="59">
        <v>1</v>
      </c>
    </row>
    <row r="18" spans="1:16" ht="15" hidden="1" customHeight="1" x14ac:dyDescent="0.25">
      <c r="A18" s="57" t="s">
        <v>1088</v>
      </c>
      <c r="D18" s="5" t="s">
        <v>650</v>
      </c>
      <c r="E18" s="5" t="s">
        <v>2061</v>
      </c>
      <c r="P18" s="59">
        <v>1</v>
      </c>
    </row>
    <row r="19" spans="1:16" ht="15" hidden="1" customHeight="1" x14ac:dyDescent="0.25">
      <c r="A19" s="57" t="s">
        <v>1062</v>
      </c>
      <c r="D19" s="5" t="s">
        <v>651</v>
      </c>
      <c r="E19" s="5" t="s">
        <v>2062</v>
      </c>
      <c r="P19" s="59">
        <v>1</v>
      </c>
    </row>
    <row r="20" spans="1:16" ht="15" hidden="1" customHeight="1" x14ac:dyDescent="0.25">
      <c r="A20" s="57" t="s">
        <v>1063</v>
      </c>
      <c r="D20" s="5" t="s">
        <v>652</v>
      </c>
      <c r="E20" s="5" t="s">
        <v>2063</v>
      </c>
      <c r="P20" s="59">
        <v>1</v>
      </c>
    </row>
    <row r="21" spans="1:16" ht="15" customHeight="1" x14ac:dyDescent="0.25">
      <c r="A21" s="57" t="s">
        <v>1064</v>
      </c>
      <c r="D21" s="5" t="s">
        <v>653</v>
      </c>
      <c r="E21" s="5" t="s">
        <v>2064</v>
      </c>
      <c r="M21" s="81">
        <v>1</v>
      </c>
    </row>
    <row r="22" spans="1:16" ht="15" hidden="1" customHeight="1" x14ac:dyDescent="0.25">
      <c r="A22" s="57" t="s">
        <v>1065</v>
      </c>
      <c r="D22" s="5" t="s">
        <v>654</v>
      </c>
      <c r="E22" s="5" t="s">
        <v>2065</v>
      </c>
      <c r="P22" s="59">
        <v>1</v>
      </c>
    </row>
    <row r="23" spans="1:16" ht="15" hidden="1" customHeight="1" x14ac:dyDescent="0.25">
      <c r="A23" s="57" t="s">
        <v>1066</v>
      </c>
      <c r="D23" s="5" t="s">
        <v>655</v>
      </c>
      <c r="E23" s="5" t="s">
        <v>2066</v>
      </c>
      <c r="P23" s="59">
        <v>1</v>
      </c>
    </row>
    <row r="24" spans="1:16" ht="15" hidden="1" customHeight="1" x14ac:dyDescent="0.25">
      <c r="A24" s="57" t="s">
        <v>1067</v>
      </c>
      <c r="D24" s="5" t="s">
        <v>656</v>
      </c>
      <c r="E24" s="5" t="s">
        <v>2067</v>
      </c>
      <c r="P24" s="59">
        <v>1</v>
      </c>
    </row>
    <row r="25" spans="1:16" ht="15" hidden="1" customHeight="1" x14ac:dyDescent="0.25">
      <c r="A25" s="57" t="s">
        <v>1068</v>
      </c>
      <c r="D25" s="5" t="s">
        <v>657</v>
      </c>
      <c r="E25" s="5" t="s">
        <v>2068</v>
      </c>
      <c r="P25" s="59">
        <v>1</v>
      </c>
    </row>
    <row r="26" spans="1:16" ht="15" hidden="1" customHeight="1" x14ac:dyDescent="0.25">
      <c r="A26" s="57" t="s">
        <v>65</v>
      </c>
      <c r="D26" s="5" t="s">
        <v>658</v>
      </c>
      <c r="E26" s="5" t="s">
        <v>2069</v>
      </c>
      <c r="P26" s="59">
        <v>1</v>
      </c>
    </row>
    <row r="27" spans="1:16" ht="15" hidden="1" customHeight="1" x14ac:dyDescent="0.25">
      <c r="A27" s="57" t="s">
        <v>1069</v>
      </c>
      <c r="D27" s="5" t="s">
        <v>659</v>
      </c>
      <c r="E27" s="5" t="s">
        <v>2070</v>
      </c>
      <c r="P27" s="59">
        <v>1</v>
      </c>
    </row>
    <row r="28" spans="1:16" ht="15" hidden="1" customHeight="1" x14ac:dyDescent="0.25">
      <c r="A28" s="57" t="s">
        <v>1070</v>
      </c>
      <c r="D28" s="5" t="s">
        <v>660</v>
      </c>
      <c r="E28" s="5" t="s">
        <v>2071</v>
      </c>
      <c r="P28" s="59">
        <v>1</v>
      </c>
    </row>
    <row r="29" spans="1:16" ht="15" hidden="1" customHeight="1" x14ac:dyDescent="0.25">
      <c r="A29" s="57" t="s">
        <v>1071</v>
      </c>
      <c r="D29" s="5" t="s">
        <v>661</v>
      </c>
      <c r="E29" s="5" t="s">
        <v>2072</v>
      </c>
      <c r="P29" s="59">
        <v>1</v>
      </c>
    </row>
    <row r="30" spans="1:16" ht="15" hidden="1" customHeight="1" x14ac:dyDescent="0.25">
      <c r="A30" s="57" t="s">
        <v>1072</v>
      </c>
      <c r="D30" s="5" t="s">
        <v>662</v>
      </c>
      <c r="E30" s="5" t="s">
        <v>2073</v>
      </c>
      <c r="P30" s="59">
        <v>1</v>
      </c>
    </row>
    <row r="31" spans="1:16" ht="15" hidden="1" customHeight="1" x14ac:dyDescent="0.25">
      <c r="A31" s="57" t="s">
        <v>1073</v>
      </c>
      <c r="D31" s="5" t="s">
        <v>663</v>
      </c>
      <c r="E31" s="5" t="s">
        <v>2074</v>
      </c>
      <c r="P31" s="59">
        <v>1</v>
      </c>
    </row>
    <row r="32" spans="1:16" ht="15" hidden="1" customHeight="1" x14ac:dyDescent="0.25">
      <c r="A32" s="57" t="s">
        <v>1074</v>
      </c>
      <c r="D32" s="5" t="s">
        <v>664</v>
      </c>
      <c r="E32" s="5" t="s">
        <v>2075</v>
      </c>
      <c r="P32" s="59">
        <v>1</v>
      </c>
    </row>
    <row r="33" spans="1:16" ht="15" hidden="1" customHeight="1" x14ac:dyDescent="0.25">
      <c r="A33" s="57" t="s">
        <v>1075</v>
      </c>
      <c r="D33" s="5" t="s">
        <v>665</v>
      </c>
      <c r="E33" s="5" t="s">
        <v>2076</v>
      </c>
      <c r="P33" s="59">
        <v>1</v>
      </c>
    </row>
    <row r="34" spans="1:16" ht="15" hidden="1" customHeight="1" x14ac:dyDescent="0.25">
      <c r="A34" s="57" t="s">
        <v>65</v>
      </c>
      <c r="D34" s="5" t="s">
        <v>666</v>
      </c>
      <c r="E34" s="5" t="s">
        <v>2077</v>
      </c>
      <c r="P34" s="59">
        <v>1</v>
      </c>
    </row>
    <row r="35" spans="1:16" ht="15" customHeight="1" x14ac:dyDescent="0.25">
      <c r="A35" s="57" t="s">
        <v>1076</v>
      </c>
      <c r="D35" s="5" t="s">
        <v>667</v>
      </c>
      <c r="E35" s="5" t="s">
        <v>2078</v>
      </c>
      <c r="M35" s="81">
        <v>1</v>
      </c>
    </row>
    <row r="36" spans="1:16" ht="15" hidden="1" customHeight="1" x14ac:dyDescent="0.25">
      <c r="A36" s="57" t="s">
        <v>1004</v>
      </c>
      <c r="D36" s="5" t="s">
        <v>668</v>
      </c>
      <c r="E36" s="5" t="s">
        <v>2079</v>
      </c>
      <c r="P36" s="59">
        <v>1</v>
      </c>
    </row>
    <row r="37" spans="1:16" ht="15" hidden="1" customHeight="1" x14ac:dyDescent="0.25">
      <c r="A37" s="57" t="s">
        <v>1077</v>
      </c>
      <c r="D37" s="5" t="s">
        <v>669</v>
      </c>
      <c r="E37" s="5" t="s">
        <v>2080</v>
      </c>
      <c r="P37" s="59">
        <v>1</v>
      </c>
    </row>
    <row r="38" spans="1:16" ht="15" hidden="1" customHeight="1" x14ac:dyDescent="0.25">
      <c r="A38" s="57" t="s">
        <v>1078</v>
      </c>
      <c r="D38" s="5" t="s">
        <v>670</v>
      </c>
      <c r="E38" s="5" t="s">
        <v>2081</v>
      </c>
      <c r="P38" s="59">
        <v>1</v>
      </c>
    </row>
    <row r="39" spans="1:16" ht="15" hidden="1" customHeight="1" x14ac:dyDescent="0.25">
      <c r="A39" s="57" t="s">
        <v>1079</v>
      </c>
      <c r="D39" s="5" t="s">
        <v>671</v>
      </c>
      <c r="E39" s="5" t="s">
        <v>2082</v>
      </c>
      <c r="P39" s="59">
        <v>1</v>
      </c>
    </row>
    <row r="40" spans="1:16" ht="15" customHeight="1" x14ac:dyDescent="0.25">
      <c r="A40" s="57" t="s">
        <v>1080</v>
      </c>
      <c r="D40" s="5" t="s">
        <v>672</v>
      </c>
      <c r="E40" s="5" t="s">
        <v>2083</v>
      </c>
      <c r="M40" s="81">
        <v>1</v>
      </c>
    </row>
    <row r="41" spans="1:16" ht="15" customHeight="1" x14ac:dyDescent="0.25">
      <c r="A41" s="57" t="s">
        <v>1007</v>
      </c>
      <c r="D41" s="5" t="s">
        <v>673</v>
      </c>
      <c r="E41" s="215" t="s">
        <v>2084</v>
      </c>
      <c r="M41" s="81">
        <v>1</v>
      </c>
    </row>
    <row r="42" spans="1:16" ht="15" customHeight="1" x14ac:dyDescent="0.25">
      <c r="A42" s="57" t="s">
        <v>1383</v>
      </c>
      <c r="D42" s="5" t="s">
        <v>1385</v>
      </c>
      <c r="E42" s="5" t="s">
        <v>1385</v>
      </c>
      <c r="H42" s="59" t="e">
        <f ca="1">AI_DIV(A38,A41)</f>
        <v>#NAME?</v>
      </c>
      <c r="M42" s="81">
        <v>1</v>
      </c>
    </row>
    <row r="43" spans="1:16" ht="15" customHeight="1" x14ac:dyDescent="0.25">
      <c r="A43" s="52" t="s">
        <v>307</v>
      </c>
      <c r="D43" s="101"/>
      <c r="E43" s="5"/>
      <c r="M43" s="81">
        <v>1</v>
      </c>
    </row>
    <row r="44" spans="1:16" ht="15" customHeight="1" x14ac:dyDescent="0.25">
      <c r="A44" s="57" t="s">
        <v>1089</v>
      </c>
      <c r="D44" s="5" t="s">
        <v>674</v>
      </c>
      <c r="E44" s="5" t="s">
        <v>2085</v>
      </c>
      <c r="M44" s="81">
        <v>1</v>
      </c>
    </row>
    <row r="45" spans="1:16" ht="15" hidden="1" customHeight="1" x14ac:dyDescent="0.25">
      <c r="A45" s="57" t="s">
        <v>1007</v>
      </c>
      <c r="D45" s="5" t="s">
        <v>675</v>
      </c>
      <c r="E45" s="5" t="s">
        <v>2086</v>
      </c>
      <c r="P45" s="59">
        <v>1</v>
      </c>
    </row>
    <row r="46" spans="1:16" ht="15" customHeight="1" x14ac:dyDescent="0.25">
      <c r="A46" s="57" t="s">
        <v>1090</v>
      </c>
      <c r="D46" s="5" t="s">
        <v>676</v>
      </c>
      <c r="E46" s="5" t="s">
        <v>2087</v>
      </c>
      <c r="M46" s="81">
        <v>1</v>
      </c>
    </row>
    <row r="47" spans="1:16" ht="15" hidden="1" customHeight="1" x14ac:dyDescent="0.25">
      <c r="A47" s="57" t="s">
        <v>1091</v>
      </c>
      <c r="D47" s="5" t="s">
        <v>677</v>
      </c>
      <c r="E47" s="5" t="s">
        <v>2088</v>
      </c>
      <c r="P47" s="59">
        <v>1</v>
      </c>
    </row>
    <row r="48" spans="1:16" ht="15" hidden="1" customHeight="1" x14ac:dyDescent="0.25">
      <c r="A48" s="57" t="s">
        <v>1012</v>
      </c>
      <c r="D48" s="5" t="s">
        <v>678</v>
      </c>
      <c r="E48" s="5" t="s">
        <v>2089</v>
      </c>
      <c r="P48" s="59">
        <v>1</v>
      </c>
    </row>
    <row r="49" spans="1:16" ht="15" hidden="1" customHeight="1" x14ac:dyDescent="0.25">
      <c r="A49" s="57" t="s">
        <v>1013</v>
      </c>
      <c r="D49" s="5" t="s">
        <v>679</v>
      </c>
      <c r="E49" s="5" t="s">
        <v>2090</v>
      </c>
      <c r="P49" s="59">
        <v>1</v>
      </c>
    </row>
    <row r="50" spans="1:16" ht="15" hidden="1" customHeight="1" x14ac:dyDescent="0.25">
      <c r="A50" s="57" t="s">
        <v>1081</v>
      </c>
      <c r="D50" s="5" t="s">
        <v>680</v>
      </c>
      <c r="E50" s="5" t="s">
        <v>2091</v>
      </c>
      <c r="P50" s="59">
        <v>1</v>
      </c>
    </row>
    <row r="51" spans="1:16" ht="15" hidden="1" customHeight="1" x14ac:dyDescent="0.25">
      <c r="A51" s="57" t="s">
        <v>1092</v>
      </c>
      <c r="D51" s="5" t="s">
        <v>681</v>
      </c>
      <c r="E51" s="5" t="s">
        <v>2092</v>
      </c>
      <c r="P51" s="59">
        <v>1</v>
      </c>
    </row>
    <row r="52" spans="1:16" ht="15" hidden="1" customHeight="1" x14ac:dyDescent="0.25">
      <c r="A52" s="57" t="s">
        <v>1082</v>
      </c>
      <c r="D52" s="5" t="s">
        <v>682</v>
      </c>
      <c r="E52" s="5" t="s">
        <v>2093</v>
      </c>
      <c r="P52" s="59">
        <v>1</v>
      </c>
    </row>
    <row r="53" spans="1:16" ht="15" hidden="1" customHeight="1" x14ac:dyDescent="0.25">
      <c r="A53" s="57" t="s">
        <v>1027</v>
      </c>
      <c r="D53" s="5" t="s">
        <v>683</v>
      </c>
      <c r="E53" s="5" t="s">
        <v>2094</v>
      </c>
      <c r="P53" s="59">
        <v>1</v>
      </c>
    </row>
    <row r="54" spans="1:16" ht="15" hidden="1" customHeight="1" x14ac:dyDescent="0.25">
      <c r="A54" s="57" t="s">
        <v>1083</v>
      </c>
      <c r="D54" s="5" t="s">
        <v>684</v>
      </c>
      <c r="E54" s="5" t="s">
        <v>2095</v>
      </c>
      <c r="P54" s="59">
        <v>1</v>
      </c>
    </row>
    <row r="55" spans="1:16" ht="15" hidden="1" customHeight="1" x14ac:dyDescent="0.25">
      <c r="A55" s="57" t="s">
        <v>1084</v>
      </c>
      <c r="D55" s="5" t="s">
        <v>685</v>
      </c>
      <c r="E55" s="5" t="s">
        <v>2096</v>
      </c>
      <c r="P55" s="59">
        <v>1</v>
      </c>
    </row>
    <row r="56" spans="1:16" ht="15" hidden="1" customHeight="1" x14ac:dyDescent="0.25">
      <c r="A56" s="57" t="s">
        <v>1015</v>
      </c>
      <c r="D56" s="5" t="s">
        <v>686</v>
      </c>
      <c r="E56" s="34" t="s">
        <v>2097</v>
      </c>
      <c r="P56" s="59">
        <v>1</v>
      </c>
    </row>
    <row r="57" spans="1:16" ht="15" hidden="1" customHeight="1" x14ac:dyDescent="0.25">
      <c r="A57" s="57" t="s">
        <v>1017</v>
      </c>
      <c r="D57" s="5" t="s">
        <v>687</v>
      </c>
      <c r="E57" s="5" t="s">
        <v>2098</v>
      </c>
      <c r="P57" s="59">
        <v>1</v>
      </c>
    </row>
    <row r="58" spans="1:16" ht="15" hidden="1" customHeight="1" x14ac:dyDescent="0.25">
      <c r="A58" s="57" t="s">
        <v>1018</v>
      </c>
      <c r="D58" s="34"/>
      <c r="E58" s="5"/>
      <c r="P58" s="59">
        <v>1</v>
      </c>
    </row>
    <row r="59" spans="1:16" ht="15" hidden="1" customHeight="1" x14ac:dyDescent="0.25">
      <c r="A59" s="57" t="s">
        <v>1019</v>
      </c>
      <c r="D59" s="5" t="s">
        <v>688</v>
      </c>
      <c r="E59" s="5" t="s">
        <v>2099</v>
      </c>
      <c r="P59" s="59">
        <v>1</v>
      </c>
    </row>
    <row r="60" spans="1:16" ht="15" hidden="1" customHeight="1" x14ac:dyDescent="0.25">
      <c r="A60" s="57" t="s">
        <v>1020</v>
      </c>
      <c r="D60" s="5" t="s">
        <v>689</v>
      </c>
      <c r="E60" s="34" t="s">
        <v>2100</v>
      </c>
      <c r="P60" s="59">
        <v>1</v>
      </c>
    </row>
    <row r="61" spans="1:16" ht="15" hidden="1" customHeight="1" x14ac:dyDescent="0.25">
      <c r="A61" s="57" t="s">
        <v>1021</v>
      </c>
      <c r="D61" s="5" t="s">
        <v>690</v>
      </c>
      <c r="E61" s="5" t="s">
        <v>2101</v>
      </c>
      <c r="P61" s="59">
        <v>1</v>
      </c>
    </row>
    <row r="62" spans="1:16" ht="15" hidden="1" customHeight="1" x14ac:dyDescent="0.25">
      <c r="A62" s="57" t="s">
        <v>1022</v>
      </c>
      <c r="D62" s="34"/>
      <c r="E62" s="5"/>
      <c r="P62" s="59">
        <v>1</v>
      </c>
    </row>
    <row r="63" spans="1:16" ht="15" hidden="1" customHeight="1" x14ac:dyDescent="0.25">
      <c r="A63" s="57" t="s">
        <v>1019</v>
      </c>
      <c r="D63" s="5" t="s">
        <v>691</v>
      </c>
      <c r="E63" s="5" t="s">
        <v>2102</v>
      </c>
      <c r="P63" s="59">
        <v>1</v>
      </c>
    </row>
    <row r="64" spans="1:16" ht="15" hidden="1" customHeight="1" x14ac:dyDescent="0.25">
      <c r="A64" s="57" t="s">
        <v>1023</v>
      </c>
      <c r="D64" s="5" t="s">
        <v>692</v>
      </c>
      <c r="E64" s="5" t="s">
        <v>2103</v>
      </c>
      <c r="P64" s="59">
        <v>1</v>
      </c>
    </row>
    <row r="65" spans="1:16" ht="15" hidden="1" customHeight="1" x14ac:dyDescent="0.25">
      <c r="A65" s="57" t="s">
        <v>1024</v>
      </c>
      <c r="D65" s="5" t="s">
        <v>693</v>
      </c>
      <c r="E65" s="5" t="s">
        <v>2104</v>
      </c>
      <c r="P65" s="59">
        <v>1</v>
      </c>
    </row>
    <row r="66" spans="1:16" ht="15" hidden="1" customHeight="1" x14ac:dyDescent="0.25">
      <c r="A66" s="57" t="s">
        <v>1085</v>
      </c>
      <c r="D66" s="5" t="s">
        <v>694</v>
      </c>
      <c r="E66" s="5" t="s">
        <v>2105</v>
      </c>
      <c r="P66" s="59">
        <v>1</v>
      </c>
    </row>
    <row r="67" spans="1:16" ht="15" hidden="1" customHeight="1" x14ac:dyDescent="0.25">
      <c r="A67" s="57" t="s">
        <v>1026</v>
      </c>
      <c r="D67" s="5" t="s">
        <v>695</v>
      </c>
      <c r="E67" s="5" t="s">
        <v>2106</v>
      </c>
      <c r="P67" s="59">
        <v>1</v>
      </c>
    </row>
    <row r="68" spans="1:16" ht="15" hidden="1" customHeight="1" x14ac:dyDescent="0.25">
      <c r="A68" s="57" t="s">
        <v>1028</v>
      </c>
      <c r="D68" s="5" t="s">
        <v>696</v>
      </c>
      <c r="E68" s="5" t="s">
        <v>2107</v>
      </c>
      <c r="P68" s="59">
        <v>1</v>
      </c>
    </row>
    <row r="69" spans="1:16" ht="15" customHeight="1" x14ac:dyDescent="0.25">
      <c r="A69" s="57" t="s">
        <v>1093</v>
      </c>
      <c r="D69" s="5" t="s">
        <v>697</v>
      </c>
      <c r="E69" s="102" t="s">
        <v>2108</v>
      </c>
      <c r="M69" s="81">
        <v>1</v>
      </c>
    </row>
    <row r="70" spans="1:16" ht="15" customHeight="1" x14ac:dyDescent="0.25">
      <c r="A70" s="57" t="s">
        <v>1094</v>
      </c>
      <c r="D70" s="5" t="s">
        <v>698</v>
      </c>
      <c r="E70" s="34" t="s">
        <v>2109</v>
      </c>
      <c r="M70" s="81">
        <v>1</v>
      </c>
    </row>
    <row r="71" spans="1:16" ht="15" hidden="1" customHeight="1" x14ac:dyDescent="0.25">
      <c r="A71" s="88" t="s">
        <v>1616</v>
      </c>
      <c r="D71" s="102"/>
      <c r="E71" s="34"/>
      <c r="H71" s="59" t="e">
        <f ca="1">AI_SUM('E07'!$A$26,SI05_07!$A$12,SI05_07!$A$22,SI05_07!$A$32,SI05_07!$A$42,SI05_07!$A$52,SI05_07!$A$62,SI05_07!$A$72,SI05_07!$A$82,Assets!$A$6,Assets!$A$7)</f>
        <v>#NAME?</v>
      </c>
      <c r="N71" s="59">
        <v>1</v>
      </c>
      <c r="P71" s="59">
        <v>1</v>
      </c>
    </row>
    <row r="72" spans="1:16" ht="15" hidden="1" customHeight="1" x14ac:dyDescent="0.25">
      <c r="A72" s="57" t="s">
        <v>1621</v>
      </c>
      <c r="D72" s="34"/>
      <c r="E72" s="34"/>
      <c r="H72" s="59" t="e">
        <f ca="1">AI_SUM(Assets!$A$6,Assets!$A$7)</f>
        <v>#NAME?</v>
      </c>
      <c r="N72" s="59">
        <v>1</v>
      </c>
      <c r="P72" s="59">
        <v>1</v>
      </c>
    </row>
    <row r="73" spans="1:16" ht="15" hidden="1" customHeight="1" x14ac:dyDescent="0.25">
      <c r="A73" s="57" t="s">
        <v>1622</v>
      </c>
      <c r="D73" s="34"/>
      <c r="E73" s="34"/>
      <c r="H73" s="59" t="e">
        <f ca="1">AI_SUM(SI05_07!$A$12,SI05_07!$A$22,SI05_07!$A$32,SI05_07!$A$42,SI05_07!$A$52,SI05_07!$A$62,SI05_07!$A$72,SI05_07!$A$82)</f>
        <v>#NAME?</v>
      </c>
      <c r="N73" s="59">
        <v>1</v>
      </c>
      <c r="P73" s="59">
        <v>1</v>
      </c>
    </row>
    <row r="74" spans="1:16" ht="15" hidden="1" customHeight="1" x14ac:dyDescent="0.25">
      <c r="A74" s="57" t="s">
        <v>1619</v>
      </c>
      <c r="D74" s="34"/>
      <c r="E74" s="34"/>
      <c r="H74" s="59" t="e">
        <f ca="1">AI_DIFF(Assets!$A$22,'E07'!$A$26)</f>
        <v>#NAME?</v>
      </c>
      <c r="N74" s="59">
        <v>1</v>
      </c>
      <c r="P74" s="59">
        <v>1</v>
      </c>
    </row>
    <row r="75" spans="1:16" ht="15" hidden="1" customHeight="1" x14ac:dyDescent="0.25">
      <c r="A75" s="57" t="s">
        <v>1614</v>
      </c>
      <c r="D75" s="34"/>
      <c r="E75" s="34"/>
      <c r="H75" s="59" t="e">
        <f ca="1">AI_DIV(Assets!$A$22,A70)</f>
        <v>#NAME?</v>
      </c>
      <c r="P75" s="59">
        <v>1</v>
      </c>
    </row>
    <row r="76" spans="1:16" ht="15" hidden="1" customHeight="1" x14ac:dyDescent="0.25">
      <c r="A76" s="57" t="s">
        <v>1617</v>
      </c>
      <c r="D76" s="34"/>
      <c r="E76" s="34"/>
      <c r="H76" s="59" t="e">
        <f ca="1">AI_DIV(A71,A70)</f>
        <v>#NAME?</v>
      </c>
      <c r="P76" s="59">
        <v>1</v>
      </c>
    </row>
    <row r="77" spans="1:16" ht="15" hidden="1" customHeight="1" x14ac:dyDescent="0.25">
      <c r="A77" s="57" t="s">
        <v>1618</v>
      </c>
      <c r="D77" s="34"/>
      <c r="E77" s="34"/>
      <c r="H77" s="59" t="e">
        <f ca="1">AI_DIV(A74,'E07'!$A$26)</f>
        <v>#NAME?</v>
      </c>
      <c r="P77" s="59">
        <v>1</v>
      </c>
    </row>
    <row r="78" spans="1:16" ht="15" hidden="1" customHeight="1" x14ac:dyDescent="0.25">
      <c r="A78" s="57" t="s">
        <v>1620</v>
      </c>
      <c r="D78" s="34"/>
      <c r="E78" s="34"/>
      <c r="H78" s="59" t="e">
        <f ca="1">AI_DIV(A72,A70)</f>
        <v>#NAME?</v>
      </c>
      <c r="P78" s="59">
        <v>1</v>
      </c>
    </row>
    <row r="79" spans="1:16" ht="15" hidden="1" customHeight="1" x14ac:dyDescent="0.25">
      <c r="A79" s="57" t="s">
        <v>1623</v>
      </c>
      <c r="D79" s="34"/>
      <c r="E79" s="34"/>
      <c r="H79" s="59" t="e">
        <f ca="1">AI_DIV(A73,A70)</f>
        <v>#NAME?</v>
      </c>
      <c r="P79" s="59">
        <v>1</v>
      </c>
    </row>
    <row r="80" spans="1:16" ht="15" hidden="1" customHeight="1" x14ac:dyDescent="0.25">
      <c r="A80" s="57" t="s">
        <v>1624</v>
      </c>
      <c r="D80" s="34"/>
      <c r="E80" s="34"/>
      <c r="H80" s="59" t="e">
        <f ca="1">AI_DIV(A73,Assets!$A$22)</f>
        <v>#NAME?</v>
      </c>
      <c r="P80" s="59">
        <v>1</v>
      </c>
    </row>
    <row r="81" spans="1:5" ht="15" customHeight="1" x14ac:dyDescent="0.25">
      <c r="A81" s="57"/>
      <c r="D81" s="34"/>
      <c r="E81" s="34"/>
    </row>
    <row r="82" spans="1:5" ht="15" customHeight="1" x14ac:dyDescent="0.25">
      <c r="A82" s="57"/>
      <c r="D82" s="34"/>
      <c r="E82" s="34"/>
    </row>
    <row r="83" spans="1:5" ht="15" customHeight="1" x14ac:dyDescent="0.25">
      <c r="A83" s="57"/>
      <c r="D83" s="34"/>
      <c r="E83" s="34"/>
    </row>
    <row r="84" spans="1:5" ht="15" customHeight="1" x14ac:dyDescent="0.25">
      <c r="A84" s="57"/>
      <c r="D84" s="34"/>
      <c r="E84" s="34"/>
    </row>
    <row r="85" spans="1:5" ht="15" customHeight="1" x14ac:dyDescent="0.25">
      <c r="A85" s="57"/>
      <c r="D85" s="34"/>
    </row>
    <row r="86" spans="1:5" ht="15" customHeight="1" x14ac:dyDescent="0.25">
      <c r="A86" s="57"/>
      <c r="D86" s="34"/>
    </row>
  </sheetData>
  <autoFilter ref="A3:N80">
    <filterColumn colId="12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72"/>
  <sheetViews>
    <sheetView topLeftCell="A34" zoomScale="80" zoomScaleNormal="80" workbookViewId="0">
      <selection activeCell="T71" sqref="T71"/>
    </sheetView>
  </sheetViews>
  <sheetFormatPr defaultColWidth="9.140625" defaultRowHeight="15" customHeight="1" x14ac:dyDescent="0.25"/>
  <cols>
    <col min="1" max="1" width="58.7109375" style="31" customWidth="1"/>
    <col min="2" max="3" width="10.7109375" style="61" customWidth="1"/>
    <col min="4" max="5" width="10.7109375" style="81" customWidth="1"/>
    <col min="6" max="7" width="10.7109375" style="60" customWidth="1"/>
    <col min="8" max="13" width="10.7109375" style="59" customWidth="1"/>
    <col min="14" max="14" width="10.7109375" style="60" customWidth="1"/>
    <col min="15" max="16" width="10.7109375" style="59" customWidth="1"/>
    <col min="17" max="16384" width="9.140625" style="59"/>
  </cols>
  <sheetData>
    <row r="1" spans="1:16" ht="15" customHeight="1" x14ac:dyDescent="0.25">
      <c r="A1" s="55"/>
    </row>
    <row r="2" spans="1:16" ht="15" customHeight="1" x14ac:dyDescent="0.25">
      <c r="A2" s="59" t="s">
        <v>1826</v>
      </c>
      <c r="B2" s="61" t="s">
        <v>1666</v>
      </c>
      <c r="C2" s="61" t="s">
        <v>1667</v>
      </c>
      <c r="H2" s="59" t="s">
        <v>1986</v>
      </c>
      <c r="I2" s="59" t="s">
        <v>1983</v>
      </c>
      <c r="J2" s="59" t="s">
        <v>1984</v>
      </c>
      <c r="K2" s="59" t="s">
        <v>1985</v>
      </c>
    </row>
    <row r="3" spans="1:16" ht="15" customHeight="1" x14ac:dyDescent="0.25">
      <c r="A3" s="95" t="s">
        <v>1958</v>
      </c>
      <c r="B3" s="99"/>
      <c r="C3" s="99"/>
      <c r="D3" s="100"/>
      <c r="E3" s="100"/>
      <c r="F3" s="95"/>
      <c r="G3" s="95"/>
      <c r="I3" s="59" t="s">
        <v>1980</v>
      </c>
      <c r="J3" s="59" t="s">
        <v>1982</v>
      </c>
      <c r="K3" s="59">
        <v>213</v>
      </c>
    </row>
    <row r="4" spans="1:16" ht="15" customHeight="1" x14ac:dyDescent="0.25">
      <c r="A4" s="57" t="s">
        <v>1095</v>
      </c>
      <c r="F4" s="7" t="s">
        <v>827</v>
      </c>
      <c r="G4" s="7" t="s">
        <v>2185</v>
      </c>
      <c r="P4" s="59">
        <v>1</v>
      </c>
    </row>
    <row r="5" spans="1:16" ht="15" customHeight="1" x14ac:dyDescent="0.25">
      <c r="A5" s="57" t="s">
        <v>1118</v>
      </c>
      <c r="F5" s="7" t="s">
        <v>828</v>
      </c>
      <c r="G5" s="7" t="s">
        <v>2186</v>
      </c>
      <c r="N5" s="60">
        <v>1</v>
      </c>
    </row>
    <row r="6" spans="1:16" ht="15" customHeight="1" x14ac:dyDescent="0.25">
      <c r="A6" s="57" t="s">
        <v>1096</v>
      </c>
      <c r="F6" s="7" t="s">
        <v>829</v>
      </c>
      <c r="G6" s="7" t="s">
        <v>2187</v>
      </c>
      <c r="P6" s="59">
        <v>1</v>
      </c>
    </row>
    <row r="7" spans="1:16" ht="15" customHeight="1" x14ac:dyDescent="0.25">
      <c r="A7" s="57" t="s">
        <v>1119</v>
      </c>
      <c r="F7" s="7" t="s">
        <v>830</v>
      </c>
      <c r="G7" s="7" t="s">
        <v>2188</v>
      </c>
      <c r="P7" s="59">
        <v>1</v>
      </c>
    </row>
    <row r="8" spans="1:16" ht="15" customHeight="1" x14ac:dyDescent="0.25">
      <c r="A8" s="57" t="s">
        <v>1097</v>
      </c>
      <c r="F8" s="7" t="s">
        <v>831</v>
      </c>
      <c r="G8" s="7" t="s">
        <v>2189</v>
      </c>
      <c r="P8" s="59">
        <v>1</v>
      </c>
    </row>
    <row r="9" spans="1:16" ht="15" customHeight="1" x14ac:dyDescent="0.25">
      <c r="A9" s="57" t="s">
        <v>1098</v>
      </c>
      <c r="F9" s="7" t="s">
        <v>832</v>
      </c>
      <c r="G9" s="7" t="s">
        <v>2190</v>
      </c>
      <c r="P9" s="59">
        <v>1</v>
      </c>
    </row>
    <row r="10" spans="1:16" ht="15" customHeight="1" x14ac:dyDescent="0.25">
      <c r="A10" s="57" t="s">
        <v>1099</v>
      </c>
      <c r="F10" s="7" t="s">
        <v>833</v>
      </c>
      <c r="G10" s="7" t="s">
        <v>2191</v>
      </c>
      <c r="P10" s="59">
        <v>1</v>
      </c>
    </row>
    <row r="11" spans="1:16" ht="15" customHeight="1" x14ac:dyDescent="0.25">
      <c r="A11" s="57" t="s">
        <v>1120</v>
      </c>
      <c r="F11" s="7" t="s">
        <v>834</v>
      </c>
      <c r="G11" s="7" t="s">
        <v>2192</v>
      </c>
      <c r="P11" s="59">
        <v>1</v>
      </c>
    </row>
    <row r="12" spans="1:16" ht="15" customHeight="1" x14ac:dyDescent="0.25">
      <c r="A12" s="29" t="s">
        <v>803</v>
      </c>
      <c r="F12" s="54"/>
      <c r="G12" s="54"/>
      <c r="P12" s="59">
        <v>1</v>
      </c>
    </row>
    <row r="13" spans="1:16" ht="15" customHeight="1" x14ac:dyDescent="0.25">
      <c r="A13" s="57" t="s">
        <v>1100</v>
      </c>
      <c r="F13" s="7" t="s">
        <v>835</v>
      </c>
      <c r="G13" s="7" t="s">
        <v>2193</v>
      </c>
      <c r="P13" s="59">
        <v>1</v>
      </c>
    </row>
    <row r="14" spans="1:16" ht="15" customHeight="1" x14ac:dyDescent="0.25">
      <c r="A14" s="57" t="s">
        <v>1101</v>
      </c>
      <c r="F14" s="7" t="s">
        <v>836</v>
      </c>
      <c r="G14" s="7" t="s">
        <v>2194</v>
      </c>
      <c r="P14" s="59">
        <v>1</v>
      </c>
    </row>
    <row r="15" spans="1:16" ht="15" customHeight="1" x14ac:dyDescent="0.25">
      <c r="A15" s="57" t="s">
        <v>1102</v>
      </c>
      <c r="F15" s="7" t="s">
        <v>837</v>
      </c>
      <c r="G15" s="7" t="s">
        <v>2195</v>
      </c>
      <c r="P15" s="59">
        <v>1</v>
      </c>
    </row>
    <row r="16" spans="1:16" ht="15" customHeight="1" x14ac:dyDescent="0.25">
      <c r="A16" s="57" t="s">
        <v>1103</v>
      </c>
      <c r="F16" s="7" t="s">
        <v>838</v>
      </c>
      <c r="G16" s="7" t="s">
        <v>2196</v>
      </c>
      <c r="P16" s="59">
        <v>1</v>
      </c>
    </row>
    <row r="17" spans="1:16" ht="15" customHeight="1" x14ac:dyDescent="0.25">
      <c r="A17" s="57" t="s">
        <v>1104</v>
      </c>
      <c r="F17" s="7" t="s">
        <v>839</v>
      </c>
      <c r="G17" s="7" t="s">
        <v>2197</v>
      </c>
      <c r="P17" s="59">
        <v>1</v>
      </c>
    </row>
    <row r="18" spans="1:16" ht="15" customHeight="1" x14ac:dyDescent="0.25">
      <c r="A18" s="57" t="s">
        <v>1105</v>
      </c>
      <c r="F18" s="7" t="s">
        <v>840</v>
      </c>
      <c r="G18" s="7" t="s">
        <v>2198</v>
      </c>
      <c r="P18" s="59">
        <v>1</v>
      </c>
    </row>
    <row r="19" spans="1:16" ht="15" customHeight="1" x14ac:dyDescent="0.25">
      <c r="A19" s="57" t="s">
        <v>1106</v>
      </c>
      <c r="F19" s="7" t="s">
        <v>841</v>
      </c>
      <c r="G19" s="7" t="s">
        <v>2199</v>
      </c>
      <c r="P19" s="59">
        <v>1</v>
      </c>
    </row>
    <row r="20" spans="1:16" ht="15" customHeight="1" x14ac:dyDescent="0.25">
      <c r="A20" s="57" t="s">
        <v>1121</v>
      </c>
      <c r="F20" s="7" t="s">
        <v>842</v>
      </c>
      <c r="G20" s="7" t="s">
        <v>2200</v>
      </c>
      <c r="P20" s="59">
        <v>1</v>
      </c>
    </row>
    <row r="21" spans="1:16" ht="15" customHeight="1" x14ac:dyDescent="0.25">
      <c r="A21" s="29" t="s">
        <v>804</v>
      </c>
      <c r="F21" s="54"/>
      <c r="G21" s="54"/>
      <c r="P21" s="59">
        <v>1</v>
      </c>
    </row>
    <row r="22" spans="1:16" ht="15" customHeight="1" x14ac:dyDescent="0.25">
      <c r="A22" s="57" t="s">
        <v>1107</v>
      </c>
      <c r="F22" s="7" t="s">
        <v>843</v>
      </c>
      <c r="G22" s="7" t="s">
        <v>2201</v>
      </c>
      <c r="P22" s="59">
        <v>1</v>
      </c>
    </row>
    <row r="23" spans="1:16" ht="15" customHeight="1" x14ac:dyDescent="0.25">
      <c r="A23" s="57" t="s">
        <v>1122</v>
      </c>
      <c r="F23" s="7" t="s">
        <v>844</v>
      </c>
      <c r="G23" s="7" t="s">
        <v>2202</v>
      </c>
      <c r="P23" s="59">
        <v>1</v>
      </c>
    </row>
    <row r="24" spans="1:16" ht="15" customHeight="1" x14ac:dyDescent="0.25">
      <c r="A24" s="57" t="s">
        <v>1108</v>
      </c>
      <c r="F24" s="7" t="s">
        <v>845</v>
      </c>
      <c r="G24" s="7" t="s">
        <v>2203</v>
      </c>
      <c r="P24" s="59">
        <v>1</v>
      </c>
    </row>
    <row r="25" spans="1:16" ht="15" customHeight="1" x14ac:dyDescent="0.25">
      <c r="A25" s="57" t="s">
        <v>1123</v>
      </c>
      <c r="F25" s="7" t="s">
        <v>846</v>
      </c>
      <c r="G25" s="7" t="s">
        <v>2204</v>
      </c>
      <c r="P25" s="59">
        <v>1</v>
      </c>
    </row>
    <row r="26" spans="1:16" ht="15" customHeight="1" x14ac:dyDescent="0.25">
      <c r="A26" s="57" t="s">
        <v>1109</v>
      </c>
      <c r="F26" s="7" t="s">
        <v>847</v>
      </c>
      <c r="G26" s="7" t="s">
        <v>2205</v>
      </c>
      <c r="P26" s="59">
        <v>1</v>
      </c>
    </row>
    <row r="27" spans="1:16" ht="15" customHeight="1" x14ac:dyDescent="0.25">
      <c r="A27" s="57" t="s">
        <v>1124</v>
      </c>
      <c r="F27" s="7" t="s">
        <v>848</v>
      </c>
      <c r="G27" s="7" t="s">
        <v>2206</v>
      </c>
      <c r="P27" s="59">
        <v>1</v>
      </c>
    </row>
    <row r="28" spans="1:16" ht="15" customHeight="1" x14ac:dyDescent="0.25">
      <c r="A28" s="57" t="s">
        <v>991</v>
      </c>
      <c r="F28" s="7" t="s">
        <v>849</v>
      </c>
      <c r="G28" s="7" t="s">
        <v>2207</v>
      </c>
      <c r="P28" s="59">
        <v>1</v>
      </c>
    </row>
    <row r="29" spans="1:16" ht="15" customHeight="1" x14ac:dyDescent="0.25">
      <c r="A29" s="57" t="s">
        <v>1125</v>
      </c>
      <c r="F29" s="7" t="s">
        <v>850</v>
      </c>
      <c r="G29" s="7" t="s">
        <v>2208</v>
      </c>
      <c r="N29" s="60">
        <v>1</v>
      </c>
    </row>
    <row r="30" spans="1:16" ht="15" customHeight="1" x14ac:dyDescent="0.25">
      <c r="A30" s="57" t="s">
        <v>994</v>
      </c>
      <c r="F30" s="7" t="s">
        <v>851</v>
      </c>
      <c r="G30" s="7" t="s">
        <v>2209</v>
      </c>
      <c r="N30" s="60">
        <v>1</v>
      </c>
    </row>
    <row r="31" spans="1:16" ht="15" customHeight="1" x14ac:dyDescent="0.25">
      <c r="A31" s="57" t="s">
        <v>1126</v>
      </c>
      <c r="F31" s="7" t="s">
        <v>852</v>
      </c>
      <c r="G31" s="7" t="s">
        <v>2210</v>
      </c>
      <c r="N31" s="60">
        <v>1</v>
      </c>
    </row>
    <row r="32" spans="1:16" ht="15" customHeight="1" x14ac:dyDescent="0.25">
      <c r="A32" s="57" t="s">
        <v>1127</v>
      </c>
      <c r="F32" s="7" t="s">
        <v>853</v>
      </c>
      <c r="G32" s="7" t="s">
        <v>2211</v>
      </c>
      <c r="N32" s="60">
        <v>1</v>
      </c>
    </row>
    <row r="33" spans="1:16" ht="15" customHeight="1" x14ac:dyDescent="0.25">
      <c r="A33" s="57" t="s">
        <v>1128</v>
      </c>
      <c r="F33" s="7" t="s">
        <v>854</v>
      </c>
      <c r="G33" s="7" t="s">
        <v>2212</v>
      </c>
      <c r="P33" s="59">
        <v>1</v>
      </c>
    </row>
    <row r="34" spans="1:16" ht="15" customHeight="1" x14ac:dyDescent="0.25">
      <c r="A34" s="57" t="s">
        <v>1110</v>
      </c>
      <c r="F34" s="7" t="s">
        <v>855</v>
      </c>
      <c r="G34" s="7" t="s">
        <v>2213</v>
      </c>
      <c r="N34" s="60">
        <v>1</v>
      </c>
    </row>
    <row r="35" spans="1:16" ht="15" customHeight="1" x14ac:dyDescent="0.25">
      <c r="A35" s="57" t="s">
        <v>1129</v>
      </c>
      <c r="F35" s="7" t="s">
        <v>856</v>
      </c>
      <c r="G35" s="7" t="s">
        <v>2214</v>
      </c>
      <c r="N35" s="60">
        <v>1</v>
      </c>
    </row>
    <row r="36" spans="1:16" ht="15" customHeight="1" x14ac:dyDescent="0.25">
      <c r="A36" s="57" t="s">
        <v>1006</v>
      </c>
      <c r="F36" s="7" t="s">
        <v>857</v>
      </c>
      <c r="G36" s="60" t="s">
        <v>2215</v>
      </c>
      <c r="P36" s="59">
        <v>1</v>
      </c>
    </row>
    <row r="37" spans="1:16" ht="15" customHeight="1" x14ac:dyDescent="0.25">
      <c r="A37" s="57" t="s">
        <v>1130</v>
      </c>
      <c r="F37" s="7" t="s">
        <v>858</v>
      </c>
      <c r="G37" s="7" t="s">
        <v>2216</v>
      </c>
      <c r="N37" s="60">
        <v>1</v>
      </c>
    </row>
    <row r="38" spans="1:16" ht="15" customHeight="1" x14ac:dyDescent="0.25">
      <c r="A38" s="57" t="s">
        <v>1383</v>
      </c>
      <c r="F38" s="7" t="s">
        <v>1386</v>
      </c>
      <c r="G38" s="7"/>
      <c r="H38" s="59" t="e">
        <f ca="1">AI_DIV(A36,A37)</f>
        <v>#NAME?</v>
      </c>
      <c r="N38" s="60">
        <v>1</v>
      </c>
    </row>
    <row r="39" spans="1:16" ht="15" customHeight="1" x14ac:dyDescent="0.25">
      <c r="A39" s="55" t="s">
        <v>805</v>
      </c>
      <c r="B39" s="77"/>
      <c r="C39" s="77"/>
      <c r="D39" s="79"/>
      <c r="E39" s="79"/>
      <c r="G39" s="7"/>
      <c r="P39" s="59">
        <v>1</v>
      </c>
    </row>
    <row r="40" spans="1:16" ht="15" customHeight="1" x14ac:dyDescent="0.25">
      <c r="A40" s="57" t="s">
        <v>1111</v>
      </c>
      <c r="B40" s="3"/>
      <c r="C40" s="3"/>
      <c r="D40" s="80"/>
      <c r="E40" s="80"/>
      <c r="F40" s="7" t="s">
        <v>806</v>
      </c>
      <c r="G40" s="7" t="s">
        <v>2217</v>
      </c>
      <c r="N40" s="60">
        <v>1</v>
      </c>
    </row>
    <row r="41" spans="1:16" ht="15" customHeight="1" x14ac:dyDescent="0.25">
      <c r="A41" s="57" t="s">
        <v>1112</v>
      </c>
      <c r="B41" s="3"/>
      <c r="C41" s="3"/>
      <c r="D41" s="80"/>
      <c r="E41" s="80"/>
      <c r="F41" s="7" t="s">
        <v>807</v>
      </c>
      <c r="G41" s="7" t="s">
        <v>2218</v>
      </c>
      <c r="P41" s="59">
        <v>1</v>
      </c>
    </row>
    <row r="42" spans="1:16" ht="15" customHeight="1" x14ac:dyDescent="0.25">
      <c r="A42" s="57" t="s">
        <v>1113</v>
      </c>
      <c r="B42" s="3"/>
      <c r="C42" s="3"/>
      <c r="D42" s="80"/>
      <c r="E42" s="80"/>
      <c r="F42" s="7" t="s">
        <v>808</v>
      </c>
      <c r="G42" s="7" t="s">
        <v>2219</v>
      </c>
      <c r="P42" s="59">
        <v>1</v>
      </c>
    </row>
    <row r="43" spans="1:16" ht="15" customHeight="1" x14ac:dyDescent="0.25">
      <c r="A43" s="57" t="s">
        <v>1131</v>
      </c>
      <c r="B43" s="3"/>
      <c r="C43" s="3"/>
      <c r="D43" s="80"/>
      <c r="E43" s="80"/>
      <c r="F43" s="7" t="s">
        <v>809</v>
      </c>
      <c r="G43" s="7" t="s">
        <v>2220</v>
      </c>
      <c r="N43" s="60">
        <v>1</v>
      </c>
    </row>
    <row r="44" spans="1:16" ht="15" customHeight="1" x14ac:dyDescent="0.25">
      <c r="A44" s="57" t="s">
        <v>1114</v>
      </c>
      <c r="B44" s="3"/>
      <c r="C44" s="3"/>
      <c r="D44" s="80"/>
      <c r="E44" s="80"/>
      <c r="F44" s="7" t="s">
        <v>810</v>
      </c>
      <c r="G44" s="7" t="s">
        <v>2221</v>
      </c>
      <c r="P44" s="59">
        <v>1</v>
      </c>
    </row>
    <row r="45" spans="1:16" ht="15" customHeight="1" x14ac:dyDescent="0.25">
      <c r="A45" s="57" t="s">
        <v>1012</v>
      </c>
      <c r="B45" s="3"/>
      <c r="C45" s="3"/>
      <c r="D45" s="80"/>
      <c r="E45" s="80"/>
      <c r="F45" s="7" t="s">
        <v>811</v>
      </c>
      <c r="G45" s="7" t="s">
        <v>2222</v>
      </c>
      <c r="P45" s="59">
        <v>1</v>
      </c>
    </row>
    <row r="46" spans="1:16" ht="15" customHeight="1" x14ac:dyDescent="0.25">
      <c r="A46" s="57" t="s">
        <v>1013</v>
      </c>
      <c r="B46" s="3"/>
      <c r="C46" s="3"/>
      <c r="D46" s="80"/>
      <c r="E46" s="80"/>
      <c r="F46" s="7" t="s">
        <v>812</v>
      </c>
      <c r="G46" s="7" t="s">
        <v>2223</v>
      </c>
      <c r="P46" s="59">
        <v>1</v>
      </c>
    </row>
    <row r="47" spans="1:16" ht="15" customHeight="1" x14ac:dyDescent="0.25">
      <c r="A47" s="57" t="s">
        <v>1115</v>
      </c>
      <c r="B47" s="3"/>
      <c r="C47" s="3"/>
      <c r="D47" s="80"/>
      <c r="E47" s="80"/>
      <c r="F47" s="7" t="s">
        <v>813</v>
      </c>
      <c r="G47" s="7" t="s">
        <v>2224</v>
      </c>
      <c r="P47" s="59">
        <v>1</v>
      </c>
    </row>
    <row r="48" spans="1:16" ht="15" customHeight="1" x14ac:dyDescent="0.25">
      <c r="A48" s="57" t="s">
        <v>1027</v>
      </c>
      <c r="B48" s="3"/>
      <c r="C48" s="3"/>
      <c r="D48" s="80"/>
      <c r="E48" s="80"/>
      <c r="F48" s="7" t="s">
        <v>814</v>
      </c>
      <c r="G48" s="56" t="s">
        <v>2225</v>
      </c>
      <c r="P48" s="59">
        <v>1</v>
      </c>
    </row>
    <row r="49" spans="1:16" ht="15" customHeight="1" x14ac:dyDescent="0.25">
      <c r="A49" s="57" t="s">
        <v>1015</v>
      </c>
      <c r="B49" s="3"/>
      <c r="C49" s="3"/>
      <c r="D49" s="80"/>
      <c r="E49" s="80"/>
      <c r="F49" s="7" t="s">
        <v>815</v>
      </c>
      <c r="G49" s="7" t="s">
        <v>2226</v>
      </c>
      <c r="N49" s="60">
        <v>1</v>
      </c>
    </row>
    <row r="50" spans="1:16" ht="15" customHeight="1" x14ac:dyDescent="0.25">
      <c r="A50" s="57" t="s">
        <v>1017</v>
      </c>
      <c r="B50" s="3"/>
      <c r="C50" s="3"/>
      <c r="D50" s="80"/>
      <c r="E50" s="80"/>
      <c r="F50" s="7" t="s">
        <v>816</v>
      </c>
      <c r="G50" s="7" t="s">
        <v>2227</v>
      </c>
      <c r="P50" s="59">
        <v>1</v>
      </c>
    </row>
    <row r="51" spans="1:16" ht="15" customHeight="1" x14ac:dyDescent="0.25">
      <c r="A51" s="57" t="s">
        <v>1116</v>
      </c>
      <c r="B51" s="78"/>
      <c r="C51" s="78"/>
      <c r="D51" s="80"/>
      <c r="E51" s="80"/>
      <c r="F51" s="56"/>
      <c r="G51" s="7"/>
      <c r="P51" s="59">
        <v>1</v>
      </c>
    </row>
    <row r="52" spans="1:16" ht="15" customHeight="1" x14ac:dyDescent="0.25">
      <c r="A52" s="57" t="s">
        <v>1019</v>
      </c>
      <c r="B52" s="3"/>
      <c r="C52" s="3"/>
      <c r="D52" s="80"/>
      <c r="E52" s="80"/>
      <c r="F52" s="7" t="s">
        <v>817</v>
      </c>
      <c r="G52" s="56" t="s">
        <v>2228</v>
      </c>
      <c r="P52" s="59">
        <v>1</v>
      </c>
    </row>
    <row r="53" spans="1:16" ht="15" customHeight="1" x14ac:dyDescent="0.25">
      <c r="A53" s="57" t="s">
        <v>1020</v>
      </c>
      <c r="B53" s="3"/>
      <c r="C53" s="3"/>
      <c r="D53" s="80"/>
      <c r="E53" s="80"/>
      <c r="F53" s="7" t="s">
        <v>818</v>
      </c>
      <c r="G53" s="7" t="s">
        <v>2229</v>
      </c>
      <c r="P53" s="59">
        <v>1</v>
      </c>
    </row>
    <row r="54" spans="1:16" ht="15" customHeight="1" x14ac:dyDescent="0.25">
      <c r="A54" s="57" t="s">
        <v>1021</v>
      </c>
      <c r="B54" s="3"/>
      <c r="C54" s="3"/>
      <c r="D54" s="80"/>
      <c r="E54" s="80"/>
      <c r="F54" s="7" t="s">
        <v>819</v>
      </c>
      <c r="G54" s="7" t="s">
        <v>2230</v>
      </c>
      <c r="P54" s="59">
        <v>1</v>
      </c>
    </row>
    <row r="55" spans="1:16" ht="15" customHeight="1" x14ac:dyDescent="0.25">
      <c r="A55" s="57" t="s">
        <v>1022</v>
      </c>
      <c r="B55" s="78"/>
      <c r="C55" s="78"/>
      <c r="D55" s="80"/>
      <c r="E55" s="80"/>
      <c r="F55" s="56"/>
      <c r="G55" s="7"/>
      <c r="P55" s="59">
        <v>1</v>
      </c>
    </row>
    <row r="56" spans="1:16" ht="15" customHeight="1" x14ac:dyDescent="0.25">
      <c r="A56" s="57" t="s">
        <v>1019</v>
      </c>
      <c r="B56" s="3"/>
      <c r="C56" s="3"/>
      <c r="D56" s="80"/>
      <c r="E56" s="80"/>
      <c r="F56" s="7" t="s">
        <v>820</v>
      </c>
      <c r="G56" s="7" t="s">
        <v>2231</v>
      </c>
      <c r="P56" s="59">
        <v>1</v>
      </c>
    </row>
    <row r="57" spans="1:16" ht="15" customHeight="1" x14ac:dyDescent="0.25">
      <c r="A57" s="57" t="s">
        <v>1023</v>
      </c>
      <c r="B57" s="3"/>
      <c r="C57" s="3"/>
      <c r="D57" s="80"/>
      <c r="E57" s="80"/>
      <c r="F57" s="7" t="s">
        <v>821</v>
      </c>
      <c r="G57" s="7" t="s">
        <v>2232</v>
      </c>
      <c r="P57" s="59">
        <v>1</v>
      </c>
    </row>
    <row r="58" spans="1:16" ht="15" customHeight="1" x14ac:dyDescent="0.25">
      <c r="A58" s="57" t="s">
        <v>1024</v>
      </c>
      <c r="B58" s="3"/>
      <c r="C58" s="3"/>
      <c r="D58" s="80"/>
      <c r="E58" s="80"/>
      <c r="F58" s="7" t="s">
        <v>822</v>
      </c>
      <c r="G58" s="7" t="s">
        <v>2233</v>
      </c>
      <c r="P58" s="59">
        <v>1</v>
      </c>
    </row>
    <row r="59" spans="1:16" ht="15" customHeight="1" x14ac:dyDescent="0.25">
      <c r="A59" s="57" t="s">
        <v>1026</v>
      </c>
      <c r="B59" s="3"/>
      <c r="C59" s="3"/>
      <c r="D59" s="80"/>
      <c r="E59" s="80"/>
      <c r="F59" s="7" t="s">
        <v>823</v>
      </c>
      <c r="G59" s="7" t="s">
        <v>2234</v>
      </c>
      <c r="P59" s="59">
        <v>1</v>
      </c>
    </row>
    <row r="60" spans="1:16" ht="15" customHeight="1" x14ac:dyDescent="0.25">
      <c r="A60" s="57" t="s">
        <v>1117</v>
      </c>
      <c r="B60" s="3"/>
      <c r="C60" s="3"/>
      <c r="D60" s="80"/>
      <c r="E60" s="80"/>
      <c r="F60" s="7" t="s">
        <v>824</v>
      </c>
      <c r="G60" s="60" t="s">
        <v>2235</v>
      </c>
      <c r="P60" s="59">
        <v>1</v>
      </c>
    </row>
    <row r="61" spans="1:16" ht="15" customHeight="1" x14ac:dyDescent="0.25">
      <c r="A61" s="57" t="s">
        <v>1132</v>
      </c>
      <c r="B61" s="3"/>
      <c r="C61" s="3"/>
      <c r="D61" s="80"/>
      <c r="E61" s="80"/>
      <c r="F61" s="7" t="s">
        <v>825</v>
      </c>
      <c r="G61" s="60" t="s">
        <v>2236</v>
      </c>
      <c r="N61" s="60">
        <v>1</v>
      </c>
    </row>
    <row r="62" spans="1:16" ht="15" customHeight="1" x14ac:dyDescent="0.25">
      <c r="A62" s="57" t="s">
        <v>1133</v>
      </c>
      <c r="B62" s="3"/>
      <c r="C62" s="3"/>
      <c r="D62" s="80"/>
      <c r="E62" s="80"/>
      <c r="F62" s="7" t="s">
        <v>826</v>
      </c>
      <c r="G62" s="60" t="s">
        <v>2237</v>
      </c>
      <c r="N62" s="60">
        <v>1</v>
      </c>
    </row>
    <row r="63" spans="1:16" ht="15" customHeight="1" x14ac:dyDescent="0.25">
      <c r="A63" s="57" t="s">
        <v>1616</v>
      </c>
      <c r="B63" s="27"/>
      <c r="C63" s="27"/>
      <c r="D63" s="36"/>
      <c r="E63" s="36"/>
      <c r="F63" s="64"/>
      <c r="H63" s="59" t="e">
        <f ca="1">AI_SUM('E07'!$A$26,SI05_07!$A$12,SI05_07!$A$22,SI05_07!$A$32,SI05_07!$A$42,SI05_07!$A$52,SI05_07!$A$62,SI05_07!$A$72,SI05_07!$A$82,Assets!$A$6,Assets!$A$7)</f>
        <v>#NAME?</v>
      </c>
      <c r="P63" s="59">
        <v>1</v>
      </c>
    </row>
    <row r="64" spans="1:16" ht="15" customHeight="1" x14ac:dyDescent="0.25">
      <c r="A64" s="88" t="s">
        <v>1621</v>
      </c>
      <c r="B64" s="86"/>
      <c r="C64" s="86"/>
      <c r="D64" s="87"/>
      <c r="E64" s="87"/>
      <c r="F64" s="64"/>
      <c r="H64" s="59" t="e">
        <f ca="1">AI_SUM(Assets!$A$6,Assets!$A$7)</f>
        <v>#NAME?</v>
      </c>
      <c r="P64" s="59">
        <v>1</v>
      </c>
    </row>
    <row r="65" spans="1:16" ht="15" customHeight="1" x14ac:dyDescent="0.25">
      <c r="A65" s="57" t="s">
        <v>1622</v>
      </c>
      <c r="B65" s="1"/>
      <c r="C65" s="1"/>
      <c r="D65" s="34"/>
      <c r="E65" s="34"/>
      <c r="F65" s="64"/>
      <c r="H65" s="59" t="e">
        <f ca="1">AI_SUM(SI05_07!$A$12,SI05_07!$A$22,SI05_07!$A$32,SI05_07!$A$42,SI05_07!$A$52,SI05_07!$A$62,SI05_07!$A$72,SI05_07!$A$82)</f>
        <v>#NAME?</v>
      </c>
      <c r="P65" s="59">
        <v>1</v>
      </c>
    </row>
    <row r="66" spans="1:16" ht="15" customHeight="1" x14ac:dyDescent="0.25">
      <c r="A66" s="57" t="s">
        <v>1619</v>
      </c>
      <c r="B66" s="1"/>
      <c r="C66" s="1"/>
      <c r="D66" s="34"/>
      <c r="E66" s="34"/>
      <c r="F66" s="64"/>
      <c r="H66" s="59" t="e">
        <f ca="1">AI_DIFF(Assets!$A$22,'E07'!$A$26)</f>
        <v>#NAME?</v>
      </c>
      <c r="P66" s="59">
        <v>1</v>
      </c>
    </row>
    <row r="67" spans="1:16" ht="15" customHeight="1" x14ac:dyDescent="0.25">
      <c r="A67" s="57" t="s">
        <v>1614</v>
      </c>
      <c r="B67" s="1"/>
      <c r="C67" s="1"/>
      <c r="D67" s="34"/>
      <c r="E67" s="34"/>
      <c r="F67" s="64"/>
      <c r="H67" s="59" t="e">
        <f ca="1">AI_DIV(Assets!$A$22,A62)</f>
        <v>#NAME?</v>
      </c>
      <c r="P67" s="59">
        <v>1</v>
      </c>
    </row>
    <row r="68" spans="1:16" ht="15" customHeight="1" x14ac:dyDescent="0.25">
      <c r="A68" s="57" t="s">
        <v>1617</v>
      </c>
      <c r="B68" s="1"/>
      <c r="C68" s="1"/>
      <c r="D68" s="34"/>
      <c r="E68" s="34"/>
      <c r="F68" s="64"/>
      <c r="H68" s="59" t="e">
        <f ca="1">AI_DIV(A63,A62)</f>
        <v>#NAME?</v>
      </c>
      <c r="P68" s="59">
        <v>1</v>
      </c>
    </row>
    <row r="69" spans="1:16" ht="15" customHeight="1" x14ac:dyDescent="0.25">
      <c r="A69" s="57" t="s">
        <v>1618</v>
      </c>
      <c r="B69" s="1"/>
      <c r="C69" s="1"/>
      <c r="D69" s="34"/>
      <c r="E69" s="34"/>
      <c r="F69" s="64"/>
      <c r="H69" s="59" t="e">
        <f ca="1">AI_DIV(A66,'E07'!$A$26)</f>
        <v>#NAME?</v>
      </c>
      <c r="P69" s="59">
        <v>1</v>
      </c>
    </row>
    <row r="70" spans="1:16" ht="15" customHeight="1" x14ac:dyDescent="0.25">
      <c r="A70" s="31" t="s">
        <v>1620</v>
      </c>
      <c r="F70" s="64"/>
      <c r="H70" s="59" t="e">
        <f ca="1">AI_DIV(A64,A62)</f>
        <v>#NAME?</v>
      </c>
      <c r="P70" s="59">
        <v>1</v>
      </c>
    </row>
    <row r="71" spans="1:16" ht="15" customHeight="1" x14ac:dyDescent="0.25">
      <c r="A71" s="31" t="s">
        <v>1623</v>
      </c>
      <c r="F71" s="64"/>
      <c r="H71" s="59" t="e">
        <f ca="1">AI_DIV(A65,A62)</f>
        <v>#NAME?</v>
      </c>
      <c r="P71" s="59">
        <v>1</v>
      </c>
    </row>
    <row r="72" spans="1:16" ht="15" customHeight="1" x14ac:dyDescent="0.25">
      <c r="A72" s="31" t="s">
        <v>1624</v>
      </c>
      <c r="F72" s="64"/>
      <c r="H72" s="59" t="e">
        <f ca="1">AI_DIV(A65,Assets!$A$22)</f>
        <v>#NAME?</v>
      </c>
      <c r="P72" s="59">
        <v>1</v>
      </c>
    </row>
  </sheetData>
  <autoFilter ref="A3:N72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P30"/>
  <sheetViews>
    <sheetView zoomScale="80" zoomScaleNormal="80" workbookViewId="0">
      <selection activeCell="M32" sqref="M32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11" width="10.7109375" style="59" customWidth="1"/>
    <col min="12" max="12" width="10.7109375" style="61" customWidth="1"/>
    <col min="13" max="16" width="10.7109375" style="59" customWidth="1"/>
    <col min="17" max="16384" width="9.140625" style="59"/>
  </cols>
  <sheetData>
    <row r="2" spans="1:16" ht="15" customHeight="1" x14ac:dyDescent="0.25">
      <c r="B2" s="61" t="s">
        <v>1666</v>
      </c>
      <c r="C2" s="61" t="s">
        <v>1667</v>
      </c>
      <c r="H2" s="59" t="s">
        <v>1986</v>
      </c>
      <c r="I2" s="59" t="s">
        <v>1983</v>
      </c>
      <c r="J2" s="59" t="s">
        <v>1984</v>
      </c>
      <c r="K2" s="59" t="s">
        <v>1985</v>
      </c>
    </row>
    <row r="3" spans="1:16" ht="15" customHeight="1" x14ac:dyDescent="0.25">
      <c r="A3" s="98" t="s">
        <v>1351</v>
      </c>
      <c r="I3" s="59" t="s">
        <v>1980</v>
      </c>
      <c r="J3" s="59" t="s">
        <v>1982</v>
      </c>
      <c r="K3" s="59">
        <v>231</v>
      </c>
    </row>
    <row r="4" spans="1:16" ht="15" customHeight="1" x14ac:dyDescent="0.25">
      <c r="A4" s="59" t="s">
        <v>749</v>
      </c>
      <c r="B4" s="61" t="s">
        <v>776</v>
      </c>
      <c r="L4" s="61">
        <v>1</v>
      </c>
    </row>
    <row r="5" spans="1:16" ht="15" customHeight="1" x14ac:dyDescent="0.25">
      <c r="A5" s="59" t="s">
        <v>750</v>
      </c>
      <c r="B5" s="61" t="s">
        <v>777</v>
      </c>
      <c r="P5" s="59">
        <v>1</v>
      </c>
    </row>
    <row r="6" spans="1:16" ht="15" customHeight="1" x14ac:dyDescent="0.25">
      <c r="A6" s="59" t="s">
        <v>751</v>
      </c>
      <c r="B6" s="61" t="s">
        <v>778</v>
      </c>
      <c r="L6" s="61">
        <v>1</v>
      </c>
    </row>
    <row r="7" spans="1:16" ht="15" customHeight="1" x14ac:dyDescent="0.25">
      <c r="A7" s="59" t="s">
        <v>752</v>
      </c>
      <c r="B7" s="61" t="s">
        <v>779</v>
      </c>
      <c r="P7" s="59">
        <v>1</v>
      </c>
    </row>
    <row r="8" spans="1:16" ht="15" customHeight="1" x14ac:dyDescent="0.25">
      <c r="A8" s="59" t="s">
        <v>753</v>
      </c>
      <c r="B8" s="61" t="s">
        <v>780</v>
      </c>
      <c r="L8" s="61">
        <v>1</v>
      </c>
    </row>
    <row r="9" spans="1:16" ht="15" customHeight="1" x14ac:dyDescent="0.25">
      <c r="A9" s="59" t="s">
        <v>754</v>
      </c>
      <c r="B9" s="61" t="s">
        <v>781</v>
      </c>
      <c r="P9" s="59">
        <v>1</v>
      </c>
    </row>
    <row r="10" spans="1:16" ht="15" customHeight="1" x14ac:dyDescent="0.25">
      <c r="A10" s="59" t="s">
        <v>755</v>
      </c>
      <c r="B10" s="61" t="s">
        <v>782</v>
      </c>
      <c r="L10" s="61">
        <v>1</v>
      </c>
    </row>
    <row r="11" spans="1:16" ht="15" customHeight="1" x14ac:dyDescent="0.25">
      <c r="A11" s="59" t="s">
        <v>756</v>
      </c>
      <c r="B11" s="61" t="s">
        <v>783</v>
      </c>
      <c r="P11" s="59">
        <v>1</v>
      </c>
    </row>
    <row r="12" spans="1:16" ht="15" customHeight="1" x14ac:dyDescent="0.25">
      <c r="A12" s="59" t="s">
        <v>757</v>
      </c>
      <c r="B12" s="61" t="s">
        <v>784</v>
      </c>
      <c r="L12" s="61">
        <v>1</v>
      </c>
    </row>
    <row r="13" spans="1:16" ht="15" customHeight="1" x14ac:dyDescent="0.25">
      <c r="A13" s="59" t="s">
        <v>758</v>
      </c>
      <c r="B13" s="61" t="s">
        <v>785</v>
      </c>
      <c r="P13" s="59">
        <v>1</v>
      </c>
    </row>
    <row r="14" spans="1:16" ht="15" customHeight="1" x14ac:dyDescent="0.25">
      <c r="A14" s="59" t="s">
        <v>759</v>
      </c>
      <c r="B14" s="61" t="s">
        <v>786</v>
      </c>
      <c r="L14" s="61">
        <v>1</v>
      </c>
    </row>
    <row r="15" spans="1:16" ht="15" customHeight="1" x14ac:dyDescent="0.25">
      <c r="A15" s="59" t="s">
        <v>760</v>
      </c>
      <c r="B15" s="61" t="s">
        <v>787</v>
      </c>
      <c r="P15" s="59">
        <v>1</v>
      </c>
    </row>
    <row r="16" spans="1:16" ht="15" customHeight="1" x14ac:dyDescent="0.25">
      <c r="A16" s="59" t="s">
        <v>761</v>
      </c>
      <c r="B16" s="61" t="s">
        <v>788</v>
      </c>
      <c r="L16" s="61">
        <v>1</v>
      </c>
    </row>
    <row r="17" spans="1:16" ht="15" customHeight="1" x14ac:dyDescent="0.25">
      <c r="A17" s="59" t="s">
        <v>762</v>
      </c>
      <c r="B17" s="61" t="s">
        <v>789</v>
      </c>
      <c r="P17" s="59">
        <v>1</v>
      </c>
    </row>
    <row r="18" spans="1:16" ht="15" customHeight="1" x14ac:dyDescent="0.25">
      <c r="A18" s="59" t="s">
        <v>763</v>
      </c>
      <c r="B18" s="61" t="s">
        <v>790</v>
      </c>
      <c r="L18" s="61">
        <v>1</v>
      </c>
    </row>
    <row r="19" spans="1:16" ht="15" customHeight="1" x14ac:dyDescent="0.25">
      <c r="A19" s="59" t="s">
        <v>764</v>
      </c>
      <c r="B19" s="61" t="s">
        <v>791</v>
      </c>
      <c r="P19" s="59">
        <v>1</v>
      </c>
    </row>
    <row r="20" spans="1:16" ht="15" customHeight="1" x14ac:dyDescent="0.25">
      <c r="A20" s="59" t="s">
        <v>765</v>
      </c>
      <c r="B20" s="61" t="s">
        <v>792</v>
      </c>
      <c r="L20" s="61">
        <v>1</v>
      </c>
    </row>
    <row r="21" spans="1:16" ht="15" customHeight="1" x14ac:dyDescent="0.25">
      <c r="A21" s="59" t="s">
        <v>766</v>
      </c>
      <c r="B21" s="61" t="s">
        <v>793</v>
      </c>
      <c r="P21" s="59">
        <v>1</v>
      </c>
    </row>
    <row r="22" spans="1:16" ht="15" customHeight="1" x14ac:dyDescent="0.25">
      <c r="A22" s="59" t="s">
        <v>767</v>
      </c>
      <c r="B22" s="61" t="s">
        <v>794</v>
      </c>
      <c r="L22" s="61">
        <v>1</v>
      </c>
    </row>
    <row r="23" spans="1:16" ht="15" customHeight="1" x14ac:dyDescent="0.25">
      <c r="A23" s="59" t="s">
        <v>768</v>
      </c>
      <c r="B23" s="61" t="s">
        <v>795</v>
      </c>
      <c r="P23" s="59">
        <v>1</v>
      </c>
    </row>
    <row r="24" spans="1:16" ht="15" customHeight="1" x14ac:dyDescent="0.25">
      <c r="A24" s="59" t="s">
        <v>769</v>
      </c>
      <c r="B24" s="61" t="s">
        <v>796</v>
      </c>
      <c r="L24" s="61">
        <v>1</v>
      </c>
    </row>
    <row r="25" spans="1:16" ht="15" customHeight="1" x14ac:dyDescent="0.25">
      <c r="A25" s="59" t="s">
        <v>770</v>
      </c>
      <c r="B25" s="61" t="s">
        <v>797</v>
      </c>
      <c r="P25" s="59">
        <v>1</v>
      </c>
    </row>
    <row r="26" spans="1:16" ht="15" customHeight="1" x14ac:dyDescent="0.25">
      <c r="A26" s="59" t="s">
        <v>771</v>
      </c>
      <c r="B26" s="61" t="s">
        <v>798</v>
      </c>
      <c r="L26" s="61">
        <v>1</v>
      </c>
    </row>
    <row r="27" spans="1:16" ht="15" customHeight="1" x14ac:dyDescent="0.25">
      <c r="A27" s="59" t="s">
        <v>772</v>
      </c>
      <c r="B27" s="61" t="s">
        <v>799</v>
      </c>
      <c r="P27" s="59">
        <v>1</v>
      </c>
    </row>
    <row r="28" spans="1:16" ht="15" customHeight="1" x14ac:dyDescent="0.25">
      <c r="A28" s="59" t="s">
        <v>773</v>
      </c>
      <c r="B28" s="61" t="s">
        <v>800</v>
      </c>
      <c r="L28" s="61">
        <v>1</v>
      </c>
    </row>
    <row r="29" spans="1:16" ht="15" customHeight="1" x14ac:dyDescent="0.25">
      <c r="A29" s="59" t="s">
        <v>774</v>
      </c>
      <c r="B29" s="61" t="s">
        <v>801</v>
      </c>
      <c r="P29" s="59">
        <v>1</v>
      </c>
    </row>
    <row r="30" spans="1:16" ht="15" customHeight="1" x14ac:dyDescent="0.25">
      <c r="A30" s="59" t="s">
        <v>775</v>
      </c>
      <c r="B30" s="61" t="s">
        <v>802</v>
      </c>
      <c r="P30" s="59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P28"/>
  <sheetViews>
    <sheetView zoomScale="80" zoomScaleNormal="80" workbookViewId="0">
      <selection activeCell="M28" sqref="M28"/>
    </sheetView>
  </sheetViews>
  <sheetFormatPr defaultColWidth="10.7109375" defaultRowHeight="15" customHeight="1" x14ac:dyDescent="0.25"/>
  <cols>
    <col min="1" max="1" width="58.7109375" style="59" customWidth="1"/>
    <col min="2" max="3" width="10.7109375" style="61"/>
    <col min="4" max="5" width="10.7109375" style="81"/>
    <col min="6" max="7" width="10.7109375" style="60"/>
    <col min="8" max="12" width="10.7109375" style="59"/>
    <col min="13" max="13" width="10.7109375" style="81"/>
    <col min="14" max="16384" width="10.7109375" style="59"/>
  </cols>
  <sheetData>
    <row r="2" spans="1:16" ht="15" customHeight="1" x14ac:dyDescent="0.25">
      <c r="B2" s="61" t="s">
        <v>1666</v>
      </c>
      <c r="C2" s="61" t="s">
        <v>1667</v>
      </c>
      <c r="H2" s="59" t="s">
        <v>1986</v>
      </c>
      <c r="I2" s="59" t="s">
        <v>1983</v>
      </c>
      <c r="J2" s="59" t="s">
        <v>1984</v>
      </c>
      <c r="K2" s="59" t="s">
        <v>1985</v>
      </c>
    </row>
    <row r="3" spans="1:16" ht="15" customHeight="1" x14ac:dyDescent="0.25">
      <c r="A3" s="98" t="s">
        <v>1351</v>
      </c>
      <c r="I3" s="59" t="s">
        <v>1980</v>
      </c>
      <c r="J3" s="59" t="s">
        <v>1982</v>
      </c>
      <c r="K3" s="59">
        <v>229</v>
      </c>
    </row>
    <row r="4" spans="1:16" ht="15" customHeight="1" x14ac:dyDescent="0.25">
      <c r="A4" s="59" t="s">
        <v>699</v>
      </c>
      <c r="D4" s="81" t="s">
        <v>700</v>
      </c>
      <c r="M4" s="81">
        <v>1</v>
      </c>
    </row>
    <row r="5" spans="1:16" ht="15" customHeight="1" x14ac:dyDescent="0.25">
      <c r="A5" s="59" t="s">
        <v>701</v>
      </c>
      <c r="D5" s="81" t="s">
        <v>702</v>
      </c>
      <c r="P5" s="59">
        <v>1</v>
      </c>
    </row>
    <row r="6" spans="1:16" ht="15" customHeight="1" x14ac:dyDescent="0.25">
      <c r="A6" s="59" t="s">
        <v>703</v>
      </c>
      <c r="D6" s="81" t="s">
        <v>704</v>
      </c>
      <c r="M6" s="81">
        <v>1</v>
      </c>
    </row>
    <row r="7" spans="1:16" ht="15" customHeight="1" x14ac:dyDescent="0.25">
      <c r="A7" s="59" t="s">
        <v>705</v>
      </c>
      <c r="D7" s="81" t="s">
        <v>706</v>
      </c>
      <c r="P7" s="59">
        <v>1</v>
      </c>
    </row>
    <row r="8" spans="1:16" ht="15" customHeight="1" x14ac:dyDescent="0.25">
      <c r="A8" s="59" t="s">
        <v>707</v>
      </c>
      <c r="D8" s="81" t="s">
        <v>708</v>
      </c>
      <c r="M8" s="81">
        <v>1</v>
      </c>
    </row>
    <row r="9" spans="1:16" ht="15" customHeight="1" x14ac:dyDescent="0.25">
      <c r="A9" s="59" t="s">
        <v>709</v>
      </c>
      <c r="D9" s="81" t="s">
        <v>710</v>
      </c>
      <c r="P9" s="59">
        <v>1</v>
      </c>
    </row>
    <row r="10" spans="1:16" ht="15" customHeight="1" x14ac:dyDescent="0.25">
      <c r="A10" s="59" t="s">
        <v>711</v>
      </c>
      <c r="D10" s="81" t="s">
        <v>712</v>
      </c>
      <c r="M10" s="81">
        <v>1</v>
      </c>
    </row>
    <row r="11" spans="1:16" ht="15" customHeight="1" x14ac:dyDescent="0.25">
      <c r="A11" s="59" t="s">
        <v>713</v>
      </c>
      <c r="D11" s="81" t="s">
        <v>714</v>
      </c>
      <c r="P11" s="59">
        <v>1</v>
      </c>
    </row>
    <row r="12" spans="1:16" ht="15" customHeight="1" x14ac:dyDescent="0.25">
      <c r="A12" s="59" t="s">
        <v>715</v>
      </c>
      <c r="D12" s="81" t="s">
        <v>716</v>
      </c>
      <c r="M12" s="81">
        <v>1</v>
      </c>
    </row>
    <row r="13" spans="1:16" ht="15" customHeight="1" x14ac:dyDescent="0.25">
      <c r="A13" s="59" t="s">
        <v>717</v>
      </c>
      <c r="D13" s="81" t="s">
        <v>718</v>
      </c>
      <c r="P13" s="59">
        <v>1</v>
      </c>
    </row>
    <row r="14" spans="1:16" ht="15" customHeight="1" x14ac:dyDescent="0.25">
      <c r="A14" s="59" t="s">
        <v>719</v>
      </c>
      <c r="D14" s="81" t="s">
        <v>720</v>
      </c>
      <c r="M14" s="81">
        <v>1</v>
      </c>
    </row>
    <row r="15" spans="1:16" ht="15" customHeight="1" x14ac:dyDescent="0.25">
      <c r="A15" s="59" t="s">
        <v>721</v>
      </c>
      <c r="D15" s="81" t="s">
        <v>722</v>
      </c>
      <c r="P15" s="59">
        <v>1</v>
      </c>
    </row>
    <row r="16" spans="1:16" ht="15" customHeight="1" x14ac:dyDescent="0.25">
      <c r="A16" s="59" t="s">
        <v>723</v>
      </c>
      <c r="D16" s="81" t="s">
        <v>724</v>
      </c>
      <c r="M16" s="81">
        <v>1</v>
      </c>
    </row>
    <row r="17" spans="1:16" ht="15" customHeight="1" x14ac:dyDescent="0.25">
      <c r="A17" s="59" t="s">
        <v>725</v>
      </c>
      <c r="D17" s="81" t="s">
        <v>726</v>
      </c>
      <c r="P17" s="59">
        <v>1</v>
      </c>
    </row>
    <row r="18" spans="1:16" ht="15" customHeight="1" x14ac:dyDescent="0.25">
      <c r="A18" s="59" t="s">
        <v>727</v>
      </c>
      <c r="D18" s="81" t="s">
        <v>728</v>
      </c>
      <c r="M18" s="81">
        <v>1</v>
      </c>
    </row>
    <row r="19" spans="1:16" ht="15" customHeight="1" x14ac:dyDescent="0.25">
      <c r="A19" s="59" t="s">
        <v>729</v>
      </c>
      <c r="D19" s="81" t="s">
        <v>730</v>
      </c>
      <c r="P19" s="59">
        <v>1</v>
      </c>
    </row>
    <row r="20" spans="1:16" ht="15" customHeight="1" x14ac:dyDescent="0.25">
      <c r="A20" s="59" t="s">
        <v>731</v>
      </c>
      <c r="D20" s="81" t="s">
        <v>732</v>
      </c>
      <c r="M20" s="81">
        <v>1</v>
      </c>
    </row>
    <row r="21" spans="1:16" ht="15" customHeight="1" x14ac:dyDescent="0.25">
      <c r="A21" s="59" t="s">
        <v>733</v>
      </c>
      <c r="D21" s="81" t="s">
        <v>734</v>
      </c>
      <c r="P21" s="59">
        <v>1</v>
      </c>
    </row>
    <row r="22" spans="1:16" ht="15" customHeight="1" x14ac:dyDescent="0.25">
      <c r="A22" s="59" t="s">
        <v>735</v>
      </c>
      <c r="D22" s="81" t="s">
        <v>736</v>
      </c>
      <c r="M22" s="81">
        <v>1</v>
      </c>
    </row>
    <row r="23" spans="1:16" ht="15" customHeight="1" x14ac:dyDescent="0.25">
      <c r="A23" s="59" t="s">
        <v>737</v>
      </c>
      <c r="D23" s="81" t="s">
        <v>738</v>
      </c>
      <c r="P23" s="59">
        <v>1</v>
      </c>
    </row>
    <row r="24" spans="1:16" ht="15" customHeight="1" x14ac:dyDescent="0.25">
      <c r="A24" s="59" t="s">
        <v>739</v>
      </c>
      <c r="D24" s="81" t="s">
        <v>740</v>
      </c>
      <c r="M24" s="81">
        <v>1</v>
      </c>
    </row>
    <row r="25" spans="1:16" ht="15" customHeight="1" x14ac:dyDescent="0.25">
      <c r="A25" s="59" t="s">
        <v>741</v>
      </c>
      <c r="D25" s="81" t="s">
        <v>742</v>
      </c>
      <c r="P25" s="59">
        <v>1</v>
      </c>
    </row>
    <row r="26" spans="1:16" ht="15" customHeight="1" x14ac:dyDescent="0.25">
      <c r="A26" s="59" t="s">
        <v>743</v>
      </c>
      <c r="D26" s="81" t="s">
        <v>744</v>
      </c>
      <c r="M26" s="81">
        <v>1</v>
      </c>
    </row>
    <row r="27" spans="1:16" ht="15" customHeight="1" x14ac:dyDescent="0.25">
      <c r="A27" s="59" t="s">
        <v>745</v>
      </c>
      <c r="D27" s="81" t="s">
        <v>746</v>
      </c>
      <c r="P27" s="59">
        <v>1</v>
      </c>
    </row>
    <row r="28" spans="1:16" ht="15" customHeight="1" x14ac:dyDescent="0.25">
      <c r="A28" s="59" t="s">
        <v>747</v>
      </c>
      <c r="D28" s="81" t="s">
        <v>748</v>
      </c>
      <c r="P28" s="59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3:L52"/>
  <sheetViews>
    <sheetView zoomScale="96" zoomScaleNormal="96" workbookViewId="0">
      <selection activeCell="G65" sqref="G65"/>
    </sheetView>
  </sheetViews>
  <sheetFormatPr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11" width="10.7109375" style="59" customWidth="1"/>
    <col min="12" max="12" width="10.7109375" style="61" customWidth="1"/>
    <col min="13" max="16" width="10.7109375" style="59" customWidth="1"/>
    <col min="17" max="16384" width="9.140625" style="59"/>
  </cols>
  <sheetData>
    <row r="3" spans="1:5" ht="15" customHeight="1" x14ac:dyDescent="0.25">
      <c r="A3" s="95" t="s">
        <v>1352</v>
      </c>
      <c r="B3" s="96"/>
      <c r="C3" s="96"/>
      <c r="D3" s="97"/>
      <c r="E3" s="97"/>
    </row>
    <row r="4" spans="1:5" ht="15" customHeight="1" x14ac:dyDescent="0.25">
      <c r="A4" s="57" t="s">
        <v>1306</v>
      </c>
      <c r="B4" s="3" t="s">
        <v>1258</v>
      </c>
      <c r="C4" s="3"/>
    </row>
    <row r="5" spans="1:5" ht="15" customHeight="1" x14ac:dyDescent="0.25">
      <c r="A5" s="57" t="s">
        <v>1305</v>
      </c>
      <c r="B5" s="3" t="s">
        <v>1259</v>
      </c>
      <c r="C5" s="3"/>
    </row>
    <row r="6" spans="1:5" ht="15" customHeight="1" x14ac:dyDescent="0.25">
      <c r="A6" s="57" t="s">
        <v>1304</v>
      </c>
      <c r="B6" s="3" t="s">
        <v>1260</v>
      </c>
      <c r="C6" s="3"/>
    </row>
    <row r="7" spans="1:5" ht="15" customHeight="1" x14ac:dyDescent="0.25">
      <c r="A7" s="57" t="s">
        <v>1307</v>
      </c>
      <c r="B7" s="3" t="s">
        <v>1261</v>
      </c>
      <c r="C7" s="3"/>
    </row>
    <row r="8" spans="1:5" ht="15" customHeight="1" x14ac:dyDescent="0.25">
      <c r="A8" s="57" t="s">
        <v>1308</v>
      </c>
      <c r="B8" s="3" t="s">
        <v>1262</v>
      </c>
      <c r="C8" s="3"/>
    </row>
    <row r="9" spans="1:5" ht="15" customHeight="1" x14ac:dyDescent="0.25">
      <c r="A9" s="57" t="s">
        <v>1309</v>
      </c>
      <c r="B9" s="3" t="s">
        <v>1263</v>
      </c>
      <c r="C9" s="3"/>
    </row>
    <row r="10" spans="1:5" ht="15" customHeight="1" x14ac:dyDescent="0.25">
      <c r="A10" s="57" t="s">
        <v>1311</v>
      </c>
      <c r="B10" s="3" t="s">
        <v>1264</v>
      </c>
      <c r="C10" s="3"/>
    </row>
    <row r="11" spans="1:5" ht="15" customHeight="1" x14ac:dyDescent="0.25">
      <c r="A11" s="57" t="s">
        <v>1310</v>
      </c>
      <c r="B11" s="3" t="s">
        <v>1265</v>
      </c>
      <c r="C11" s="3"/>
    </row>
    <row r="12" spans="1:5" ht="15" customHeight="1" x14ac:dyDescent="0.25">
      <c r="A12" s="57" t="s">
        <v>1312</v>
      </c>
      <c r="B12" s="3" t="s">
        <v>1266</v>
      </c>
      <c r="C12" s="3"/>
    </row>
    <row r="13" spans="1:5" ht="15" customHeight="1" x14ac:dyDescent="0.25">
      <c r="A13" s="57" t="s">
        <v>1313</v>
      </c>
      <c r="B13" s="3" t="s">
        <v>1267</v>
      </c>
      <c r="C13" s="3"/>
    </row>
    <row r="14" spans="1:5" ht="15" customHeight="1" x14ac:dyDescent="0.25">
      <c r="A14" s="57" t="s">
        <v>1314</v>
      </c>
      <c r="B14" s="3" t="s">
        <v>1268</v>
      </c>
      <c r="C14" s="3"/>
    </row>
    <row r="15" spans="1:5" ht="15" customHeight="1" x14ac:dyDescent="0.25">
      <c r="A15" s="57" t="s">
        <v>1315</v>
      </c>
      <c r="B15" s="28"/>
      <c r="C15" s="28"/>
    </row>
    <row r="16" spans="1:5" ht="15" customHeight="1" x14ac:dyDescent="0.25">
      <c r="A16" s="57" t="s">
        <v>1316</v>
      </c>
      <c r="B16" s="3" t="s">
        <v>1269</v>
      </c>
      <c r="C16" s="3"/>
    </row>
    <row r="17" spans="1:3" ht="15" customHeight="1" x14ac:dyDescent="0.25">
      <c r="A17" s="57" t="s">
        <v>1317</v>
      </c>
      <c r="B17" s="3" t="s">
        <v>1270</v>
      </c>
      <c r="C17" s="3"/>
    </row>
    <row r="18" spans="1:3" ht="15" customHeight="1" x14ac:dyDescent="0.25">
      <c r="A18" s="57" t="s">
        <v>1318</v>
      </c>
      <c r="B18" s="3" t="s">
        <v>1271</v>
      </c>
      <c r="C18" s="3"/>
    </row>
    <row r="19" spans="1:3" ht="15" customHeight="1" x14ac:dyDescent="0.25">
      <c r="A19" s="57" t="s">
        <v>1319</v>
      </c>
      <c r="B19" s="3" t="s">
        <v>1272</v>
      </c>
      <c r="C19" s="3"/>
    </row>
    <row r="20" spans="1:3" ht="15" customHeight="1" x14ac:dyDescent="0.25">
      <c r="A20" s="57" t="s">
        <v>1320</v>
      </c>
      <c r="B20" s="3" t="s">
        <v>1273</v>
      </c>
      <c r="C20" s="3"/>
    </row>
    <row r="21" spans="1:3" ht="15" customHeight="1" x14ac:dyDescent="0.25">
      <c r="A21" s="57" t="s">
        <v>1321</v>
      </c>
      <c r="B21" s="3" t="s">
        <v>1274</v>
      </c>
      <c r="C21" s="3"/>
    </row>
    <row r="22" spans="1:3" ht="15" customHeight="1" x14ac:dyDescent="0.25">
      <c r="A22" s="57" t="s">
        <v>1344</v>
      </c>
      <c r="B22" s="3" t="s">
        <v>1275</v>
      </c>
      <c r="C22" s="3"/>
    </row>
    <row r="23" spans="1:3" ht="15" customHeight="1" x14ac:dyDescent="0.25">
      <c r="A23" s="57" t="s">
        <v>1345</v>
      </c>
      <c r="B23" s="3" t="s">
        <v>1276</v>
      </c>
      <c r="C23" s="3"/>
    </row>
    <row r="24" spans="1:3" ht="15" customHeight="1" x14ac:dyDescent="0.25">
      <c r="A24" s="57" t="s">
        <v>1322</v>
      </c>
      <c r="B24" s="3" t="s">
        <v>1277</v>
      </c>
      <c r="C24" s="3"/>
    </row>
    <row r="25" spans="1:3" ht="15" customHeight="1" x14ac:dyDescent="0.25">
      <c r="A25" s="57" t="s">
        <v>1323</v>
      </c>
      <c r="B25" s="3" t="s">
        <v>1278</v>
      </c>
      <c r="C25" s="3"/>
    </row>
    <row r="26" spans="1:3" ht="15" customHeight="1" x14ac:dyDescent="0.25">
      <c r="A26" s="57" t="s">
        <v>1324</v>
      </c>
      <c r="B26" s="3" t="s">
        <v>1279</v>
      </c>
      <c r="C26" s="3"/>
    </row>
    <row r="27" spans="1:3" ht="15" customHeight="1" x14ac:dyDescent="0.25">
      <c r="A27" s="57" t="s">
        <v>1325</v>
      </c>
      <c r="B27" s="3" t="s">
        <v>1280</v>
      </c>
      <c r="C27" s="3"/>
    </row>
    <row r="28" spans="1:3" ht="15" customHeight="1" x14ac:dyDescent="0.25">
      <c r="A28" s="57" t="s">
        <v>1326</v>
      </c>
      <c r="B28" s="3" t="s">
        <v>1281</v>
      </c>
      <c r="C28" s="3"/>
    </row>
    <row r="29" spans="1:3" ht="15" customHeight="1" x14ac:dyDescent="0.25">
      <c r="A29" s="57" t="s">
        <v>1327</v>
      </c>
      <c r="B29" s="3" t="s">
        <v>1282</v>
      </c>
      <c r="C29" s="3"/>
    </row>
    <row r="30" spans="1:3" ht="15" customHeight="1" x14ac:dyDescent="0.25">
      <c r="A30" s="57" t="s">
        <v>1343</v>
      </c>
      <c r="B30" s="3" t="s">
        <v>1283</v>
      </c>
      <c r="C30" s="3"/>
    </row>
    <row r="31" spans="1:3" ht="15" customHeight="1" x14ac:dyDescent="0.25">
      <c r="A31" s="57" t="s">
        <v>1328</v>
      </c>
      <c r="B31" s="3" t="s">
        <v>1284</v>
      </c>
      <c r="C31" s="3"/>
    </row>
    <row r="32" spans="1:3" ht="15" customHeight="1" x14ac:dyDescent="0.25">
      <c r="A32" s="57" t="s">
        <v>1342</v>
      </c>
      <c r="B32" s="3" t="s">
        <v>1285</v>
      </c>
      <c r="C32" s="3"/>
    </row>
    <row r="33" spans="1:3" ht="15" customHeight="1" x14ac:dyDescent="0.25">
      <c r="A33" s="57" t="s">
        <v>1329</v>
      </c>
      <c r="B33" s="3" t="s">
        <v>1286</v>
      </c>
      <c r="C33" s="3"/>
    </row>
    <row r="34" spans="1:3" ht="15" customHeight="1" x14ac:dyDescent="0.25">
      <c r="A34" s="57" t="s">
        <v>1346</v>
      </c>
      <c r="B34" s="3" t="s">
        <v>1287</v>
      </c>
      <c r="C34" s="3"/>
    </row>
    <row r="35" spans="1:3" ht="15" customHeight="1" x14ac:dyDescent="0.25">
      <c r="A35" s="57" t="s">
        <v>1330</v>
      </c>
      <c r="B35" s="3" t="s">
        <v>1288</v>
      </c>
      <c r="C35" s="3"/>
    </row>
    <row r="36" spans="1:3" ht="15" customHeight="1" x14ac:dyDescent="0.25">
      <c r="A36" s="57" t="s">
        <v>1331</v>
      </c>
      <c r="B36" s="3" t="s">
        <v>1289</v>
      </c>
      <c r="C36" s="3"/>
    </row>
    <row r="37" spans="1:3" ht="15" customHeight="1" x14ac:dyDescent="0.25">
      <c r="A37" s="57" t="s">
        <v>1332</v>
      </c>
      <c r="B37" s="3" t="s">
        <v>1290</v>
      </c>
      <c r="C37" s="3"/>
    </row>
    <row r="38" spans="1:3" ht="15" customHeight="1" x14ac:dyDescent="0.25">
      <c r="A38" s="57" t="s">
        <v>1333</v>
      </c>
      <c r="B38" s="3" t="s">
        <v>1291</v>
      </c>
      <c r="C38" s="3"/>
    </row>
    <row r="39" spans="1:3" ht="15" customHeight="1" x14ac:dyDescent="0.25">
      <c r="A39" s="57" t="s">
        <v>1334</v>
      </c>
      <c r="B39" s="3" t="s">
        <v>1292</v>
      </c>
      <c r="C39" s="3"/>
    </row>
    <row r="40" spans="1:3" ht="15" customHeight="1" x14ac:dyDescent="0.25">
      <c r="A40" s="57" t="s">
        <v>1335</v>
      </c>
      <c r="B40" s="3" t="s">
        <v>1293</v>
      </c>
      <c r="C40" s="3"/>
    </row>
    <row r="41" spans="1:3" ht="15" customHeight="1" x14ac:dyDescent="0.25">
      <c r="A41" s="57" t="s">
        <v>1336</v>
      </c>
      <c r="B41" s="3" t="s">
        <v>1294</v>
      </c>
      <c r="C41" s="3"/>
    </row>
    <row r="42" spans="1:3" ht="15" customHeight="1" x14ac:dyDescent="0.25">
      <c r="A42" s="57" t="s">
        <v>1337</v>
      </c>
      <c r="B42" s="28"/>
      <c r="C42" s="28"/>
    </row>
    <row r="43" spans="1:3" ht="15" customHeight="1" x14ac:dyDescent="0.25">
      <c r="A43" s="57" t="s">
        <v>1347</v>
      </c>
      <c r="B43" s="3" t="s">
        <v>1295</v>
      </c>
      <c r="C43" s="3"/>
    </row>
    <row r="44" spans="1:3" ht="15" customHeight="1" x14ac:dyDescent="0.25">
      <c r="A44" s="57" t="s">
        <v>1348</v>
      </c>
      <c r="B44" s="3" t="s">
        <v>1296</v>
      </c>
      <c r="C44" s="3"/>
    </row>
    <row r="45" spans="1:3" ht="15" customHeight="1" x14ac:dyDescent="0.25">
      <c r="A45" s="57" t="s">
        <v>1349</v>
      </c>
      <c r="B45" s="3" t="s">
        <v>1297</v>
      </c>
      <c r="C45" s="3"/>
    </row>
    <row r="46" spans="1:3" ht="15" customHeight="1" x14ac:dyDescent="0.25">
      <c r="A46" s="57" t="s">
        <v>65</v>
      </c>
      <c r="B46" s="3" t="s">
        <v>1298</v>
      </c>
      <c r="C46" s="3"/>
    </row>
    <row r="47" spans="1:3" ht="15" customHeight="1" x14ac:dyDescent="0.25">
      <c r="A47" s="57"/>
      <c r="B47" s="27"/>
      <c r="C47" s="27"/>
    </row>
    <row r="48" spans="1:3" ht="15" customHeight="1" x14ac:dyDescent="0.25">
      <c r="A48" s="29" t="s">
        <v>1299</v>
      </c>
      <c r="B48" s="1"/>
      <c r="C48" s="1"/>
    </row>
    <row r="49" spans="1:3" ht="15" customHeight="1" x14ac:dyDescent="0.25">
      <c r="A49" s="57" t="s">
        <v>1338</v>
      </c>
      <c r="B49" s="3" t="s">
        <v>1300</v>
      </c>
      <c r="C49" s="3"/>
    </row>
    <row r="50" spans="1:3" ht="15" customHeight="1" x14ac:dyDescent="0.25">
      <c r="A50" s="57" t="s">
        <v>1339</v>
      </c>
      <c r="B50" s="3" t="s">
        <v>1301</v>
      </c>
      <c r="C50" s="3"/>
    </row>
    <row r="51" spans="1:3" ht="15" customHeight="1" x14ac:dyDescent="0.25">
      <c r="A51" s="57" t="s">
        <v>1340</v>
      </c>
      <c r="B51" s="3" t="s">
        <v>1302</v>
      </c>
      <c r="C51" s="3"/>
    </row>
    <row r="52" spans="1:3" ht="15" customHeight="1" x14ac:dyDescent="0.25">
      <c r="A52" s="57" t="s">
        <v>1341</v>
      </c>
      <c r="B52" s="3" t="s">
        <v>1303</v>
      </c>
      <c r="C52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3:M67"/>
  <sheetViews>
    <sheetView topLeftCell="A10" zoomScale="96" zoomScaleNormal="96" workbookViewId="0">
      <selection activeCell="A19" sqref="A19"/>
    </sheetView>
  </sheetViews>
  <sheetFormatPr defaultRowHeight="15" customHeight="1" x14ac:dyDescent="0.25"/>
  <cols>
    <col min="1" max="1" width="58.7109375" style="31" customWidth="1"/>
    <col min="2" max="3" width="10.7109375" style="33" customWidth="1"/>
    <col min="4" max="5" width="10.7109375" style="35" customWidth="1"/>
    <col min="6" max="7" width="10.7109375" style="40" customWidth="1"/>
    <col min="8" max="12" width="10.7109375" style="31" customWidth="1"/>
    <col min="13" max="13" width="10.7109375" style="37" customWidth="1"/>
    <col min="14" max="16" width="10.7109375" style="31" customWidth="1"/>
    <col min="17" max="16384" width="9.140625" style="31"/>
  </cols>
  <sheetData>
    <row r="3" spans="1:13" ht="15" customHeight="1" x14ac:dyDescent="0.25">
      <c r="A3" s="71" t="s">
        <v>1387</v>
      </c>
      <c r="B3" s="82"/>
      <c r="C3" s="82"/>
      <c r="D3" s="89"/>
      <c r="E3" s="89"/>
    </row>
    <row r="4" spans="1:13" s="57" customFormat="1" ht="15" customHeight="1" x14ac:dyDescent="0.25">
      <c r="A4" s="57" t="s">
        <v>1473</v>
      </c>
      <c r="B4" s="27"/>
      <c r="C4" s="27"/>
      <c r="D4" s="5" t="s">
        <v>1388</v>
      </c>
      <c r="E4" s="5"/>
      <c r="F4" s="39"/>
      <c r="G4" s="39"/>
      <c r="M4" s="36"/>
    </row>
    <row r="5" spans="1:13" s="57" customFormat="1" ht="15" customHeight="1" x14ac:dyDescent="0.25">
      <c r="A5" s="57" t="s">
        <v>1474</v>
      </c>
      <c r="B5" s="27"/>
      <c r="C5" s="27"/>
      <c r="D5" s="5" t="s">
        <v>1389</v>
      </c>
      <c r="E5" s="5"/>
      <c r="F5" s="39"/>
      <c r="G5" s="39"/>
      <c r="M5" s="36"/>
    </row>
    <row r="6" spans="1:13" s="57" customFormat="1" ht="15" customHeight="1" x14ac:dyDescent="0.25">
      <c r="A6" s="57" t="s">
        <v>1475</v>
      </c>
      <c r="B6" s="27"/>
      <c r="C6" s="27"/>
      <c r="D6" s="5" t="s">
        <v>1390</v>
      </c>
      <c r="E6" s="5"/>
      <c r="F6" s="39"/>
      <c r="G6" s="39"/>
      <c r="M6" s="36"/>
    </row>
    <row r="7" spans="1:13" s="57" customFormat="1" ht="15" customHeight="1" x14ac:dyDescent="0.25">
      <c r="A7" s="57" t="s">
        <v>1446</v>
      </c>
      <c r="B7" s="27"/>
      <c r="C7" s="27"/>
      <c r="D7" s="34"/>
      <c r="E7" s="34"/>
      <c r="F7" s="39"/>
      <c r="G7" s="39"/>
      <c r="M7" s="36"/>
    </row>
    <row r="8" spans="1:13" s="57" customFormat="1" ht="15" customHeight="1" x14ac:dyDescent="0.25">
      <c r="A8" s="57" t="s">
        <v>1476</v>
      </c>
      <c r="B8" s="27"/>
      <c r="C8" s="27"/>
      <c r="D8" s="5" t="s">
        <v>1391</v>
      </c>
      <c r="E8" s="5"/>
      <c r="F8" s="39"/>
      <c r="G8" s="39"/>
      <c r="M8" s="36"/>
    </row>
    <row r="9" spans="1:13" s="57" customFormat="1" ht="15" customHeight="1" x14ac:dyDescent="0.25">
      <c r="A9" s="57" t="s">
        <v>1477</v>
      </c>
      <c r="B9" s="27"/>
      <c r="C9" s="27"/>
      <c r="D9" s="5" t="s">
        <v>1392</v>
      </c>
      <c r="E9" s="5"/>
      <c r="F9" s="39"/>
      <c r="G9" s="39"/>
      <c r="M9" s="36"/>
    </row>
    <row r="10" spans="1:13" s="57" customFormat="1" ht="15" customHeight="1" x14ac:dyDescent="0.25">
      <c r="A10" s="57" t="s">
        <v>1478</v>
      </c>
      <c r="B10" s="27"/>
      <c r="C10" s="27"/>
      <c r="D10" s="5" t="s">
        <v>1393</v>
      </c>
      <c r="E10" s="5"/>
      <c r="F10" s="39"/>
      <c r="G10" s="39"/>
      <c r="M10" s="36"/>
    </row>
    <row r="11" spans="1:13" s="57" customFormat="1" ht="15" customHeight="1" x14ac:dyDescent="0.25">
      <c r="A11" s="57" t="s">
        <v>1479</v>
      </c>
      <c r="B11" s="27"/>
      <c r="C11" s="27"/>
      <c r="D11" s="34"/>
      <c r="E11" s="34"/>
      <c r="F11" s="39"/>
      <c r="G11" s="39"/>
      <c r="M11" s="36"/>
    </row>
    <row r="12" spans="1:13" s="57" customFormat="1" ht="15" customHeight="1" x14ac:dyDescent="0.25">
      <c r="A12" s="57" t="s">
        <v>1480</v>
      </c>
      <c r="B12" s="27"/>
      <c r="C12" s="27"/>
      <c r="D12" s="5" t="s">
        <v>1394</v>
      </c>
      <c r="E12" s="5"/>
      <c r="F12" s="39"/>
      <c r="G12" s="39"/>
      <c r="M12" s="36"/>
    </row>
    <row r="13" spans="1:13" s="57" customFormat="1" ht="15" customHeight="1" x14ac:dyDescent="0.25">
      <c r="A13" s="57" t="s">
        <v>1481</v>
      </c>
      <c r="B13" s="27"/>
      <c r="C13" s="27"/>
      <c r="D13" s="5" t="s">
        <v>1395</v>
      </c>
      <c r="E13" s="5"/>
      <c r="F13" s="39"/>
      <c r="G13" s="39"/>
      <c r="M13" s="36"/>
    </row>
    <row r="14" spans="1:13" s="57" customFormat="1" ht="15" customHeight="1" x14ac:dyDescent="0.25">
      <c r="A14" s="57" t="s">
        <v>1482</v>
      </c>
      <c r="B14" s="27"/>
      <c r="C14" s="27"/>
      <c r="D14" s="5" t="s">
        <v>1396</v>
      </c>
      <c r="E14" s="5"/>
      <c r="F14" s="39"/>
      <c r="G14" s="39"/>
      <c r="M14" s="36"/>
    </row>
    <row r="15" spans="1:13" s="57" customFormat="1" ht="15" customHeight="1" x14ac:dyDescent="0.25">
      <c r="A15" s="57" t="s">
        <v>1483</v>
      </c>
      <c r="B15" s="27"/>
      <c r="C15" s="27"/>
      <c r="D15" s="5" t="s">
        <v>1397</v>
      </c>
      <c r="E15" s="5"/>
      <c r="F15" s="39"/>
      <c r="G15" s="39"/>
      <c r="M15" s="36"/>
    </row>
    <row r="16" spans="1:13" s="57" customFormat="1" ht="15" customHeight="1" x14ac:dyDescent="0.25">
      <c r="A16" s="57" t="s">
        <v>1484</v>
      </c>
      <c r="B16" s="27"/>
      <c r="C16" s="27"/>
      <c r="D16" s="34"/>
      <c r="E16" s="34"/>
      <c r="F16" s="39"/>
      <c r="G16" s="39"/>
      <c r="M16" s="36"/>
    </row>
    <row r="17" spans="1:13" s="57" customFormat="1" ht="15" customHeight="1" x14ac:dyDescent="0.25">
      <c r="A17" s="57" t="s">
        <v>1485</v>
      </c>
      <c r="B17" s="27"/>
      <c r="C17" s="27"/>
      <c r="D17" s="5" t="s">
        <v>1398</v>
      </c>
      <c r="E17" s="5"/>
      <c r="F17" s="39"/>
      <c r="G17" s="39"/>
      <c r="M17" s="36"/>
    </row>
    <row r="18" spans="1:13" s="57" customFormat="1" ht="15" customHeight="1" x14ac:dyDescent="0.25">
      <c r="A18" s="57" t="s">
        <v>1447</v>
      </c>
      <c r="B18" s="27"/>
      <c r="C18" s="27"/>
      <c r="D18" s="34"/>
      <c r="E18" s="34"/>
      <c r="F18" s="39"/>
      <c r="G18" s="39"/>
      <c r="M18" s="36"/>
    </row>
    <row r="19" spans="1:13" s="57" customFormat="1" ht="15" customHeight="1" x14ac:dyDescent="0.25">
      <c r="A19" s="57" t="s">
        <v>1448</v>
      </c>
      <c r="B19" s="27"/>
      <c r="C19" s="27"/>
      <c r="D19" s="5" t="s">
        <v>1399</v>
      </c>
      <c r="E19" s="5"/>
      <c r="F19" s="39"/>
      <c r="G19" s="39"/>
      <c r="M19" s="36"/>
    </row>
    <row r="20" spans="1:13" s="57" customFormat="1" ht="15" customHeight="1" x14ac:dyDescent="0.25">
      <c r="A20" s="57" t="s">
        <v>1486</v>
      </c>
      <c r="B20" s="27"/>
      <c r="C20" s="27"/>
      <c r="D20" s="5" t="s">
        <v>1400</v>
      </c>
      <c r="E20" s="5"/>
      <c r="F20" s="39"/>
      <c r="G20" s="39"/>
      <c r="M20" s="36"/>
    </row>
    <row r="21" spans="1:13" s="57" customFormat="1" ht="15" customHeight="1" x14ac:dyDescent="0.25">
      <c r="A21" s="57" t="s">
        <v>1487</v>
      </c>
      <c r="B21" s="27"/>
      <c r="C21" s="27"/>
      <c r="D21" s="5" t="s">
        <v>1401</v>
      </c>
      <c r="E21" s="5"/>
      <c r="F21" s="39"/>
      <c r="G21" s="39"/>
      <c r="M21" s="36"/>
    </row>
    <row r="22" spans="1:13" s="57" customFormat="1" ht="15" customHeight="1" x14ac:dyDescent="0.25">
      <c r="A22" s="57" t="s">
        <v>1449</v>
      </c>
      <c r="B22" s="27"/>
      <c r="C22" s="27"/>
      <c r="D22" s="5" t="s">
        <v>1402</v>
      </c>
      <c r="E22" s="5"/>
      <c r="F22" s="39"/>
      <c r="G22" s="39"/>
      <c r="M22" s="36"/>
    </row>
    <row r="23" spans="1:13" s="57" customFormat="1" ht="15" customHeight="1" x14ac:dyDescent="0.25">
      <c r="A23" s="57" t="s">
        <v>1488</v>
      </c>
      <c r="B23" s="27"/>
      <c r="C23" s="27"/>
      <c r="D23" s="34"/>
      <c r="E23" s="34"/>
      <c r="F23" s="39"/>
      <c r="G23" s="39"/>
      <c r="M23" s="36"/>
    </row>
    <row r="24" spans="1:13" s="57" customFormat="1" ht="15" customHeight="1" x14ac:dyDescent="0.25">
      <c r="A24" s="57" t="s">
        <v>1445</v>
      </c>
      <c r="B24" s="27"/>
      <c r="C24" s="27"/>
      <c r="D24" s="5" t="s">
        <v>1403</v>
      </c>
      <c r="E24" s="5"/>
      <c r="F24" s="39"/>
      <c r="G24" s="39"/>
      <c r="M24" s="36"/>
    </row>
    <row r="25" spans="1:13" s="57" customFormat="1" ht="15" customHeight="1" x14ac:dyDescent="0.25">
      <c r="A25" s="57" t="s">
        <v>1450</v>
      </c>
      <c r="B25" s="27"/>
      <c r="C25" s="27"/>
      <c r="D25" s="5" t="s">
        <v>1404</v>
      </c>
      <c r="E25" s="5"/>
      <c r="F25" s="39"/>
      <c r="G25" s="39"/>
      <c r="M25" s="36"/>
    </row>
    <row r="26" spans="1:13" s="57" customFormat="1" ht="15" customHeight="1" x14ac:dyDescent="0.25">
      <c r="A26" s="57" t="s">
        <v>1489</v>
      </c>
      <c r="B26" s="27"/>
      <c r="C26" s="27"/>
      <c r="D26" s="5" t="s">
        <v>1405</v>
      </c>
      <c r="E26" s="5"/>
      <c r="F26" s="39"/>
      <c r="G26" s="39"/>
      <c r="M26" s="36"/>
    </row>
    <row r="27" spans="1:13" s="57" customFormat="1" ht="15" customHeight="1" x14ac:dyDescent="0.25">
      <c r="A27" s="57" t="s">
        <v>1490</v>
      </c>
      <c r="B27" s="27"/>
      <c r="C27" s="27"/>
      <c r="D27" s="5" t="s">
        <v>1406</v>
      </c>
      <c r="E27" s="5"/>
      <c r="F27" s="39"/>
      <c r="G27" s="39"/>
      <c r="M27" s="36"/>
    </row>
    <row r="28" spans="1:13" s="57" customFormat="1" ht="15" customHeight="1" x14ac:dyDescent="0.25">
      <c r="A28" s="57" t="s">
        <v>1491</v>
      </c>
      <c r="B28" s="27"/>
      <c r="C28" s="27"/>
      <c r="D28" s="5" t="s">
        <v>1407</v>
      </c>
      <c r="E28" s="5"/>
      <c r="F28" s="39"/>
      <c r="G28" s="39"/>
      <c r="M28" s="36"/>
    </row>
    <row r="29" spans="1:13" s="57" customFormat="1" ht="15" customHeight="1" x14ac:dyDescent="0.25">
      <c r="A29" s="57" t="s">
        <v>1492</v>
      </c>
      <c r="B29" s="27"/>
      <c r="C29" s="27"/>
      <c r="D29" s="5" t="s">
        <v>1408</v>
      </c>
      <c r="E29" s="5"/>
      <c r="F29" s="39"/>
      <c r="G29" s="39"/>
      <c r="M29" s="36"/>
    </row>
    <row r="30" spans="1:13" s="57" customFormat="1" ht="15" customHeight="1" x14ac:dyDescent="0.25">
      <c r="A30" s="57" t="s">
        <v>1451</v>
      </c>
      <c r="B30" s="27"/>
      <c r="C30" s="27"/>
      <c r="D30" s="5" t="s">
        <v>1409</v>
      </c>
      <c r="E30" s="5"/>
      <c r="F30" s="39"/>
      <c r="G30" s="39"/>
      <c r="M30" s="36"/>
    </row>
    <row r="31" spans="1:13" s="57" customFormat="1" ht="15" customHeight="1" x14ac:dyDescent="0.25">
      <c r="A31" s="57" t="s">
        <v>1452</v>
      </c>
      <c r="B31" s="27"/>
      <c r="C31" s="27"/>
      <c r="D31" s="5" t="s">
        <v>1410</v>
      </c>
      <c r="E31" s="5"/>
      <c r="F31" s="39"/>
      <c r="G31" s="39"/>
      <c r="M31" s="36"/>
    </row>
    <row r="32" spans="1:13" s="57" customFormat="1" ht="15" customHeight="1" x14ac:dyDescent="0.25">
      <c r="A32" s="57" t="s">
        <v>1453</v>
      </c>
      <c r="B32" s="27"/>
      <c r="C32" s="27"/>
      <c r="D32" s="5" t="s">
        <v>1411</v>
      </c>
      <c r="E32" s="5"/>
      <c r="F32" s="39"/>
      <c r="G32" s="39"/>
      <c r="M32" s="36"/>
    </row>
    <row r="33" spans="1:13" s="57" customFormat="1" ht="15" customHeight="1" x14ac:dyDescent="0.25">
      <c r="A33" s="57" t="s">
        <v>1493</v>
      </c>
      <c r="B33" s="27"/>
      <c r="C33" s="27"/>
      <c r="D33" s="5" t="s">
        <v>1412</v>
      </c>
      <c r="E33" s="5"/>
      <c r="F33" s="39"/>
      <c r="G33" s="39"/>
      <c r="M33" s="36"/>
    </row>
    <row r="34" spans="1:13" s="57" customFormat="1" ht="15" customHeight="1" x14ac:dyDescent="0.25">
      <c r="A34" s="57" t="s">
        <v>1454</v>
      </c>
      <c r="B34" s="27"/>
      <c r="C34" s="27"/>
      <c r="D34" s="5" t="s">
        <v>1413</v>
      </c>
      <c r="E34" s="5"/>
      <c r="F34" s="39"/>
      <c r="G34" s="39"/>
      <c r="M34" s="36"/>
    </row>
    <row r="35" spans="1:13" s="57" customFormat="1" ht="15" customHeight="1" x14ac:dyDescent="0.25">
      <c r="A35" s="57" t="s">
        <v>1455</v>
      </c>
      <c r="B35" s="27"/>
      <c r="C35" s="27"/>
      <c r="D35" s="5" t="s">
        <v>1414</v>
      </c>
      <c r="E35" s="5"/>
      <c r="F35" s="39"/>
      <c r="G35" s="39"/>
      <c r="M35" s="36"/>
    </row>
    <row r="36" spans="1:13" s="57" customFormat="1" ht="15" customHeight="1" x14ac:dyDescent="0.25">
      <c r="A36" s="57" t="s">
        <v>1456</v>
      </c>
      <c r="B36" s="27"/>
      <c r="C36" s="27"/>
      <c r="D36" s="5" t="s">
        <v>1415</v>
      </c>
      <c r="E36" s="5"/>
      <c r="F36" s="39"/>
      <c r="G36" s="39"/>
      <c r="M36" s="36"/>
    </row>
    <row r="37" spans="1:13" s="57" customFormat="1" ht="15" customHeight="1" x14ac:dyDescent="0.25">
      <c r="A37" s="57" t="s">
        <v>1494</v>
      </c>
      <c r="B37" s="27"/>
      <c r="C37" s="27"/>
      <c r="D37" s="5" t="s">
        <v>1416</v>
      </c>
      <c r="E37" s="5"/>
      <c r="F37" s="39"/>
      <c r="G37" s="39"/>
      <c r="M37" s="36"/>
    </row>
    <row r="38" spans="1:13" s="57" customFormat="1" ht="15" customHeight="1" x14ac:dyDescent="0.25">
      <c r="A38" s="57" t="s">
        <v>1457</v>
      </c>
      <c r="B38" s="27"/>
      <c r="C38" s="27"/>
      <c r="D38" s="5" t="s">
        <v>1417</v>
      </c>
      <c r="E38" s="5"/>
      <c r="F38" s="39"/>
      <c r="G38" s="39"/>
      <c r="M38" s="36"/>
    </row>
    <row r="39" spans="1:13" s="57" customFormat="1" ht="15" customHeight="1" x14ac:dyDescent="0.25">
      <c r="A39" s="57" t="s">
        <v>1458</v>
      </c>
      <c r="B39" s="27"/>
      <c r="C39" s="27"/>
      <c r="D39" s="34"/>
      <c r="E39" s="34"/>
      <c r="F39" s="39"/>
      <c r="G39" s="39"/>
      <c r="M39" s="36"/>
    </row>
    <row r="40" spans="1:13" s="57" customFormat="1" ht="15" customHeight="1" x14ac:dyDescent="0.25">
      <c r="A40" s="57" t="s">
        <v>1496</v>
      </c>
      <c r="B40" s="27"/>
      <c r="C40" s="27"/>
      <c r="D40" s="5" t="s">
        <v>1418</v>
      </c>
      <c r="E40" s="5"/>
      <c r="F40" s="39"/>
      <c r="G40" s="39"/>
      <c r="M40" s="36"/>
    </row>
    <row r="41" spans="1:13" s="57" customFormat="1" ht="15" customHeight="1" x14ac:dyDescent="0.25">
      <c r="A41" s="57" t="s">
        <v>1497</v>
      </c>
      <c r="B41" s="27"/>
      <c r="C41" s="27"/>
      <c r="D41" s="5" t="s">
        <v>1419</v>
      </c>
      <c r="E41" s="5"/>
      <c r="F41" s="39"/>
      <c r="G41" s="39"/>
      <c r="M41" s="36"/>
    </row>
    <row r="42" spans="1:13" s="57" customFormat="1" ht="15" customHeight="1" x14ac:dyDescent="0.25">
      <c r="A42" s="57" t="s">
        <v>1495</v>
      </c>
      <c r="B42" s="27"/>
      <c r="C42" s="27"/>
      <c r="D42" s="5" t="s">
        <v>1420</v>
      </c>
      <c r="E42" s="5"/>
      <c r="F42" s="39"/>
      <c r="G42" s="39"/>
      <c r="M42" s="36"/>
    </row>
    <row r="43" spans="1:13" s="57" customFormat="1" ht="15" customHeight="1" x14ac:dyDescent="0.25">
      <c r="A43" s="57" t="s">
        <v>1459</v>
      </c>
      <c r="B43" s="27"/>
      <c r="C43" s="27"/>
      <c r="D43" s="5" t="s">
        <v>1421</v>
      </c>
      <c r="E43" s="5"/>
      <c r="F43" s="39"/>
      <c r="G43" s="39"/>
      <c r="M43" s="36"/>
    </row>
    <row r="44" spans="1:13" s="57" customFormat="1" ht="15" customHeight="1" x14ac:dyDescent="0.25">
      <c r="A44" s="57" t="s">
        <v>1460</v>
      </c>
      <c r="B44" s="27"/>
      <c r="C44" s="27"/>
      <c r="D44" s="5" t="s">
        <v>1422</v>
      </c>
      <c r="E44" s="5"/>
      <c r="F44" s="39"/>
      <c r="G44" s="39"/>
      <c r="M44" s="36"/>
    </row>
    <row r="45" spans="1:13" s="57" customFormat="1" ht="15" customHeight="1" x14ac:dyDescent="0.25">
      <c r="A45" s="57" t="s">
        <v>1461</v>
      </c>
      <c r="B45" s="27"/>
      <c r="C45" s="27"/>
      <c r="D45" s="5" t="s">
        <v>1423</v>
      </c>
      <c r="E45" s="5"/>
      <c r="F45" s="39"/>
      <c r="G45" s="39"/>
      <c r="M45" s="36"/>
    </row>
    <row r="46" spans="1:13" s="57" customFormat="1" ht="15" customHeight="1" x14ac:dyDescent="0.25">
      <c r="A46" s="57" t="s">
        <v>1462</v>
      </c>
      <c r="B46" s="27"/>
      <c r="C46" s="27"/>
      <c r="D46" s="5" t="s">
        <v>1424</v>
      </c>
      <c r="E46" s="5"/>
      <c r="F46" s="39"/>
      <c r="G46" s="39"/>
      <c r="M46" s="36"/>
    </row>
    <row r="47" spans="1:13" s="57" customFormat="1" ht="15" customHeight="1" x14ac:dyDescent="0.25">
      <c r="A47" s="57" t="s">
        <v>1463</v>
      </c>
      <c r="B47" s="27"/>
      <c r="C47" s="27"/>
      <c r="D47" s="5" t="s">
        <v>1425</v>
      </c>
      <c r="E47" s="5"/>
      <c r="F47" s="39"/>
      <c r="G47" s="39"/>
      <c r="M47" s="36"/>
    </row>
    <row r="48" spans="1:13" s="57" customFormat="1" ht="15" customHeight="1" x14ac:dyDescent="0.25">
      <c r="A48" s="57" t="s">
        <v>1464</v>
      </c>
      <c r="B48" s="27"/>
      <c r="C48" s="27"/>
      <c r="D48" s="5" t="s">
        <v>1426</v>
      </c>
      <c r="E48" s="5"/>
      <c r="F48" s="39"/>
      <c r="G48" s="39"/>
      <c r="M48" s="36"/>
    </row>
    <row r="49" spans="1:13" s="57" customFormat="1" ht="15" customHeight="1" x14ac:dyDescent="0.25">
      <c r="A49" s="57" t="s">
        <v>1465</v>
      </c>
      <c r="B49" s="27"/>
      <c r="C49" s="27"/>
      <c r="D49" s="5" t="s">
        <v>1427</v>
      </c>
      <c r="E49" s="5"/>
      <c r="F49" s="39"/>
      <c r="G49" s="39"/>
      <c r="M49" s="36"/>
    </row>
    <row r="50" spans="1:13" s="57" customFormat="1" ht="15" customHeight="1" x14ac:dyDescent="0.25">
      <c r="A50" s="57" t="s">
        <v>1498</v>
      </c>
      <c r="B50" s="27"/>
      <c r="C50" s="27"/>
      <c r="D50" s="5" t="s">
        <v>1428</v>
      </c>
      <c r="E50" s="5"/>
      <c r="F50" s="39"/>
      <c r="G50" s="39"/>
      <c r="M50" s="36"/>
    </row>
    <row r="51" spans="1:13" s="57" customFormat="1" ht="15" customHeight="1" x14ac:dyDescent="0.25">
      <c r="A51" s="57" t="s">
        <v>1466</v>
      </c>
      <c r="B51" s="27"/>
      <c r="C51" s="27"/>
      <c r="D51" s="5" t="s">
        <v>1429</v>
      </c>
      <c r="E51" s="5"/>
      <c r="F51" s="39"/>
      <c r="G51" s="39"/>
      <c r="M51" s="36"/>
    </row>
    <row r="52" spans="1:13" s="57" customFormat="1" ht="15" customHeight="1" x14ac:dyDescent="0.25">
      <c r="A52" s="57" t="s">
        <v>1499</v>
      </c>
      <c r="B52" s="27"/>
      <c r="C52" s="27"/>
      <c r="D52" s="5" t="s">
        <v>1430</v>
      </c>
      <c r="E52" s="5"/>
      <c r="F52" s="39"/>
      <c r="G52" s="39"/>
      <c r="M52" s="36"/>
    </row>
    <row r="53" spans="1:13" s="57" customFormat="1" ht="15" customHeight="1" x14ac:dyDescent="0.25">
      <c r="A53" s="57" t="s">
        <v>1467</v>
      </c>
      <c r="B53" s="27"/>
      <c r="C53" s="27"/>
      <c r="D53" s="5" t="s">
        <v>1431</v>
      </c>
      <c r="E53" s="5"/>
      <c r="F53" s="39"/>
      <c r="G53" s="39"/>
      <c r="M53" s="36"/>
    </row>
    <row r="54" spans="1:13" s="57" customFormat="1" ht="15" customHeight="1" x14ac:dyDescent="0.25">
      <c r="A54" s="57" t="s">
        <v>1346</v>
      </c>
      <c r="B54" s="27"/>
      <c r="C54" s="27"/>
      <c r="D54" s="5" t="s">
        <v>1432</v>
      </c>
      <c r="E54" s="5"/>
      <c r="F54" s="39"/>
      <c r="G54" s="39"/>
      <c r="M54" s="36"/>
    </row>
    <row r="55" spans="1:13" s="57" customFormat="1" ht="15" customHeight="1" x14ac:dyDescent="0.25">
      <c r="A55" s="57" t="s">
        <v>1468</v>
      </c>
      <c r="B55" s="27"/>
      <c r="C55" s="27"/>
      <c r="D55" s="5" t="s">
        <v>1433</v>
      </c>
      <c r="E55" s="5"/>
      <c r="F55" s="39"/>
      <c r="G55" s="39"/>
      <c r="M55" s="36"/>
    </row>
    <row r="56" spans="1:13" s="57" customFormat="1" ht="15" customHeight="1" x14ac:dyDescent="0.25">
      <c r="A56" s="57" t="s">
        <v>1469</v>
      </c>
      <c r="B56" s="27"/>
      <c r="C56" s="27"/>
      <c r="D56" s="5" t="s">
        <v>1434</v>
      </c>
      <c r="E56" s="5"/>
      <c r="F56" s="39"/>
      <c r="G56" s="39"/>
      <c r="M56" s="36"/>
    </row>
    <row r="57" spans="1:13" s="57" customFormat="1" ht="15" customHeight="1" x14ac:dyDescent="0.25">
      <c r="A57" s="57" t="s">
        <v>1470</v>
      </c>
      <c r="B57" s="27"/>
      <c r="C57" s="27"/>
      <c r="D57" s="5" t="s">
        <v>1435</v>
      </c>
      <c r="E57" s="5"/>
      <c r="F57" s="39"/>
      <c r="G57" s="39"/>
      <c r="M57" s="36"/>
    </row>
    <row r="58" spans="1:13" s="57" customFormat="1" ht="15" customHeight="1" x14ac:dyDescent="0.25">
      <c r="A58" s="57" t="s">
        <v>1500</v>
      </c>
      <c r="B58" s="27"/>
      <c r="C58" s="27"/>
      <c r="D58" s="5" t="s">
        <v>1436</v>
      </c>
      <c r="E58" s="5"/>
      <c r="F58" s="39"/>
      <c r="G58" s="39"/>
      <c r="M58" s="36"/>
    </row>
    <row r="59" spans="1:13" s="57" customFormat="1" ht="15" customHeight="1" x14ac:dyDescent="0.25">
      <c r="A59" s="57" t="s">
        <v>1501</v>
      </c>
      <c r="B59" s="27"/>
      <c r="C59" s="27"/>
      <c r="D59" s="5" t="s">
        <v>1437</v>
      </c>
      <c r="E59" s="5"/>
      <c r="F59" s="39"/>
      <c r="G59" s="39"/>
      <c r="M59" s="36"/>
    </row>
    <row r="60" spans="1:13" s="57" customFormat="1" ht="15" customHeight="1" x14ac:dyDescent="0.25">
      <c r="A60" s="57" t="s">
        <v>1471</v>
      </c>
      <c r="B60" s="27"/>
      <c r="C60" s="27"/>
      <c r="D60" s="5" t="s">
        <v>1438</v>
      </c>
      <c r="E60" s="5"/>
      <c r="F60" s="39"/>
      <c r="G60" s="39"/>
      <c r="M60" s="36"/>
    </row>
    <row r="61" spans="1:13" s="57" customFormat="1" ht="15" customHeight="1" x14ac:dyDescent="0.25">
      <c r="A61" s="57" t="s">
        <v>1472</v>
      </c>
      <c r="B61" s="27"/>
      <c r="C61" s="27"/>
      <c r="D61" s="5" t="s">
        <v>1439</v>
      </c>
      <c r="E61" s="5"/>
      <c r="F61" s="39"/>
      <c r="G61" s="39"/>
      <c r="M61" s="36"/>
    </row>
    <row r="62" spans="1:13" s="57" customFormat="1" ht="15" customHeight="1" x14ac:dyDescent="0.25">
      <c r="A62" s="57" t="s">
        <v>1337</v>
      </c>
      <c r="B62" s="27"/>
      <c r="C62" s="27"/>
      <c r="D62" s="34"/>
      <c r="E62" s="34"/>
      <c r="F62" s="39"/>
      <c r="G62" s="39"/>
      <c r="M62" s="36"/>
    </row>
    <row r="63" spans="1:13" s="57" customFormat="1" ht="15" customHeight="1" x14ac:dyDescent="0.25">
      <c r="A63" s="57" t="s">
        <v>1502</v>
      </c>
      <c r="B63" s="27"/>
      <c r="C63" s="27"/>
      <c r="D63" s="5" t="s">
        <v>1440</v>
      </c>
      <c r="E63" s="5"/>
      <c r="F63" s="39"/>
      <c r="G63" s="39"/>
      <c r="M63" s="36"/>
    </row>
    <row r="64" spans="1:13" s="57" customFormat="1" ht="15" customHeight="1" x14ac:dyDescent="0.25">
      <c r="A64" s="57" t="s">
        <v>1503</v>
      </c>
      <c r="B64" s="27"/>
      <c r="C64" s="27"/>
      <c r="D64" s="5" t="s">
        <v>1441</v>
      </c>
      <c r="E64" s="5"/>
      <c r="F64" s="39"/>
      <c r="G64" s="39"/>
      <c r="M64" s="36"/>
    </row>
    <row r="65" spans="1:13" s="57" customFormat="1" ht="15" customHeight="1" x14ac:dyDescent="0.25">
      <c r="A65" s="57" t="s">
        <v>1504</v>
      </c>
      <c r="B65" s="27"/>
      <c r="C65" s="27"/>
      <c r="D65" s="5" t="s">
        <v>1442</v>
      </c>
      <c r="E65" s="5"/>
      <c r="F65" s="39"/>
      <c r="G65" s="39"/>
      <c r="M65" s="36"/>
    </row>
    <row r="66" spans="1:13" s="57" customFormat="1" ht="15" customHeight="1" x14ac:dyDescent="0.25">
      <c r="A66" s="57" t="s">
        <v>1505</v>
      </c>
      <c r="B66" s="27"/>
      <c r="C66" s="27"/>
      <c r="D66" s="5" t="s">
        <v>1443</v>
      </c>
      <c r="E66" s="5"/>
      <c r="F66" s="39"/>
      <c r="G66" s="39"/>
      <c r="M66" s="36"/>
    </row>
    <row r="67" spans="1:13" s="57" customFormat="1" ht="15" customHeight="1" x14ac:dyDescent="0.25">
      <c r="A67" s="57" t="s">
        <v>1506</v>
      </c>
      <c r="B67" s="27"/>
      <c r="C67" s="27"/>
      <c r="D67" s="5" t="s">
        <v>1444</v>
      </c>
      <c r="E67" s="5"/>
      <c r="F67" s="39"/>
      <c r="G67" s="39"/>
      <c r="M67" s="3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N61"/>
  <sheetViews>
    <sheetView zoomScale="96" zoomScaleNormal="96" workbookViewId="0">
      <selection activeCell="H38" sqref="H38"/>
    </sheetView>
  </sheetViews>
  <sheetFormatPr defaultRowHeight="15" customHeight="1" x14ac:dyDescent="0.25"/>
  <cols>
    <col min="1" max="1" width="58.7109375" style="31" customWidth="1"/>
    <col min="2" max="3" width="10.7109375" style="32" customWidth="1"/>
    <col min="4" max="5" width="10.7109375" style="35" customWidth="1"/>
    <col min="6" max="7" width="10.7109375" style="75" customWidth="1"/>
    <col min="8" max="8" width="10.7109375" style="76" customWidth="1"/>
    <col min="9" max="13" width="10.7109375" style="31" customWidth="1"/>
    <col min="14" max="14" width="10.7109375" style="40" customWidth="1"/>
    <col min="15" max="16" width="10.7109375" style="31" customWidth="1"/>
    <col min="17" max="16384" width="9.140625" style="31"/>
  </cols>
  <sheetData>
    <row r="1" spans="1:14" s="57" customFormat="1" ht="15" customHeight="1" x14ac:dyDescent="0.25">
      <c r="A1" s="55"/>
      <c r="B1" s="83"/>
      <c r="C1" s="83"/>
      <c r="D1" s="84"/>
      <c r="E1" s="84"/>
      <c r="F1" s="73"/>
      <c r="G1" s="73"/>
      <c r="H1" s="51"/>
      <c r="N1" s="39"/>
    </row>
    <row r="2" spans="1:14" s="57" customFormat="1" ht="15" customHeight="1" x14ac:dyDescent="0.25">
      <c r="A2" s="55"/>
      <c r="B2" s="77"/>
      <c r="C2" s="77"/>
      <c r="D2" s="79"/>
      <c r="E2" s="79"/>
      <c r="F2" s="74"/>
      <c r="G2" s="74"/>
      <c r="H2" s="51"/>
      <c r="N2" s="39"/>
    </row>
    <row r="3" spans="1:14" s="57" customFormat="1" ht="15" customHeight="1" x14ac:dyDescent="0.25">
      <c r="A3" s="59" t="s">
        <v>1507</v>
      </c>
      <c r="B3" s="77"/>
      <c r="C3" s="77"/>
      <c r="D3" s="79"/>
      <c r="E3" s="79"/>
      <c r="F3" s="74"/>
      <c r="G3" s="74"/>
      <c r="H3" s="51"/>
      <c r="N3" s="39"/>
    </row>
    <row r="4" spans="1:14" s="57" customFormat="1" ht="15" customHeight="1" x14ac:dyDescent="0.25">
      <c r="A4" s="59" t="s">
        <v>1544</v>
      </c>
      <c r="B4" s="3"/>
      <c r="C4" s="3"/>
      <c r="D4" s="5"/>
      <c r="E4" s="5"/>
      <c r="F4" s="7" t="s">
        <v>1508</v>
      </c>
      <c r="G4" s="7"/>
      <c r="H4" s="58"/>
      <c r="N4" s="39"/>
    </row>
    <row r="5" spans="1:14" s="57" customFormat="1" ht="15" customHeight="1" x14ac:dyDescent="0.25">
      <c r="A5" s="59" t="s">
        <v>1545</v>
      </c>
      <c r="B5" s="3"/>
      <c r="C5" s="3"/>
      <c r="D5" s="5"/>
      <c r="E5" s="5"/>
      <c r="F5" s="7" t="s">
        <v>1509</v>
      </c>
      <c r="G5" s="7"/>
      <c r="H5" s="58"/>
      <c r="N5" s="39"/>
    </row>
    <row r="6" spans="1:14" s="57" customFormat="1" ht="15" customHeight="1" x14ac:dyDescent="0.25">
      <c r="A6" s="59" t="s">
        <v>1546</v>
      </c>
      <c r="B6" s="3"/>
      <c r="C6" s="3"/>
      <c r="D6" s="5"/>
      <c r="E6" s="5"/>
      <c r="F6" s="7" t="s">
        <v>1510</v>
      </c>
      <c r="G6" s="7"/>
      <c r="H6" s="58"/>
      <c r="N6" s="39"/>
    </row>
    <row r="7" spans="1:14" s="57" customFormat="1" ht="15" customHeight="1" x14ac:dyDescent="0.25">
      <c r="A7" s="59" t="s">
        <v>1547</v>
      </c>
      <c r="B7" s="3"/>
      <c r="C7" s="3"/>
      <c r="D7" s="5"/>
      <c r="E7" s="5"/>
      <c r="F7" s="7"/>
      <c r="G7" s="7"/>
      <c r="H7" s="58"/>
      <c r="N7" s="39"/>
    </row>
    <row r="8" spans="1:14" s="57" customFormat="1" ht="15" customHeight="1" x14ac:dyDescent="0.25">
      <c r="A8" s="59" t="s">
        <v>1548</v>
      </c>
      <c r="B8" s="3"/>
      <c r="C8" s="3"/>
      <c r="D8" s="5"/>
      <c r="E8" s="5"/>
      <c r="F8" s="7" t="s">
        <v>1511</v>
      </c>
      <c r="G8" s="7"/>
      <c r="H8" s="58"/>
      <c r="N8" s="39"/>
    </row>
    <row r="9" spans="1:14" s="57" customFormat="1" ht="15" customHeight="1" x14ac:dyDescent="0.25">
      <c r="A9" s="59" t="s">
        <v>1549</v>
      </c>
      <c r="B9" s="3"/>
      <c r="C9" s="3"/>
      <c r="D9" s="5"/>
      <c r="E9" s="5"/>
      <c r="F9" s="7" t="s">
        <v>1512</v>
      </c>
      <c r="G9" s="7"/>
      <c r="H9" s="58"/>
      <c r="N9" s="39"/>
    </row>
    <row r="10" spans="1:14" s="57" customFormat="1" ht="15" customHeight="1" x14ac:dyDescent="0.25">
      <c r="A10" s="59" t="s">
        <v>1550</v>
      </c>
      <c r="B10" s="3"/>
      <c r="C10" s="3"/>
      <c r="D10" s="5"/>
      <c r="E10" s="5"/>
      <c r="F10" s="7" t="s">
        <v>1513</v>
      </c>
      <c r="G10" s="7"/>
      <c r="H10" s="58"/>
      <c r="N10" s="39"/>
    </row>
    <row r="11" spans="1:14" s="57" customFormat="1" ht="15" customHeight="1" x14ac:dyDescent="0.25">
      <c r="A11" s="59" t="s">
        <v>1551</v>
      </c>
      <c r="B11" s="3"/>
      <c r="C11" s="3"/>
      <c r="D11" s="5"/>
      <c r="E11" s="5"/>
      <c r="F11" s="7" t="s">
        <v>1514</v>
      </c>
      <c r="G11" s="7"/>
      <c r="H11" s="58"/>
      <c r="N11" s="39"/>
    </row>
    <row r="12" spans="1:14" s="57" customFormat="1" ht="15" customHeight="1" x14ac:dyDescent="0.25">
      <c r="A12" s="59" t="s">
        <v>1552</v>
      </c>
      <c r="B12" s="3"/>
      <c r="C12" s="3"/>
      <c r="D12" s="5"/>
      <c r="E12" s="5"/>
      <c r="F12" s="7" t="s">
        <v>1515</v>
      </c>
      <c r="G12" s="7"/>
      <c r="H12" s="58"/>
      <c r="N12" s="39"/>
    </row>
    <row r="13" spans="1:14" s="57" customFormat="1" ht="15" customHeight="1" x14ac:dyDescent="0.25">
      <c r="A13" s="59" t="s">
        <v>1489</v>
      </c>
      <c r="B13" s="3"/>
      <c r="C13" s="3"/>
      <c r="D13" s="5"/>
      <c r="E13" s="5"/>
      <c r="F13" s="7" t="s">
        <v>1516</v>
      </c>
      <c r="G13" s="7"/>
      <c r="H13" s="58"/>
      <c r="N13" s="39"/>
    </row>
    <row r="14" spans="1:14" s="57" customFormat="1" ht="15" customHeight="1" x14ac:dyDescent="0.25">
      <c r="A14" s="59" t="s">
        <v>1553</v>
      </c>
      <c r="B14" s="78"/>
      <c r="C14" s="78"/>
      <c r="D14" s="80"/>
      <c r="E14" s="80"/>
      <c r="F14" s="7" t="s">
        <v>1517</v>
      </c>
      <c r="G14" s="7"/>
      <c r="H14" s="58"/>
      <c r="N14" s="39"/>
    </row>
    <row r="15" spans="1:14" s="57" customFormat="1" ht="15" customHeight="1" x14ac:dyDescent="0.25">
      <c r="A15" s="59" t="s">
        <v>1451</v>
      </c>
      <c r="B15" s="3"/>
      <c r="C15" s="3"/>
      <c r="D15" s="5"/>
      <c r="E15" s="5"/>
      <c r="F15" s="7" t="s">
        <v>1518</v>
      </c>
      <c r="G15" s="7"/>
      <c r="H15" s="58"/>
      <c r="N15" s="39"/>
    </row>
    <row r="16" spans="1:14" s="57" customFormat="1" ht="15" customHeight="1" x14ac:dyDescent="0.25">
      <c r="A16" s="59" t="s">
        <v>1318</v>
      </c>
      <c r="B16" s="3"/>
      <c r="C16" s="3"/>
      <c r="D16" s="5"/>
      <c r="E16" s="5"/>
      <c r="F16" s="7" t="s">
        <v>1519</v>
      </c>
      <c r="G16" s="7"/>
      <c r="H16" s="58"/>
      <c r="N16" s="39"/>
    </row>
    <row r="17" spans="1:14" s="57" customFormat="1" ht="15" customHeight="1" x14ac:dyDescent="0.25">
      <c r="A17" s="59" t="s">
        <v>1554</v>
      </c>
      <c r="B17" s="3"/>
      <c r="C17" s="3"/>
      <c r="D17" s="5"/>
      <c r="E17" s="5"/>
      <c r="F17" s="7" t="s">
        <v>1520</v>
      </c>
      <c r="G17" s="7"/>
      <c r="H17" s="58"/>
      <c r="N17" s="39"/>
    </row>
    <row r="18" spans="1:14" s="57" customFormat="1" ht="15" customHeight="1" x14ac:dyDescent="0.25">
      <c r="A18" s="59" t="s">
        <v>1555</v>
      </c>
      <c r="B18" s="3"/>
      <c r="C18" s="3"/>
      <c r="D18" s="5"/>
      <c r="E18" s="5"/>
      <c r="F18" s="7" t="s">
        <v>1521</v>
      </c>
      <c r="G18" s="7"/>
      <c r="H18" s="58"/>
      <c r="N18" s="39"/>
    </row>
    <row r="19" spans="1:14" s="57" customFormat="1" ht="15" customHeight="1" x14ac:dyDescent="0.25">
      <c r="A19" s="59" t="s">
        <v>1312</v>
      </c>
      <c r="B19" s="3"/>
      <c r="C19" s="3"/>
      <c r="D19" s="5"/>
      <c r="E19" s="5"/>
      <c r="F19" s="7" t="s">
        <v>1522</v>
      </c>
      <c r="G19" s="7"/>
      <c r="H19" s="58"/>
      <c r="N19" s="39"/>
    </row>
    <row r="20" spans="1:14" s="57" customFormat="1" ht="15" customHeight="1" x14ac:dyDescent="0.25">
      <c r="A20" s="59" t="s">
        <v>1556</v>
      </c>
      <c r="B20" s="78"/>
      <c r="C20" s="78"/>
      <c r="D20" s="80"/>
      <c r="E20" s="80"/>
      <c r="F20" s="7" t="s">
        <v>1523</v>
      </c>
      <c r="G20" s="7"/>
      <c r="H20" s="58"/>
      <c r="N20" s="39"/>
    </row>
    <row r="21" spans="1:14" s="57" customFormat="1" ht="15" customHeight="1" x14ac:dyDescent="0.25">
      <c r="A21" s="59" t="s">
        <v>900</v>
      </c>
      <c r="B21" s="3"/>
      <c r="C21" s="3"/>
      <c r="D21" s="5"/>
      <c r="E21" s="5"/>
      <c r="F21" s="7" t="s">
        <v>1524</v>
      </c>
      <c r="G21" s="7"/>
      <c r="H21" s="58"/>
      <c r="N21" s="39"/>
    </row>
    <row r="22" spans="1:14" s="57" customFormat="1" ht="15" customHeight="1" x14ac:dyDescent="0.25">
      <c r="A22" s="59" t="s">
        <v>1557</v>
      </c>
      <c r="B22" s="3"/>
      <c r="C22" s="3"/>
      <c r="D22" s="5"/>
      <c r="E22" s="5"/>
      <c r="F22" s="7" t="s">
        <v>1525</v>
      </c>
      <c r="G22" s="7"/>
      <c r="H22" s="58"/>
      <c r="N22" s="39"/>
    </row>
    <row r="23" spans="1:14" s="57" customFormat="1" ht="15" customHeight="1" x14ac:dyDescent="0.25">
      <c r="A23" s="59" t="s">
        <v>1558</v>
      </c>
      <c r="B23" s="3"/>
      <c r="C23" s="3"/>
      <c r="D23" s="5"/>
      <c r="E23" s="5"/>
      <c r="F23" s="7" t="s">
        <v>1526</v>
      </c>
      <c r="G23" s="7"/>
      <c r="H23" s="58"/>
      <c r="N23" s="39"/>
    </row>
    <row r="24" spans="1:14" s="57" customFormat="1" ht="15" customHeight="1" x14ac:dyDescent="0.25">
      <c r="A24" s="59" t="s">
        <v>1559</v>
      </c>
      <c r="B24" s="3"/>
      <c r="C24" s="3"/>
      <c r="D24" s="5"/>
      <c r="E24" s="5"/>
      <c r="F24" s="7" t="s">
        <v>1527</v>
      </c>
      <c r="G24" s="7"/>
      <c r="H24" s="58"/>
      <c r="N24" s="39"/>
    </row>
    <row r="25" spans="1:14" s="57" customFormat="1" ht="15" customHeight="1" x14ac:dyDescent="0.25">
      <c r="A25" s="59" t="s">
        <v>1560</v>
      </c>
      <c r="B25" s="3"/>
      <c r="C25" s="3"/>
      <c r="D25" s="5"/>
      <c r="E25" s="5"/>
      <c r="F25" s="7" t="s">
        <v>1528</v>
      </c>
      <c r="G25" s="7"/>
      <c r="H25" s="58"/>
      <c r="N25" s="39"/>
    </row>
    <row r="26" spans="1:14" s="57" customFormat="1" ht="15" customHeight="1" x14ac:dyDescent="0.25">
      <c r="A26" s="59" t="s">
        <v>1561</v>
      </c>
      <c r="B26" s="78"/>
      <c r="C26" s="78"/>
      <c r="D26" s="80"/>
      <c r="E26" s="80"/>
      <c r="F26" s="7" t="s">
        <v>1529</v>
      </c>
      <c r="G26" s="7"/>
      <c r="H26" s="58"/>
      <c r="N26" s="39"/>
    </row>
    <row r="27" spans="1:14" s="57" customFormat="1" ht="15" customHeight="1" x14ac:dyDescent="0.25">
      <c r="A27" s="59" t="s">
        <v>1562</v>
      </c>
      <c r="B27" s="3"/>
      <c r="C27" s="3"/>
      <c r="D27" s="5"/>
      <c r="E27" s="5"/>
      <c r="F27" s="7" t="s">
        <v>1530</v>
      </c>
      <c r="G27" s="7"/>
      <c r="H27" s="58"/>
      <c r="N27" s="39"/>
    </row>
    <row r="28" spans="1:14" s="57" customFormat="1" ht="15" customHeight="1" x14ac:dyDescent="0.25">
      <c r="A28" s="59" t="s">
        <v>1563</v>
      </c>
      <c r="B28" s="3"/>
      <c r="C28" s="3"/>
      <c r="D28" s="5"/>
      <c r="E28" s="5"/>
      <c r="F28" s="7" t="s">
        <v>1531</v>
      </c>
      <c r="G28" s="7"/>
      <c r="H28" s="58"/>
      <c r="N28" s="39"/>
    </row>
    <row r="29" spans="1:14" s="57" customFormat="1" ht="15" customHeight="1" x14ac:dyDescent="0.25">
      <c r="A29" s="59" t="s">
        <v>1346</v>
      </c>
      <c r="B29" s="3"/>
      <c r="C29" s="3"/>
      <c r="D29" s="5"/>
      <c r="E29" s="5"/>
      <c r="F29" s="7" t="s">
        <v>1532</v>
      </c>
      <c r="G29" s="7"/>
      <c r="H29" s="58"/>
      <c r="N29" s="39"/>
    </row>
    <row r="30" spans="1:14" s="57" customFormat="1" ht="15" customHeight="1" x14ac:dyDescent="0.25">
      <c r="A30" s="59" t="s">
        <v>1471</v>
      </c>
      <c r="B30" s="3"/>
      <c r="C30" s="3"/>
      <c r="D30" s="5"/>
      <c r="E30" s="5"/>
      <c r="F30" s="7" t="s">
        <v>1533</v>
      </c>
      <c r="G30" s="7"/>
      <c r="H30" s="58"/>
      <c r="N30" s="39"/>
    </row>
    <row r="31" spans="1:14" s="57" customFormat="1" ht="15" customHeight="1" x14ac:dyDescent="0.25">
      <c r="A31" s="59" t="s">
        <v>1468</v>
      </c>
      <c r="B31" s="3"/>
      <c r="C31" s="3"/>
      <c r="D31" s="5"/>
      <c r="E31" s="5"/>
      <c r="F31" s="7" t="s">
        <v>1534</v>
      </c>
      <c r="G31" s="7"/>
      <c r="H31" s="58"/>
      <c r="N31" s="39"/>
    </row>
    <row r="32" spans="1:14" s="57" customFormat="1" ht="15" customHeight="1" x14ac:dyDescent="0.25">
      <c r="A32" s="59" t="s">
        <v>1469</v>
      </c>
      <c r="B32" s="3"/>
      <c r="C32" s="3"/>
      <c r="D32" s="5"/>
      <c r="E32" s="5"/>
      <c r="F32" s="7" t="s">
        <v>1535</v>
      </c>
      <c r="G32" s="7"/>
      <c r="H32" s="58"/>
      <c r="N32" s="39"/>
    </row>
    <row r="33" spans="1:14" s="57" customFormat="1" ht="15" customHeight="1" x14ac:dyDescent="0.25">
      <c r="A33" s="59" t="s">
        <v>1501</v>
      </c>
      <c r="B33" s="4"/>
      <c r="C33" s="4"/>
      <c r="D33" s="6"/>
      <c r="E33" s="6"/>
      <c r="F33" s="7" t="s">
        <v>1536</v>
      </c>
      <c r="G33" s="7"/>
      <c r="H33" s="58"/>
      <c r="N33" s="39"/>
    </row>
    <row r="34" spans="1:14" s="57" customFormat="1" ht="15" customHeight="1" x14ac:dyDescent="0.25">
      <c r="A34" s="59" t="s">
        <v>1500</v>
      </c>
      <c r="B34" s="4"/>
      <c r="C34" s="4"/>
      <c r="D34" s="6"/>
      <c r="E34" s="6"/>
      <c r="F34" s="7" t="s">
        <v>1537</v>
      </c>
      <c r="G34" s="7"/>
      <c r="H34" s="58"/>
      <c r="N34" s="39"/>
    </row>
    <row r="35" spans="1:14" s="57" customFormat="1" ht="15" customHeight="1" x14ac:dyDescent="0.25">
      <c r="A35" s="59" t="s">
        <v>1470</v>
      </c>
      <c r="B35" s="4"/>
      <c r="C35" s="4"/>
      <c r="D35" s="6"/>
      <c r="E35" s="6"/>
      <c r="F35" s="7" t="s">
        <v>1538</v>
      </c>
      <c r="G35" s="7"/>
      <c r="H35" s="58"/>
      <c r="N35" s="39"/>
    </row>
    <row r="36" spans="1:14" s="57" customFormat="1" ht="15" customHeight="1" x14ac:dyDescent="0.25">
      <c r="A36" s="59" t="s">
        <v>1472</v>
      </c>
      <c r="B36" s="4"/>
      <c r="C36" s="4"/>
      <c r="D36" s="6"/>
      <c r="E36" s="6"/>
      <c r="F36" s="7" t="s">
        <v>1539</v>
      </c>
      <c r="G36" s="7"/>
      <c r="H36" s="58"/>
      <c r="N36" s="39"/>
    </row>
    <row r="37" spans="1:14" s="57" customFormat="1" ht="15" customHeight="1" x14ac:dyDescent="0.25">
      <c r="A37" s="59" t="s">
        <v>1337</v>
      </c>
      <c r="B37" s="4"/>
      <c r="C37" s="4"/>
      <c r="D37" s="6"/>
      <c r="E37" s="6"/>
      <c r="F37" s="56"/>
      <c r="G37" s="56"/>
      <c r="H37" s="58"/>
      <c r="N37" s="39"/>
    </row>
    <row r="38" spans="1:14" s="57" customFormat="1" ht="15" customHeight="1" x14ac:dyDescent="0.25">
      <c r="A38" s="59" t="s">
        <v>1564</v>
      </c>
      <c r="B38" s="4"/>
      <c r="C38" s="4"/>
      <c r="D38" s="6"/>
      <c r="E38" s="6"/>
      <c r="F38" s="7" t="s">
        <v>1540</v>
      </c>
      <c r="G38" s="7"/>
      <c r="H38" s="58"/>
      <c r="N38" s="39"/>
    </row>
    <row r="39" spans="1:14" s="57" customFormat="1" ht="15" customHeight="1" x14ac:dyDescent="0.25">
      <c r="A39" s="59" t="s">
        <v>1565</v>
      </c>
      <c r="B39" s="4"/>
      <c r="C39" s="4"/>
      <c r="D39" s="6"/>
      <c r="E39" s="6"/>
      <c r="F39" s="7" t="s">
        <v>1541</v>
      </c>
      <c r="G39" s="7"/>
      <c r="H39" s="58"/>
      <c r="N39" s="39"/>
    </row>
    <row r="40" spans="1:14" s="57" customFormat="1" ht="15" customHeight="1" x14ac:dyDescent="0.25">
      <c r="A40" s="59" t="s">
        <v>1566</v>
      </c>
      <c r="B40" s="78"/>
      <c r="C40" s="78"/>
      <c r="D40" s="80"/>
      <c r="E40" s="80"/>
      <c r="F40" s="7" t="s">
        <v>1542</v>
      </c>
      <c r="G40" s="7"/>
      <c r="H40" s="58"/>
      <c r="N40" s="39"/>
    </row>
    <row r="41" spans="1:14" s="57" customFormat="1" ht="15" customHeight="1" x14ac:dyDescent="0.25">
      <c r="A41" s="59" t="s">
        <v>1567</v>
      </c>
      <c r="B41" s="4"/>
      <c r="C41" s="4"/>
      <c r="D41" s="6"/>
      <c r="E41" s="6"/>
      <c r="F41" s="7" t="s">
        <v>1543</v>
      </c>
      <c r="G41" s="7"/>
      <c r="H41" s="58"/>
      <c r="N41" s="39"/>
    </row>
    <row r="42" spans="1:14" s="57" customFormat="1" ht="15" customHeight="1" x14ac:dyDescent="0.25">
      <c r="B42" s="4"/>
      <c r="C42" s="4"/>
      <c r="D42" s="6"/>
      <c r="E42" s="6"/>
      <c r="F42" s="39"/>
      <c r="G42" s="39"/>
      <c r="H42" s="58"/>
      <c r="N42" s="39"/>
    </row>
    <row r="43" spans="1:14" s="57" customFormat="1" ht="15" customHeight="1" x14ac:dyDescent="0.25">
      <c r="B43" s="4"/>
      <c r="C43" s="4"/>
      <c r="D43" s="6"/>
      <c r="E43" s="6"/>
      <c r="F43" s="85"/>
      <c r="G43" s="85"/>
      <c r="H43" s="58"/>
      <c r="N43" s="39"/>
    </row>
    <row r="44" spans="1:14" s="57" customFormat="1" ht="15" customHeight="1" x14ac:dyDescent="0.25">
      <c r="B44" s="4"/>
      <c r="C44" s="4"/>
      <c r="D44" s="6"/>
      <c r="E44" s="6"/>
      <c r="F44" s="38"/>
      <c r="G44" s="38"/>
      <c r="H44" s="58"/>
      <c r="N44" s="39"/>
    </row>
    <row r="45" spans="1:14" s="57" customFormat="1" ht="15" customHeight="1" x14ac:dyDescent="0.25">
      <c r="B45" s="27"/>
      <c r="C45" s="27"/>
      <c r="D45" s="36"/>
      <c r="E45" s="36"/>
      <c r="F45" s="38"/>
      <c r="G45" s="38"/>
      <c r="N45" s="39"/>
    </row>
    <row r="46" spans="1:14" s="57" customFormat="1" ht="15" customHeight="1" x14ac:dyDescent="0.25">
      <c r="A46" s="53"/>
      <c r="B46" s="86"/>
      <c r="C46" s="86"/>
      <c r="D46" s="87"/>
      <c r="E46" s="87"/>
      <c r="F46" s="38"/>
      <c r="G46" s="38"/>
      <c r="H46" s="88"/>
      <c r="N46" s="39"/>
    </row>
    <row r="47" spans="1:14" s="57" customFormat="1" ht="15" customHeight="1" x14ac:dyDescent="0.25">
      <c r="B47" s="28"/>
      <c r="C47" s="28"/>
      <c r="D47" s="34"/>
      <c r="E47" s="34"/>
      <c r="F47" s="38"/>
      <c r="G47" s="38"/>
      <c r="H47" s="58"/>
      <c r="N47" s="39"/>
    </row>
    <row r="48" spans="1:14" s="57" customFormat="1" ht="15" customHeight="1" x14ac:dyDescent="0.25">
      <c r="B48" s="28"/>
      <c r="C48" s="28"/>
      <c r="D48" s="34"/>
      <c r="E48" s="34"/>
      <c r="F48" s="38"/>
      <c r="G48" s="38"/>
      <c r="H48" s="58"/>
      <c r="N48" s="39"/>
    </row>
    <row r="49" spans="1:14" s="57" customFormat="1" ht="15" customHeight="1" x14ac:dyDescent="0.25">
      <c r="B49" s="28"/>
      <c r="C49" s="28"/>
      <c r="D49" s="34"/>
      <c r="E49" s="34"/>
      <c r="F49" s="38"/>
      <c r="G49" s="38"/>
      <c r="H49" s="58"/>
      <c r="N49" s="39"/>
    </row>
    <row r="50" spans="1:14" s="57" customFormat="1" ht="15" customHeight="1" x14ac:dyDescent="0.25">
      <c r="B50" s="28"/>
      <c r="C50" s="28"/>
      <c r="D50" s="34"/>
      <c r="E50" s="34"/>
      <c r="F50" s="38"/>
      <c r="G50" s="38"/>
      <c r="H50" s="58"/>
      <c r="N50" s="39"/>
    </row>
    <row r="51" spans="1:14" s="57" customFormat="1" ht="15" customHeight="1" x14ac:dyDescent="0.25">
      <c r="B51" s="28"/>
      <c r="C51" s="28"/>
      <c r="D51" s="34"/>
      <c r="E51" s="34"/>
      <c r="F51" s="38"/>
      <c r="G51" s="38"/>
      <c r="H51" s="58"/>
      <c r="N51" s="39"/>
    </row>
    <row r="52" spans="1:14" s="57" customFormat="1" ht="15" customHeight="1" x14ac:dyDescent="0.25">
      <c r="B52" s="28"/>
      <c r="C52" s="28"/>
      <c r="D52" s="34"/>
      <c r="E52" s="34"/>
      <c r="F52" s="38"/>
      <c r="G52" s="38"/>
      <c r="H52" s="58"/>
      <c r="N52" s="39"/>
    </row>
    <row r="53" spans="1:14" s="57" customFormat="1" ht="15" customHeight="1" x14ac:dyDescent="0.25">
      <c r="B53" s="28"/>
      <c r="C53" s="28"/>
      <c r="D53" s="34"/>
      <c r="E53" s="34"/>
      <c r="F53" s="38"/>
      <c r="G53" s="38"/>
      <c r="H53" s="58"/>
      <c r="N53" s="39"/>
    </row>
    <row r="54" spans="1:14" s="57" customFormat="1" ht="15" customHeight="1" x14ac:dyDescent="0.25">
      <c r="B54" s="28"/>
      <c r="C54" s="28"/>
      <c r="D54" s="34"/>
      <c r="E54" s="34"/>
      <c r="F54" s="38"/>
      <c r="G54" s="38"/>
      <c r="H54" s="58"/>
      <c r="N54" s="39"/>
    </row>
    <row r="55" spans="1:14" s="57" customFormat="1" ht="15" customHeight="1" x14ac:dyDescent="0.25">
      <c r="B55" s="28"/>
      <c r="C55" s="28"/>
      <c r="D55" s="34"/>
      <c r="E55" s="34"/>
      <c r="F55" s="38"/>
      <c r="G55" s="38"/>
      <c r="H55" s="58"/>
      <c r="N55" s="39"/>
    </row>
    <row r="56" spans="1:14" s="57" customFormat="1" ht="15" customHeight="1" x14ac:dyDescent="0.25">
      <c r="B56" s="28"/>
      <c r="C56" s="28"/>
      <c r="D56" s="34"/>
      <c r="E56" s="34"/>
      <c r="F56" s="38"/>
      <c r="G56" s="38"/>
      <c r="H56" s="58"/>
      <c r="N56" s="39"/>
    </row>
    <row r="57" spans="1:14" ht="15" customHeight="1" x14ac:dyDescent="0.25">
      <c r="A57" s="57"/>
      <c r="B57" s="28"/>
      <c r="C57" s="28"/>
      <c r="D57" s="34"/>
      <c r="E57" s="34"/>
      <c r="F57" s="38"/>
      <c r="G57" s="38"/>
      <c r="H57" s="58"/>
    </row>
    <row r="58" spans="1:14" ht="15" customHeight="1" x14ac:dyDescent="0.25">
      <c r="A58" s="57"/>
      <c r="B58" s="28"/>
      <c r="C58" s="28"/>
      <c r="D58" s="34"/>
      <c r="E58" s="34"/>
      <c r="F58" s="38"/>
      <c r="G58" s="38"/>
      <c r="H58" s="58"/>
    </row>
    <row r="59" spans="1:14" ht="15" customHeight="1" x14ac:dyDescent="0.25">
      <c r="A59" s="57"/>
      <c r="B59" s="28"/>
      <c r="C59" s="28"/>
      <c r="D59" s="34"/>
      <c r="E59" s="34"/>
      <c r="H59" s="58"/>
    </row>
    <row r="60" spans="1:14" ht="15" customHeight="1" x14ac:dyDescent="0.25">
      <c r="A60" s="57"/>
      <c r="B60" s="28"/>
      <c r="C60" s="28"/>
      <c r="D60" s="34"/>
      <c r="E60" s="34"/>
      <c r="H60" s="58"/>
    </row>
    <row r="61" spans="1:14" ht="15" customHeight="1" x14ac:dyDescent="0.25">
      <c r="A61" s="57"/>
      <c r="B61" s="28"/>
      <c r="C61" s="28"/>
      <c r="D61" s="34"/>
      <c r="E61" s="34"/>
      <c r="H61" s="5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N4"/>
  <sheetViews>
    <sheetView zoomScale="96" zoomScaleNormal="96" workbookViewId="0">
      <selection activeCell="G30" sqref="G30"/>
    </sheetView>
  </sheetViews>
  <sheetFormatPr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11" width="10.7109375" style="59" customWidth="1"/>
    <col min="12" max="12" width="10.7109375" style="61" customWidth="1"/>
    <col min="13" max="13" width="10.7109375" style="81" customWidth="1"/>
    <col min="14" max="14" width="10.7109375" style="60" customWidth="1"/>
    <col min="15" max="16" width="10.7109375" style="59" customWidth="1"/>
    <col min="17" max="16384" width="9.140625" style="59"/>
  </cols>
  <sheetData>
    <row r="2" spans="1:11" ht="15" customHeight="1" x14ac:dyDescent="0.25">
      <c r="B2" s="61" t="s">
        <v>1666</v>
      </c>
      <c r="C2" s="61" t="s">
        <v>1667</v>
      </c>
      <c r="H2" s="59" t="s">
        <v>1986</v>
      </c>
      <c r="I2" s="59" t="s">
        <v>1983</v>
      </c>
      <c r="J2" s="59" t="s">
        <v>1984</v>
      </c>
      <c r="K2" s="59" t="s">
        <v>1985</v>
      </c>
    </row>
    <row r="3" spans="1:11" ht="15" customHeight="1" x14ac:dyDescent="0.25">
      <c r="A3" s="59" t="s">
        <v>1382</v>
      </c>
    </row>
    <row r="4" spans="1:11" ht="15" customHeight="1" x14ac:dyDescent="0.25">
      <c r="A4" s="59" t="s">
        <v>1379</v>
      </c>
      <c r="B4" s="92" t="s">
        <v>1381</v>
      </c>
      <c r="C4" s="92"/>
      <c r="D4" s="93" t="s">
        <v>1381</v>
      </c>
      <c r="E4" s="93"/>
      <c r="F4" s="94" t="s">
        <v>1381</v>
      </c>
      <c r="G4" s="9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6"/>
  <sheetViews>
    <sheetView topLeftCell="A13" zoomScale="80" zoomScaleNormal="80" zoomScalePageLayoutView="90" workbookViewId="0">
      <selection activeCell="A225" sqref="A225:C225"/>
    </sheetView>
  </sheetViews>
  <sheetFormatPr defaultColWidth="8.85546875" defaultRowHeight="15" x14ac:dyDescent="0.25"/>
  <cols>
    <col min="1" max="2" width="10.7109375" style="182" customWidth="1"/>
    <col min="3" max="3" width="45.7109375" style="182" customWidth="1"/>
    <col min="4" max="4" width="13.7109375" style="182" customWidth="1"/>
    <col min="5" max="5" width="13.7109375" style="129" customWidth="1"/>
    <col min="6" max="6" width="13.7109375" style="182" customWidth="1"/>
    <col min="7" max="7" width="13.7109375" style="129" customWidth="1"/>
    <col min="8" max="8" width="13.7109375" style="182" customWidth="1"/>
    <col min="9" max="9" width="13.7109375" style="129" customWidth="1"/>
    <col min="10" max="10" width="13.7109375" style="182" customWidth="1"/>
    <col min="11" max="11" width="13.7109375" style="129" customWidth="1"/>
    <col min="12" max="16" width="10.7109375" style="182" customWidth="1"/>
    <col min="17" max="16384" width="8.85546875" style="182"/>
  </cols>
  <sheetData>
    <row r="1" spans="1:16" x14ac:dyDescent="0.25">
      <c r="A1" s="167"/>
      <c r="B1" s="167"/>
      <c r="C1" s="167"/>
    </row>
    <row r="3" spans="1:16" x14ac:dyDescent="0.25">
      <c r="A3" s="276" t="s">
        <v>1917</v>
      </c>
      <c r="B3" s="277"/>
      <c r="C3" s="277"/>
      <c r="D3" s="277"/>
      <c r="E3" s="277"/>
      <c r="F3" s="277"/>
      <c r="G3" s="277"/>
      <c r="H3" s="277"/>
      <c r="I3" s="277"/>
      <c r="J3" s="277"/>
      <c r="K3" s="278"/>
      <c r="L3" s="179"/>
      <c r="M3" s="179"/>
      <c r="N3" s="179"/>
      <c r="O3" s="179"/>
      <c r="P3" s="179"/>
    </row>
    <row r="4" spans="1:16" x14ac:dyDescent="0.25">
      <c r="A4" s="162" t="s">
        <v>1918</v>
      </c>
      <c r="B4" s="279"/>
      <c r="C4" s="279"/>
      <c r="D4" s="279"/>
      <c r="E4" s="246" t="s">
        <v>2533</v>
      </c>
      <c r="F4" s="280"/>
      <c r="G4" s="280"/>
      <c r="H4" s="280"/>
      <c r="I4" s="166" t="s">
        <v>1974</v>
      </c>
      <c r="J4" s="281"/>
      <c r="K4" s="282"/>
      <c r="L4" s="164" t="s">
        <v>1977</v>
      </c>
      <c r="P4" s="164"/>
    </row>
    <row r="5" spans="1:16" s="176" customFormat="1" x14ac:dyDescent="0.25">
      <c r="A5" s="163" t="s">
        <v>1924</v>
      </c>
      <c r="B5" s="265"/>
      <c r="C5" s="265"/>
      <c r="D5" s="265"/>
      <c r="E5" s="254" t="s">
        <v>2534</v>
      </c>
      <c r="F5" s="266"/>
      <c r="G5" s="266"/>
      <c r="H5" s="266"/>
      <c r="I5" s="257" t="s">
        <v>1974</v>
      </c>
      <c r="J5" s="267"/>
      <c r="K5" s="268"/>
    </row>
    <row r="6" spans="1:16" x14ac:dyDescent="0.25">
      <c r="A6" s="162" t="s">
        <v>1930</v>
      </c>
      <c r="B6" s="269"/>
      <c r="C6" s="269"/>
      <c r="D6" s="269"/>
      <c r="E6" s="255" t="s">
        <v>2535</v>
      </c>
      <c r="F6" s="270"/>
      <c r="G6" s="270"/>
      <c r="H6" s="270"/>
      <c r="I6" s="166" t="s">
        <v>1974</v>
      </c>
      <c r="J6" s="271"/>
      <c r="K6" s="272"/>
    </row>
    <row r="7" spans="1:16" s="176" customFormat="1" x14ac:dyDescent="0.25">
      <c r="A7" s="158" t="s">
        <v>1946</v>
      </c>
      <c r="B7" s="273"/>
      <c r="C7" s="273"/>
      <c r="D7" s="273"/>
      <c r="E7" s="256" t="s">
        <v>2536</v>
      </c>
      <c r="F7" s="274"/>
      <c r="G7" s="274"/>
      <c r="H7" s="274"/>
      <c r="I7" s="157"/>
      <c r="J7" s="274"/>
      <c r="K7" s="275"/>
    </row>
    <row r="8" spans="1:16" x14ac:dyDescent="0.25">
      <c r="A8" s="321"/>
      <c r="B8" s="321"/>
      <c r="C8" s="321"/>
    </row>
    <row r="9" spans="1:16" x14ac:dyDescent="0.25">
      <c r="G9" s="182"/>
      <c r="I9" s="182"/>
      <c r="K9" s="182"/>
    </row>
    <row r="10" spans="1:16" x14ac:dyDescent="0.25">
      <c r="G10" s="182"/>
      <c r="I10" s="182"/>
      <c r="K10" s="182"/>
    </row>
    <row r="11" spans="1:16" x14ac:dyDescent="0.25">
      <c r="G11" s="182"/>
      <c r="I11" s="182"/>
      <c r="K11" s="182"/>
    </row>
    <row r="12" spans="1:16" x14ac:dyDescent="0.25">
      <c r="G12" s="182"/>
      <c r="I12" s="182"/>
      <c r="K12" s="182"/>
    </row>
    <row r="13" spans="1:16" x14ac:dyDescent="0.25">
      <c r="G13" s="182"/>
      <c r="I13" s="182"/>
      <c r="K13" s="182"/>
      <c r="L13" s="176"/>
      <c r="M13" s="176"/>
      <c r="N13" s="176"/>
      <c r="O13" s="176"/>
    </row>
    <row r="14" spans="1:16" x14ac:dyDescent="0.25">
      <c r="G14" s="182"/>
      <c r="I14" s="182"/>
      <c r="K14" s="182"/>
    </row>
    <row r="15" spans="1:16" x14ac:dyDescent="0.25">
      <c r="G15" s="182"/>
      <c r="I15" s="182"/>
      <c r="K15" s="182"/>
    </row>
    <row r="16" spans="1:16" x14ac:dyDescent="0.25">
      <c r="G16" s="182"/>
      <c r="I16" s="182"/>
      <c r="K16" s="182"/>
    </row>
    <row r="17" spans="5:5" s="182" customFormat="1" x14ac:dyDescent="0.25">
      <c r="E17" s="129"/>
    </row>
    <row r="18" spans="5:5" s="182" customFormat="1" x14ac:dyDescent="0.25">
      <c r="E18" s="129"/>
    </row>
    <row r="19" spans="5:5" s="182" customFormat="1" x14ac:dyDescent="0.25">
      <c r="E19" s="129"/>
    </row>
    <row r="20" spans="5:5" s="182" customFormat="1" x14ac:dyDescent="0.25">
      <c r="E20" s="129"/>
    </row>
    <row r="21" spans="5:5" s="182" customFormat="1" x14ac:dyDescent="0.25">
      <c r="E21" s="129"/>
    </row>
    <row r="22" spans="5:5" s="182" customFormat="1" x14ac:dyDescent="0.25">
      <c r="E22" s="129"/>
    </row>
    <row r="23" spans="5:5" s="182" customFormat="1" x14ac:dyDescent="0.25">
      <c r="E23" s="129"/>
    </row>
    <row r="24" spans="5:5" s="182" customFormat="1" x14ac:dyDescent="0.25">
      <c r="E24" s="129"/>
    </row>
    <row r="25" spans="5:5" s="182" customFormat="1" x14ac:dyDescent="0.25">
      <c r="E25" s="129"/>
    </row>
    <row r="26" spans="5:5" s="182" customFormat="1" x14ac:dyDescent="0.25">
      <c r="E26" s="129"/>
    </row>
    <row r="27" spans="5:5" s="182" customFormat="1" x14ac:dyDescent="0.25">
      <c r="E27" s="129"/>
    </row>
    <row r="28" spans="5:5" s="182" customFormat="1" x14ac:dyDescent="0.25">
      <c r="E28" s="129"/>
    </row>
    <row r="29" spans="5:5" s="182" customFormat="1" x14ac:dyDescent="0.25">
      <c r="E29" s="129"/>
    </row>
    <row r="30" spans="5:5" s="182" customFormat="1" x14ac:dyDescent="0.25">
      <c r="E30" s="129"/>
    </row>
    <row r="31" spans="5:5" s="182" customFormat="1" x14ac:dyDescent="0.25">
      <c r="E31" s="129"/>
    </row>
    <row r="32" spans="5:5" s="182" customFormat="1" x14ac:dyDescent="0.25">
      <c r="E32" s="129"/>
    </row>
    <row r="33" spans="2:13" x14ac:dyDescent="0.25">
      <c r="G33" s="182"/>
      <c r="I33" s="182"/>
      <c r="K33" s="182"/>
    </row>
    <row r="34" spans="2:13" x14ac:dyDescent="0.25">
      <c r="E34" s="182"/>
      <c r="G34" s="182"/>
      <c r="I34" s="182"/>
      <c r="K34" s="182"/>
    </row>
    <row r="35" spans="2:13" x14ac:dyDescent="0.25">
      <c r="E35" s="182"/>
      <c r="G35" s="182"/>
      <c r="I35" s="182"/>
      <c r="K35" s="182"/>
    </row>
    <row r="36" spans="2:13" x14ac:dyDescent="0.25">
      <c r="E36" s="182"/>
      <c r="G36" s="182"/>
      <c r="I36" s="182"/>
      <c r="K36" s="182"/>
    </row>
    <row r="37" spans="2:13" x14ac:dyDescent="0.25">
      <c r="E37" s="145"/>
      <c r="F37" s="145"/>
      <c r="G37" s="145"/>
      <c r="H37" s="145"/>
      <c r="I37" s="182"/>
      <c r="K37" s="182"/>
    </row>
    <row r="38" spans="2:13" x14ac:dyDescent="0.25">
      <c r="B38" s="276" t="s">
        <v>1973</v>
      </c>
      <c r="C38" s="277"/>
      <c r="D38" s="277"/>
      <c r="E38" s="177" t="s">
        <v>1971</v>
      </c>
      <c r="F38" s="168" t="s">
        <v>1970</v>
      </c>
      <c r="G38" s="168" t="s">
        <v>1969</v>
      </c>
      <c r="H38" s="168" t="s">
        <v>1968</v>
      </c>
      <c r="I38" s="168" t="s">
        <v>1967</v>
      </c>
      <c r="J38" s="169" t="s">
        <v>1966</v>
      </c>
      <c r="K38" s="182"/>
    </row>
    <row r="39" spans="2:13" x14ac:dyDescent="0.25">
      <c r="B39" s="312" t="str">
        <f>A115</f>
        <v>US Gov</v>
      </c>
      <c r="C39" s="313"/>
      <c r="D39" s="313"/>
      <c r="E39" s="220">
        <f>IF(D115=0," ",D115)</f>
        <v>4536030</v>
      </c>
      <c r="F39" s="154"/>
      <c r="G39" s="154"/>
      <c r="H39" s="154"/>
      <c r="I39" s="154"/>
      <c r="J39" s="220">
        <f>D115-F115</f>
        <v>722356</v>
      </c>
      <c r="K39" s="182"/>
    </row>
    <row r="40" spans="2:13" x14ac:dyDescent="0.25">
      <c r="B40" s="285" t="str">
        <f>A116</f>
        <v>Foreign Gov</v>
      </c>
      <c r="C40" s="286"/>
      <c r="D40" s="286"/>
      <c r="E40" s="203">
        <f>IF(D116=0," ",D116)</f>
        <v>1474656</v>
      </c>
      <c r="F40" s="154"/>
      <c r="G40" s="154"/>
      <c r="H40" s="154"/>
      <c r="I40" s="154"/>
      <c r="J40" s="156">
        <f>D116-F116</f>
        <v>-121305</v>
      </c>
      <c r="K40" s="182"/>
    </row>
    <row r="41" spans="2:13" x14ac:dyDescent="0.25">
      <c r="B41" s="285" t="str">
        <f>A118</f>
        <v>Corporate Bonds US (HY)</v>
      </c>
      <c r="C41" s="286"/>
      <c r="D41" s="286"/>
      <c r="E41" s="203">
        <f>IF(D118=0," ",D118)</f>
        <v>8613494</v>
      </c>
      <c r="F41" s="154"/>
      <c r="G41" s="154"/>
      <c r="H41" s="154"/>
      <c r="I41" s="154"/>
      <c r="J41" s="156">
        <f>D121-F121</f>
        <v>-393416</v>
      </c>
      <c r="K41" s="176"/>
      <c r="L41" s="176"/>
      <c r="M41" s="176"/>
    </row>
    <row r="42" spans="2:13" x14ac:dyDescent="0.25">
      <c r="B42" s="285" t="str">
        <f>A119</f>
        <v>Corporate Bonds US (Total)</v>
      </c>
      <c r="C42" s="286"/>
      <c r="D42" s="286"/>
      <c r="E42" s="203">
        <f>IF(D119=0," ",D119)</f>
        <v>73307360</v>
      </c>
      <c r="F42" s="154"/>
      <c r="G42" s="154"/>
      <c r="H42" s="154"/>
      <c r="I42" s="154"/>
      <c r="J42" s="156">
        <f>D119-F119</f>
        <v>4577003</v>
      </c>
      <c r="K42" s="182"/>
    </row>
    <row r="43" spans="2:13" x14ac:dyDescent="0.25">
      <c r="B43" s="285" t="str">
        <f>A122</f>
        <v>Corporate Bonds Foreign (Total)</v>
      </c>
      <c r="C43" s="286"/>
      <c r="D43" s="286"/>
      <c r="E43" s="203">
        <f>IF(D122=0," ",D122)</f>
        <v>23689231</v>
      </c>
      <c r="F43" s="154"/>
      <c r="G43" s="154"/>
      <c r="H43" s="154"/>
      <c r="I43" s="154"/>
      <c r="J43" s="156">
        <f>D122-F122</f>
        <v>-909888</v>
      </c>
      <c r="K43" s="176"/>
      <c r="L43" s="176"/>
      <c r="M43" s="176"/>
    </row>
    <row r="44" spans="2:13" x14ac:dyDescent="0.25">
      <c r="B44" s="285" t="str">
        <f>A125</f>
        <v>Corporate Bonds EM (Total)</v>
      </c>
      <c r="C44" s="286"/>
      <c r="D44" s="286"/>
      <c r="E44" s="203" t="str">
        <f>IF(D125=0," ",D125)</f>
        <v xml:space="preserve"> </v>
      </c>
      <c r="F44" s="154"/>
      <c r="G44" s="154"/>
      <c r="H44" s="154"/>
      <c r="I44" s="154"/>
      <c r="J44" s="156">
        <f>IF((D125-F125&gt;0),(D125-F125),0)</f>
        <v>0</v>
      </c>
      <c r="K44" s="182"/>
    </row>
    <row r="45" spans="2:13" x14ac:dyDescent="0.25">
      <c r="B45" s="285" t="str">
        <f>A129</f>
        <v>Municipal Bonds (Total)</v>
      </c>
      <c r="C45" s="286"/>
      <c r="D45" s="286"/>
      <c r="E45" s="203">
        <f>IF(D129=0," ",D129)</f>
        <v>15233441</v>
      </c>
      <c r="F45" s="154"/>
      <c r="G45" s="154"/>
      <c r="H45" s="154"/>
      <c r="I45" s="154"/>
      <c r="J45" s="156">
        <f>D129-F129</f>
        <v>1380003</v>
      </c>
      <c r="K45" s="182"/>
    </row>
    <row r="46" spans="2:13" x14ac:dyDescent="0.25">
      <c r="B46" s="285" t="str">
        <f>A132</f>
        <v>Mortgage Backed Bonds (Total)</v>
      </c>
      <c r="C46" s="286"/>
      <c r="D46" s="286"/>
      <c r="E46" s="203">
        <f>IF(D132=0," ",D132)</f>
        <v>37296791</v>
      </c>
      <c r="F46" s="154"/>
      <c r="G46" s="154"/>
      <c r="H46" s="154"/>
      <c r="I46" s="154"/>
      <c r="J46" s="156">
        <f>D132-F132</f>
        <v>4245289</v>
      </c>
      <c r="K46" s="182"/>
    </row>
    <row r="47" spans="2:13" x14ac:dyDescent="0.25">
      <c r="B47" s="285" t="str">
        <f>A135</f>
        <v>Structured Securities (Total)</v>
      </c>
      <c r="C47" s="286"/>
      <c r="D47" s="286"/>
      <c r="E47" s="203">
        <f>IF(D135=0," ",D135)</f>
        <v>14534965</v>
      </c>
      <c r="F47" s="154"/>
      <c r="G47" s="154"/>
      <c r="H47" s="154"/>
      <c r="I47" s="154"/>
      <c r="J47" s="156">
        <f>D135-F135</f>
        <v>895584</v>
      </c>
      <c r="K47" s="182"/>
    </row>
    <row r="48" spans="2:13" x14ac:dyDescent="0.25">
      <c r="B48" s="285" t="str">
        <f t="shared" ref="B48:B49" si="0">A138</f>
        <v>Hybrid Securities (Total)</v>
      </c>
      <c r="C48" s="286"/>
      <c r="D48" s="286"/>
      <c r="E48" s="203">
        <f>IF(D138=0," ",D138)</f>
        <v>211</v>
      </c>
      <c r="F48" s="154"/>
      <c r="G48" s="154"/>
      <c r="H48" s="154"/>
      <c r="I48" s="154"/>
      <c r="J48" s="156">
        <f t="shared" ref="J48:J49" si="1">D138-F138</f>
        <v>211</v>
      </c>
      <c r="K48" s="182"/>
    </row>
    <row r="49" spans="2:12" x14ac:dyDescent="0.25">
      <c r="B49" s="285" t="str">
        <f t="shared" si="0"/>
        <v>Preferred Stocks</v>
      </c>
      <c r="C49" s="286"/>
      <c r="D49" s="286"/>
      <c r="E49" s="203">
        <f t="shared" ref="E49" si="2">IF(D139=0," ",D139)</f>
        <v>67428</v>
      </c>
      <c r="F49" s="154"/>
      <c r="G49" s="154"/>
      <c r="H49" s="154"/>
      <c r="I49" s="154"/>
      <c r="J49" s="156">
        <f t="shared" si="1"/>
        <v>1210</v>
      </c>
      <c r="K49" s="182"/>
    </row>
    <row r="50" spans="2:12" x14ac:dyDescent="0.25">
      <c r="B50" s="285" t="str">
        <f>A140</f>
        <v>Common Stocks</v>
      </c>
      <c r="C50" s="286"/>
      <c r="D50" s="286"/>
      <c r="E50" s="203">
        <f>IF(D140=0," ",D140)</f>
        <v>1484517</v>
      </c>
      <c r="F50" s="154"/>
      <c r="G50" s="154"/>
      <c r="H50" s="154"/>
      <c r="I50" s="154"/>
      <c r="J50" s="156">
        <f>D140-F140</f>
        <v>296007</v>
      </c>
      <c r="K50" s="182"/>
    </row>
    <row r="51" spans="2:12" x14ac:dyDescent="0.25">
      <c r="B51" s="285" t="str">
        <f>A141</f>
        <v>Mutual Funds</v>
      </c>
      <c r="C51" s="286"/>
      <c r="D51" s="286"/>
      <c r="E51" s="203">
        <f>IF(D141=0," ",D141)</f>
        <v>351932</v>
      </c>
      <c r="F51" s="154"/>
      <c r="G51" s="154"/>
      <c r="H51" s="154"/>
      <c r="I51" s="154"/>
      <c r="J51" s="156">
        <f>D141-F141</f>
        <v>350893</v>
      </c>
      <c r="K51" s="182"/>
    </row>
    <row r="52" spans="2:12" x14ac:dyDescent="0.25">
      <c r="B52" s="285" t="str">
        <f>A142</f>
        <v>ETFs</v>
      </c>
      <c r="C52" s="286"/>
      <c r="D52" s="286"/>
      <c r="E52" s="203" t="str">
        <f>IF(D14=0," ",D142)</f>
        <v xml:space="preserve"> </v>
      </c>
      <c r="F52" s="154"/>
      <c r="G52" s="154"/>
      <c r="H52" s="154"/>
      <c r="I52" s="154"/>
      <c r="J52" s="156">
        <f>D142-F142</f>
        <v>101369</v>
      </c>
      <c r="K52" s="182"/>
    </row>
    <row r="53" spans="2:12" x14ac:dyDescent="0.25">
      <c r="B53" s="285" t="str">
        <f>A143</f>
        <v>Other</v>
      </c>
      <c r="C53" s="286"/>
      <c r="D53" s="286"/>
      <c r="E53" s="203" t="str">
        <f>IF(D143=0," ",D143)</f>
        <v xml:space="preserve"> </v>
      </c>
      <c r="F53" s="154"/>
      <c r="G53" s="154"/>
      <c r="H53" s="154"/>
      <c r="I53" s="154"/>
      <c r="J53" s="156">
        <f>D143-F143</f>
        <v>0</v>
      </c>
      <c r="K53" s="182"/>
    </row>
    <row r="54" spans="2:12" x14ac:dyDescent="0.25">
      <c r="B54" s="322" t="s">
        <v>1972</v>
      </c>
      <c r="C54" s="323"/>
      <c r="D54" s="323"/>
      <c r="E54" s="221">
        <f>IF(D169=0," ",D169)</f>
        <v>5224912</v>
      </c>
      <c r="F54" s="154"/>
      <c r="G54" s="154"/>
      <c r="H54" s="154"/>
      <c r="I54" s="154"/>
      <c r="J54" s="203">
        <f>D171-F171</f>
        <v>-707191</v>
      </c>
      <c r="K54" s="182"/>
    </row>
    <row r="55" spans="2:12" x14ac:dyDescent="0.25">
      <c r="B55" s="324" t="s">
        <v>1965</v>
      </c>
      <c r="C55" s="325"/>
      <c r="D55" s="325"/>
      <c r="E55" s="219">
        <f>SUM(E39:E53)</f>
        <v>180590056</v>
      </c>
      <c r="F55" s="237">
        <f>SUM(F39:F53)</f>
        <v>0</v>
      </c>
      <c r="G55" s="222">
        <f>SUM(G39:G53)</f>
        <v>0</v>
      </c>
      <c r="H55" s="222">
        <f>SUM(H39:H53)</f>
        <v>0</v>
      </c>
      <c r="I55" s="218">
        <f>SUM(I39:I53)</f>
        <v>0</v>
      </c>
      <c r="J55" s="219">
        <f>SUM(J39:J54)</f>
        <v>10438125</v>
      </c>
      <c r="K55" s="182"/>
    </row>
    <row r="56" spans="2:12" x14ac:dyDescent="0.25">
      <c r="B56" s="178"/>
      <c r="C56" s="175"/>
      <c r="D56" s="175"/>
      <c r="E56" s="152"/>
      <c r="F56" s="152"/>
      <c r="G56" s="152"/>
      <c r="H56" s="152"/>
      <c r="I56" s="152"/>
      <c r="J56" s="152"/>
      <c r="K56" s="176"/>
      <c r="L56" s="176"/>
    </row>
    <row r="57" spans="2:12" x14ac:dyDescent="0.25">
      <c r="B57" s="276" t="s">
        <v>2522</v>
      </c>
      <c r="C57" s="277"/>
      <c r="D57" s="278"/>
      <c r="E57" s="177" t="s">
        <v>1971</v>
      </c>
      <c r="F57" s="168" t="s">
        <v>1970</v>
      </c>
      <c r="G57" s="168" t="s">
        <v>1969</v>
      </c>
      <c r="H57" s="168" t="s">
        <v>1968</v>
      </c>
      <c r="I57" s="168" t="s">
        <v>1967</v>
      </c>
      <c r="J57" s="170" t="s">
        <v>1966</v>
      </c>
      <c r="K57" s="182"/>
    </row>
    <row r="58" spans="2:12" x14ac:dyDescent="0.25">
      <c r="B58" s="326" t="s">
        <v>42</v>
      </c>
      <c r="C58" s="327"/>
      <c r="D58" s="328"/>
      <c r="E58" s="216">
        <f>D147</f>
        <v>0</v>
      </c>
      <c r="F58" s="154"/>
      <c r="G58" s="154"/>
      <c r="H58" s="154"/>
      <c r="I58" s="154"/>
      <c r="J58" s="216">
        <f t="shared" ref="J58:J80" si="3">D147-F147</f>
        <v>0</v>
      </c>
      <c r="K58" s="182"/>
    </row>
    <row r="59" spans="2:12" x14ac:dyDescent="0.25">
      <c r="B59" s="294" t="s">
        <v>43</v>
      </c>
      <c r="C59" s="295"/>
      <c r="D59" s="296"/>
      <c r="E59" s="156">
        <f t="shared" ref="E59:E80" si="4">D148</f>
        <v>0</v>
      </c>
      <c r="F59" s="154"/>
      <c r="G59" s="154"/>
      <c r="H59" s="154"/>
      <c r="I59" s="154"/>
      <c r="J59" s="156">
        <f t="shared" si="3"/>
        <v>0</v>
      </c>
      <c r="K59" s="182"/>
    </row>
    <row r="60" spans="2:12" x14ac:dyDescent="0.25">
      <c r="B60" s="294" t="s">
        <v>44</v>
      </c>
      <c r="C60" s="295"/>
      <c r="D60" s="296"/>
      <c r="E60" s="156">
        <f t="shared" si="4"/>
        <v>0</v>
      </c>
      <c r="F60" s="154"/>
      <c r="G60" s="154"/>
      <c r="H60" s="154"/>
      <c r="I60" s="154"/>
      <c r="J60" s="156">
        <f t="shared" si="3"/>
        <v>0</v>
      </c>
      <c r="K60" s="152"/>
    </row>
    <row r="61" spans="2:12" x14ac:dyDescent="0.25">
      <c r="B61" s="294" t="s">
        <v>45</v>
      </c>
      <c r="C61" s="295"/>
      <c r="D61" s="296"/>
      <c r="E61" s="156">
        <f t="shared" si="4"/>
        <v>7139</v>
      </c>
      <c r="F61" s="154"/>
      <c r="G61" s="154"/>
      <c r="H61" s="154"/>
      <c r="I61" s="154"/>
      <c r="J61" s="156">
        <f t="shared" si="3"/>
        <v>-4316</v>
      </c>
      <c r="K61" s="152"/>
    </row>
    <row r="62" spans="2:12" x14ac:dyDescent="0.25">
      <c r="B62" s="294" t="s">
        <v>46</v>
      </c>
      <c r="C62" s="295"/>
      <c r="D62" s="296"/>
      <c r="E62" s="156">
        <f t="shared" si="4"/>
        <v>26486</v>
      </c>
      <c r="F62" s="154"/>
      <c r="G62" s="154"/>
      <c r="H62" s="154"/>
      <c r="I62" s="154"/>
      <c r="J62" s="156">
        <f t="shared" si="3"/>
        <v>-21091</v>
      </c>
      <c r="K62" s="152"/>
    </row>
    <row r="63" spans="2:12" x14ac:dyDescent="0.25">
      <c r="B63" s="294" t="s">
        <v>47</v>
      </c>
      <c r="C63" s="295"/>
      <c r="D63" s="296"/>
      <c r="E63" s="156">
        <f t="shared" si="4"/>
        <v>28542</v>
      </c>
      <c r="F63" s="154"/>
      <c r="G63" s="154"/>
      <c r="H63" s="154"/>
      <c r="I63" s="154"/>
      <c r="J63" s="156">
        <f t="shared" si="3"/>
        <v>-777</v>
      </c>
      <c r="K63" s="152"/>
    </row>
    <row r="64" spans="2:12" x14ac:dyDescent="0.25">
      <c r="B64" s="294" t="s">
        <v>48</v>
      </c>
      <c r="C64" s="295"/>
      <c r="D64" s="296"/>
      <c r="E64" s="156">
        <f t="shared" si="4"/>
        <v>141203</v>
      </c>
      <c r="F64" s="154"/>
      <c r="G64" s="154"/>
      <c r="H64" s="154"/>
      <c r="I64" s="154"/>
      <c r="J64" s="156">
        <f t="shared" si="3"/>
        <v>10599</v>
      </c>
      <c r="K64" s="152"/>
    </row>
    <row r="65" spans="2:11" x14ac:dyDescent="0.25">
      <c r="B65" s="294" t="s">
        <v>49</v>
      </c>
      <c r="C65" s="295"/>
      <c r="D65" s="296"/>
      <c r="E65" s="156">
        <f t="shared" si="4"/>
        <v>4247060</v>
      </c>
      <c r="F65" s="154"/>
      <c r="G65" s="154"/>
      <c r="H65" s="154"/>
      <c r="I65" s="154"/>
      <c r="J65" s="156">
        <f t="shared" si="3"/>
        <v>-95025</v>
      </c>
      <c r="K65" s="152"/>
    </row>
    <row r="66" spans="2:11" x14ac:dyDescent="0.25">
      <c r="B66" s="294" t="s">
        <v>50</v>
      </c>
      <c r="C66" s="295"/>
      <c r="D66" s="296"/>
      <c r="E66" s="156">
        <f t="shared" si="4"/>
        <v>91630</v>
      </c>
      <c r="F66" s="154"/>
      <c r="G66" s="154"/>
      <c r="H66" s="154"/>
      <c r="I66" s="154"/>
      <c r="J66" s="156">
        <f t="shared" si="3"/>
        <v>24029</v>
      </c>
      <c r="K66" s="152"/>
    </row>
    <row r="67" spans="2:11" x14ac:dyDescent="0.25">
      <c r="B67" s="294" t="s">
        <v>51</v>
      </c>
      <c r="C67" s="295"/>
      <c r="D67" s="296"/>
      <c r="E67" s="156">
        <f t="shared" si="4"/>
        <v>21069</v>
      </c>
      <c r="F67" s="154"/>
      <c r="G67" s="154"/>
      <c r="H67" s="154"/>
      <c r="I67" s="154"/>
      <c r="J67" s="156">
        <f t="shared" si="3"/>
        <v>-16020</v>
      </c>
      <c r="K67" s="152"/>
    </row>
    <row r="68" spans="2:11" x14ac:dyDescent="0.25">
      <c r="B68" s="294" t="s">
        <v>52</v>
      </c>
      <c r="C68" s="295"/>
      <c r="D68" s="296"/>
      <c r="E68" s="156">
        <f t="shared" si="4"/>
        <v>0</v>
      </c>
      <c r="F68" s="154"/>
      <c r="G68" s="154"/>
      <c r="H68" s="154"/>
      <c r="I68" s="154"/>
      <c r="J68" s="156">
        <f t="shared" si="3"/>
        <v>0</v>
      </c>
      <c r="K68" s="152"/>
    </row>
    <row r="69" spans="2:11" x14ac:dyDescent="0.25">
      <c r="B69" s="294" t="s">
        <v>53</v>
      </c>
      <c r="C69" s="295"/>
      <c r="D69" s="296"/>
      <c r="E69" s="156">
        <f t="shared" si="4"/>
        <v>41000</v>
      </c>
      <c r="F69" s="154"/>
      <c r="G69" s="154"/>
      <c r="H69" s="154"/>
      <c r="I69" s="154"/>
      <c r="J69" s="156">
        <f t="shared" si="3"/>
        <v>0</v>
      </c>
      <c r="K69" s="152"/>
    </row>
    <row r="70" spans="2:11" x14ac:dyDescent="0.25">
      <c r="B70" s="294" t="s">
        <v>54</v>
      </c>
      <c r="C70" s="295"/>
      <c r="D70" s="296"/>
      <c r="E70" s="156">
        <f t="shared" si="4"/>
        <v>0</v>
      </c>
      <c r="F70" s="154"/>
      <c r="G70" s="154"/>
      <c r="H70" s="154"/>
      <c r="I70" s="154"/>
      <c r="J70" s="156">
        <f t="shared" si="3"/>
        <v>0</v>
      </c>
      <c r="K70" s="152"/>
    </row>
    <row r="71" spans="2:11" x14ac:dyDescent="0.25">
      <c r="B71" s="294" t="s">
        <v>55</v>
      </c>
      <c r="C71" s="295"/>
      <c r="D71" s="296"/>
      <c r="E71" s="156">
        <f t="shared" si="4"/>
        <v>0</v>
      </c>
      <c r="F71" s="154"/>
      <c r="G71" s="154"/>
      <c r="H71" s="154"/>
      <c r="I71" s="154"/>
      <c r="J71" s="156">
        <f t="shared" si="3"/>
        <v>0</v>
      </c>
      <c r="K71" s="152"/>
    </row>
    <row r="72" spans="2:11" x14ac:dyDescent="0.25">
      <c r="B72" s="294" t="s">
        <v>56</v>
      </c>
      <c r="C72" s="295"/>
      <c r="D72" s="296"/>
      <c r="E72" s="156">
        <f t="shared" si="4"/>
        <v>0</v>
      </c>
      <c r="F72" s="154"/>
      <c r="G72" s="154"/>
      <c r="H72" s="154"/>
      <c r="I72" s="154"/>
      <c r="J72" s="156">
        <f t="shared" si="3"/>
        <v>0</v>
      </c>
      <c r="K72" s="152"/>
    </row>
    <row r="73" spans="2:11" x14ac:dyDescent="0.25">
      <c r="B73" s="294" t="s">
        <v>57</v>
      </c>
      <c r="C73" s="295"/>
      <c r="D73" s="296"/>
      <c r="E73" s="156">
        <f t="shared" si="4"/>
        <v>184081</v>
      </c>
      <c r="F73" s="154"/>
      <c r="G73" s="154"/>
      <c r="H73" s="154"/>
      <c r="I73" s="154"/>
      <c r="J73" s="156">
        <f t="shared" si="3"/>
        <v>-54843</v>
      </c>
      <c r="K73" s="152"/>
    </row>
    <row r="74" spans="2:11" x14ac:dyDescent="0.25">
      <c r="B74" s="294" t="s">
        <v>58</v>
      </c>
      <c r="C74" s="295"/>
      <c r="D74" s="296"/>
      <c r="E74" s="156">
        <f t="shared" si="4"/>
        <v>224651</v>
      </c>
      <c r="F74" s="154"/>
      <c r="G74" s="154"/>
      <c r="H74" s="154"/>
      <c r="I74" s="154"/>
      <c r="J74" s="156">
        <f t="shared" si="3"/>
        <v>27265</v>
      </c>
      <c r="K74" s="152"/>
    </row>
    <row r="75" spans="2:11" x14ac:dyDescent="0.25">
      <c r="B75" s="294" t="s">
        <v>59</v>
      </c>
      <c r="C75" s="295"/>
      <c r="D75" s="296"/>
      <c r="E75" s="156">
        <f t="shared" si="4"/>
        <v>0</v>
      </c>
      <c r="F75" s="154"/>
      <c r="G75" s="154"/>
      <c r="H75" s="154"/>
      <c r="I75" s="154"/>
      <c r="J75" s="156">
        <f t="shared" si="3"/>
        <v>0</v>
      </c>
      <c r="K75" s="152"/>
    </row>
    <row r="76" spans="2:11" x14ac:dyDescent="0.25">
      <c r="B76" s="294" t="s">
        <v>60</v>
      </c>
      <c r="C76" s="295"/>
      <c r="D76" s="296"/>
      <c r="E76" s="156">
        <f t="shared" si="4"/>
        <v>304</v>
      </c>
      <c r="F76" s="154"/>
      <c r="G76" s="154"/>
      <c r="H76" s="154"/>
      <c r="I76" s="154"/>
      <c r="J76" s="156">
        <f t="shared" si="3"/>
        <v>289</v>
      </c>
      <c r="K76" s="152"/>
    </row>
    <row r="77" spans="2:11" x14ac:dyDescent="0.25">
      <c r="B77" s="294" t="s">
        <v>61</v>
      </c>
      <c r="C77" s="295"/>
      <c r="D77" s="296"/>
      <c r="E77" s="156">
        <f t="shared" si="4"/>
        <v>0</v>
      </c>
      <c r="F77" s="154"/>
      <c r="G77" s="154"/>
      <c r="H77" s="154"/>
      <c r="I77" s="154"/>
      <c r="J77" s="156">
        <f t="shared" si="3"/>
        <v>0</v>
      </c>
      <c r="K77" s="152"/>
    </row>
    <row r="78" spans="2:11" x14ac:dyDescent="0.25">
      <c r="B78" s="294" t="s">
        <v>62</v>
      </c>
      <c r="C78" s="295"/>
      <c r="D78" s="296"/>
      <c r="E78" s="156">
        <f t="shared" si="4"/>
        <v>0</v>
      </c>
      <c r="F78" s="154"/>
      <c r="G78" s="154"/>
      <c r="H78" s="154"/>
      <c r="I78" s="154"/>
      <c r="J78" s="156">
        <f t="shared" si="3"/>
        <v>0</v>
      </c>
      <c r="K78" s="152"/>
    </row>
    <row r="79" spans="2:11" x14ac:dyDescent="0.25">
      <c r="B79" s="294" t="s">
        <v>63</v>
      </c>
      <c r="C79" s="295"/>
      <c r="D79" s="296"/>
      <c r="E79" s="156">
        <f t="shared" si="4"/>
        <v>211747</v>
      </c>
      <c r="F79" s="154"/>
      <c r="G79" s="154"/>
      <c r="H79" s="154"/>
      <c r="I79" s="154"/>
      <c r="J79" s="156">
        <f t="shared" si="3"/>
        <v>71474</v>
      </c>
      <c r="K79" s="152"/>
    </row>
    <row r="80" spans="2:11" x14ac:dyDescent="0.25">
      <c r="B80" s="294" t="s">
        <v>64</v>
      </c>
      <c r="C80" s="295"/>
      <c r="D80" s="296"/>
      <c r="E80" s="217">
        <f t="shared" si="4"/>
        <v>5224912</v>
      </c>
      <c r="F80" s="154"/>
      <c r="G80" s="154"/>
      <c r="H80" s="154"/>
      <c r="I80" s="154"/>
      <c r="J80" s="217">
        <f t="shared" si="3"/>
        <v>-58417</v>
      </c>
      <c r="K80" s="152"/>
    </row>
    <row r="81" spans="2:11" x14ac:dyDescent="0.25">
      <c r="B81" s="315" t="s">
        <v>1965</v>
      </c>
      <c r="C81" s="316"/>
      <c r="D81" s="317"/>
      <c r="E81" s="218">
        <f t="shared" ref="E81" si="5">SUM(E67:E80)</f>
        <v>5907764</v>
      </c>
      <c r="F81" s="237">
        <f t="shared" ref="F81:J81" si="6">SUM(F67:F80)</f>
        <v>0</v>
      </c>
      <c r="G81" s="222">
        <f t="shared" si="6"/>
        <v>0</v>
      </c>
      <c r="H81" s="222">
        <f t="shared" si="6"/>
        <v>0</v>
      </c>
      <c r="I81" s="218">
        <f t="shared" si="6"/>
        <v>0</v>
      </c>
      <c r="J81" s="218">
        <f t="shared" si="6"/>
        <v>-30252</v>
      </c>
      <c r="K81" s="152"/>
    </row>
    <row r="82" spans="2:11" x14ac:dyDescent="0.25">
      <c r="E82" s="182"/>
      <c r="G82" s="182"/>
      <c r="I82" s="182"/>
      <c r="K82" s="182"/>
    </row>
    <row r="83" spans="2:11" x14ac:dyDescent="0.25">
      <c r="E83" s="182"/>
      <c r="G83" s="182"/>
      <c r="I83" s="182"/>
      <c r="K83" s="182"/>
    </row>
    <row r="84" spans="2:11" x14ac:dyDescent="0.25">
      <c r="E84" s="182"/>
      <c r="G84" s="182"/>
      <c r="I84" s="182"/>
      <c r="K84" s="182"/>
    </row>
    <row r="85" spans="2:11" x14ac:dyDescent="0.25">
      <c r="E85" s="182"/>
      <c r="G85" s="182"/>
      <c r="I85" s="182"/>
      <c r="K85" s="182"/>
    </row>
    <row r="86" spans="2:11" x14ac:dyDescent="0.25">
      <c r="E86" s="182"/>
      <c r="G86" s="182"/>
      <c r="I86" s="182"/>
      <c r="K86" s="182"/>
    </row>
    <row r="87" spans="2:11" x14ac:dyDescent="0.25">
      <c r="E87" s="182"/>
      <c r="G87" s="182"/>
      <c r="I87" s="182"/>
      <c r="K87" s="182"/>
    </row>
    <row r="88" spans="2:11" x14ac:dyDescent="0.25">
      <c r="E88" s="182"/>
      <c r="G88" s="182"/>
      <c r="I88" s="182"/>
      <c r="K88" s="182"/>
    </row>
    <row r="89" spans="2:11" x14ac:dyDescent="0.25">
      <c r="E89" s="182"/>
      <c r="G89" s="182"/>
      <c r="I89" s="182"/>
      <c r="K89" s="182"/>
    </row>
    <row r="90" spans="2:11" x14ac:dyDescent="0.25">
      <c r="E90" s="182"/>
      <c r="G90" s="182"/>
      <c r="I90" s="182"/>
      <c r="K90" s="182"/>
    </row>
    <row r="91" spans="2:11" x14ac:dyDescent="0.25">
      <c r="E91" s="182"/>
      <c r="G91" s="182"/>
      <c r="I91" s="182"/>
      <c r="K91" s="182"/>
    </row>
    <row r="92" spans="2:11" x14ac:dyDescent="0.25">
      <c r="E92" s="182"/>
      <c r="G92" s="182"/>
      <c r="I92" s="182"/>
      <c r="K92" s="182"/>
    </row>
    <row r="93" spans="2:11" x14ac:dyDescent="0.25">
      <c r="E93" s="182"/>
      <c r="G93" s="182"/>
      <c r="I93" s="182"/>
      <c r="K93" s="182"/>
    </row>
    <row r="94" spans="2:11" x14ac:dyDescent="0.25">
      <c r="E94" s="182"/>
      <c r="G94" s="182"/>
      <c r="I94" s="182"/>
      <c r="K94" s="182"/>
    </row>
    <row r="95" spans="2:11" x14ac:dyDescent="0.25">
      <c r="E95" s="182"/>
      <c r="G95" s="182"/>
      <c r="I95" s="182"/>
      <c r="K95" s="182"/>
    </row>
    <row r="96" spans="2:11" x14ac:dyDescent="0.25">
      <c r="E96" s="182"/>
      <c r="G96" s="182"/>
      <c r="I96" s="182"/>
      <c r="K96" s="182"/>
    </row>
    <row r="97" spans="1:15" x14ac:dyDescent="0.25">
      <c r="E97" s="182"/>
      <c r="G97" s="182"/>
      <c r="I97" s="182"/>
      <c r="K97" s="182"/>
    </row>
    <row r="98" spans="1:15" ht="15.75" thickBot="1" x14ac:dyDescent="0.3">
      <c r="A98" s="318" t="s">
        <v>1964</v>
      </c>
      <c r="B98" s="319"/>
      <c r="C98" s="319"/>
      <c r="D98" s="319"/>
      <c r="E98" s="319"/>
      <c r="F98" s="319"/>
      <c r="G98" s="319"/>
      <c r="H98" s="319"/>
      <c r="I98" s="319"/>
      <c r="J98" s="319"/>
      <c r="K98" s="320"/>
    </row>
    <row r="99" spans="1:15" s="176" customFormat="1" ht="15.75" thickBot="1" x14ac:dyDescent="0.3">
      <c r="A99" s="144"/>
      <c r="B99" s="144"/>
      <c r="C99" s="144"/>
      <c r="D99" s="144"/>
      <c r="E99" s="144"/>
      <c r="F99" s="144"/>
      <c r="G99" s="144"/>
      <c r="H99" s="144"/>
      <c r="I99" s="144"/>
      <c r="J99" s="144"/>
      <c r="K99" s="144"/>
    </row>
    <row r="100" spans="1:15" s="135" customFormat="1" x14ac:dyDescent="0.25">
      <c r="A100" s="306" t="s">
        <v>1953</v>
      </c>
      <c r="B100" s="307"/>
      <c r="C100" s="307"/>
      <c r="D100" s="137">
        <v>2016</v>
      </c>
      <c r="E100" s="138" t="s">
        <v>1960</v>
      </c>
      <c r="F100" s="137">
        <v>2015</v>
      </c>
      <c r="G100" s="138" t="s">
        <v>1960</v>
      </c>
      <c r="H100" s="137">
        <v>2014</v>
      </c>
      <c r="I100" s="138" t="s">
        <v>1960</v>
      </c>
      <c r="J100" s="137">
        <v>2013</v>
      </c>
      <c r="K100" s="136" t="s">
        <v>1959</v>
      </c>
      <c r="L100" s="182"/>
    </row>
    <row r="101" spans="1:15" x14ac:dyDescent="0.25">
      <c r="A101" s="302" t="s">
        <v>936</v>
      </c>
      <c r="B101" s="303"/>
      <c r="C101" s="304"/>
      <c r="D101" s="223">
        <v>230026008</v>
      </c>
      <c r="E101" s="143">
        <v>5.3492643591918076E-2</v>
      </c>
      <c r="F101" s="223">
        <v>218346098</v>
      </c>
      <c r="G101" s="143">
        <v>0.10703790721185436</v>
      </c>
      <c r="H101" s="223">
        <v>197234527</v>
      </c>
      <c r="I101" s="143">
        <v>5.0233317584011283E-2</v>
      </c>
      <c r="J101" s="223">
        <v>187800676</v>
      </c>
      <c r="K101" s="143">
        <v>0.2248412140965883</v>
      </c>
    </row>
    <row r="102" spans="1:15" x14ac:dyDescent="0.25">
      <c r="A102" s="285" t="s">
        <v>945</v>
      </c>
      <c r="B102" s="286"/>
      <c r="C102" s="287"/>
      <c r="D102" s="224">
        <v>0</v>
      </c>
      <c r="E102" s="131"/>
      <c r="F102" s="224">
        <v>0</v>
      </c>
      <c r="G102" s="131"/>
      <c r="H102" s="224">
        <v>0</v>
      </c>
      <c r="I102" s="131"/>
      <c r="J102" s="224">
        <v>0</v>
      </c>
      <c r="K102" s="131"/>
    </row>
    <row r="103" spans="1:15" x14ac:dyDescent="0.25">
      <c r="A103" s="285" t="s">
        <v>1614</v>
      </c>
      <c r="B103" s="286"/>
      <c r="C103" s="287"/>
      <c r="D103" s="130">
        <v>11.439776708870857</v>
      </c>
      <c r="E103" s="131">
        <v>2.144780773989452E-2</v>
      </c>
      <c r="F103" s="130">
        <v>11.19957047456303</v>
      </c>
      <c r="G103" s="131">
        <v>5.6504320122036322E-2</v>
      </c>
      <c r="H103" s="130">
        <v>10.600591271855256</v>
      </c>
      <c r="I103" s="131">
        <v>7.7733608994634551E-3</v>
      </c>
      <c r="J103" s="130">
        <v>10.518824651600195</v>
      </c>
      <c r="K103" s="131">
        <v>8.7552753066433286E-2</v>
      </c>
    </row>
    <row r="104" spans="1:15" x14ac:dyDescent="0.25">
      <c r="A104" s="288" t="s">
        <v>1617</v>
      </c>
      <c r="B104" s="289"/>
      <c r="C104" s="290"/>
      <c r="D104" s="240">
        <v>0.9225154159671578</v>
      </c>
      <c r="E104" s="232">
        <v>-5.2756619864777421E-2</v>
      </c>
      <c r="F104" s="240">
        <v>0.97389481448312176</v>
      </c>
      <c r="G104" s="232">
        <v>-1.6074974090414806E-2</v>
      </c>
      <c r="H104" s="240">
        <v>0.98980591898535053</v>
      </c>
      <c r="I104" s="232">
        <v>-0.11112670940964742</v>
      </c>
      <c r="J104" s="240">
        <v>1.1135511995505711</v>
      </c>
      <c r="K104" s="232">
        <v>-0.17155545578911446</v>
      </c>
      <c r="L104" s="176"/>
      <c r="M104" s="176"/>
      <c r="N104" s="176"/>
      <c r="O104" s="176"/>
    </row>
    <row r="105" spans="1:15" s="191" customFormat="1" x14ac:dyDescent="0.25">
      <c r="A105" s="288" t="s">
        <v>1997</v>
      </c>
      <c r="B105" s="289"/>
      <c r="C105" s="290"/>
      <c r="D105" s="240">
        <v>0.9225154159671578</v>
      </c>
      <c r="E105" s="232">
        <v>-5.2756619864777421E-2</v>
      </c>
      <c r="F105" s="240">
        <v>0.97389481448312176</v>
      </c>
      <c r="G105" s="232">
        <v>-1.6074974090414806E-2</v>
      </c>
      <c r="H105" s="240">
        <v>0.98980591898535053</v>
      </c>
      <c r="I105" s="232">
        <v>-0.11112670940964742</v>
      </c>
      <c r="J105" s="240">
        <v>1.1135511995505711</v>
      </c>
      <c r="K105" s="232">
        <v>-0.17155545578911446</v>
      </c>
      <c r="L105" s="176"/>
      <c r="M105" s="176"/>
      <c r="N105" s="176"/>
      <c r="O105" s="176"/>
    </row>
    <row r="106" spans="1:15" x14ac:dyDescent="0.25">
      <c r="A106" s="288" t="s">
        <v>1620</v>
      </c>
      <c r="B106" s="289"/>
      <c r="C106" s="290"/>
      <c r="D106" s="132">
        <v>0.10749434006441656</v>
      </c>
      <c r="E106" s="133">
        <v>0.20227447228883988</v>
      </c>
      <c r="F106" s="132">
        <v>8.9409151189722369E-2</v>
      </c>
      <c r="G106" s="133">
        <v>-0.35172432614050453</v>
      </c>
      <c r="H106" s="132">
        <v>0.13791841155696447</v>
      </c>
      <c r="I106" s="133">
        <v>-0.48641096434037001</v>
      </c>
      <c r="J106" s="132">
        <v>0.2685384655453722</v>
      </c>
      <c r="K106" s="133">
        <v>-0.59970598682722298</v>
      </c>
      <c r="L106" s="176"/>
      <c r="M106" s="176"/>
      <c r="N106" s="176"/>
      <c r="O106" s="176"/>
    </row>
    <row r="107" spans="1:15" x14ac:dyDescent="0.25">
      <c r="A107" s="285" t="s">
        <v>1623</v>
      </c>
      <c r="B107" s="286"/>
      <c r="C107" s="287"/>
      <c r="D107" s="130">
        <v>0.55517295210493212</v>
      </c>
      <c r="E107" s="131">
        <v>-9.505671496971202E-2</v>
      </c>
      <c r="F107" s="130">
        <v>0.61348922224043112</v>
      </c>
      <c r="G107" s="131">
        <v>0.11261767717165938</v>
      </c>
      <c r="H107" s="130">
        <v>0.55139266149353061</v>
      </c>
      <c r="I107" s="131">
        <v>1.0160543943092737E-2</v>
      </c>
      <c r="J107" s="130">
        <v>0.54584656349891369</v>
      </c>
      <c r="K107" s="131">
        <v>1.7086099335746674E-2</v>
      </c>
      <c r="L107" s="176"/>
      <c r="M107" s="176"/>
      <c r="N107" s="176"/>
      <c r="O107" s="176"/>
    </row>
    <row r="108" spans="1:15" x14ac:dyDescent="0.25">
      <c r="A108" s="285" t="s">
        <v>1624</v>
      </c>
      <c r="B108" s="286"/>
      <c r="C108" s="287"/>
      <c r="D108" s="198">
        <v>4.853005143661842E-2</v>
      </c>
      <c r="E108" s="131">
        <v>-0.11405822385324837</v>
      </c>
      <c r="F108" s="198">
        <v>5.4777924174307893E-2</v>
      </c>
      <c r="G108" s="131">
        <v>5.3112283576030705E-2</v>
      </c>
      <c r="H108" s="198">
        <v>5.2015274181685237E-2</v>
      </c>
      <c r="I108" s="131">
        <v>2.368769741540655E-3</v>
      </c>
      <c r="J108" s="198">
        <v>5.1892353145736279E-2</v>
      </c>
      <c r="K108" s="131">
        <v>-6.4793779917342698E-2</v>
      </c>
      <c r="L108" s="176"/>
      <c r="M108" s="176"/>
      <c r="N108" s="176"/>
      <c r="O108" s="176"/>
    </row>
    <row r="109" spans="1:15" s="191" customFormat="1" x14ac:dyDescent="0.25">
      <c r="A109" s="285" t="s">
        <v>1999</v>
      </c>
      <c r="B109" s="286"/>
      <c r="C109" s="287"/>
      <c r="D109" s="189">
        <v>1.1986921109512097E-2</v>
      </c>
      <c r="E109" s="131">
        <v>-0.18639226000682785</v>
      </c>
      <c r="F109" s="189">
        <v>1.4733047045020358E-2</v>
      </c>
      <c r="G109" s="131">
        <v>-0.63185872754851014</v>
      </c>
      <c r="H109" s="189">
        <v>4.0020090512839029E-2</v>
      </c>
      <c r="I109" s="131"/>
      <c r="J109" s="141"/>
      <c r="K109" s="131"/>
      <c r="L109" s="176"/>
      <c r="M109" s="176"/>
      <c r="N109" s="176"/>
      <c r="O109" s="176"/>
    </row>
    <row r="110" spans="1:15" s="191" customFormat="1" x14ac:dyDescent="0.25">
      <c r="A110" s="285" t="s">
        <v>2554</v>
      </c>
      <c r="B110" s="286"/>
      <c r="C110" s="287"/>
      <c r="D110" s="189">
        <v>6.6945356723826337E-3</v>
      </c>
      <c r="E110" s="131">
        <v>-0.18761040615179136</v>
      </c>
      <c r="F110" s="189">
        <v>8.2405482825934351E-3</v>
      </c>
      <c r="G110" s="131">
        <v>-0.58690629660438143</v>
      </c>
      <c r="H110" s="189">
        <v>1.994837542876195E-2</v>
      </c>
      <c r="I110" s="131"/>
      <c r="J110" s="141"/>
      <c r="K110" s="131"/>
      <c r="L110" s="176"/>
      <c r="M110" s="176"/>
      <c r="N110" s="176"/>
      <c r="O110" s="176"/>
    </row>
    <row r="111" spans="1:15" s="191" customFormat="1" x14ac:dyDescent="0.25">
      <c r="A111" s="285" t="s">
        <v>2555</v>
      </c>
      <c r="B111" s="286"/>
      <c r="C111" s="287"/>
      <c r="D111" s="189">
        <v>4.9972911978185958E-3</v>
      </c>
      <c r="E111" s="131">
        <v>-1.8896098725968207</v>
      </c>
      <c r="F111" s="189">
        <v>-5.6173962899391233E-3</v>
      </c>
      <c r="G111" s="131">
        <v>-0.88311843185916894</v>
      </c>
      <c r="H111" s="189">
        <v>-4.8060582855721956E-2</v>
      </c>
      <c r="I111" s="131"/>
      <c r="J111" s="141"/>
      <c r="K111" s="131"/>
      <c r="L111" s="176"/>
      <c r="M111" s="176"/>
      <c r="N111" s="176"/>
      <c r="O111" s="176"/>
    </row>
    <row r="112" spans="1:15" s="191" customFormat="1" x14ac:dyDescent="0.25">
      <c r="A112" s="308" t="s">
        <v>2002</v>
      </c>
      <c r="B112" s="309"/>
      <c r="C112" s="310"/>
      <c r="D112" s="190">
        <v>2.3678747979713324E-2</v>
      </c>
      <c r="E112" s="140">
        <v>0.36428188731383249</v>
      </c>
      <c r="F112" s="190">
        <v>1.7356199037674672E-2</v>
      </c>
      <c r="G112" s="140">
        <v>0.45753858284488413</v>
      </c>
      <c r="H112" s="190">
        <v>1.190788308587902E-2</v>
      </c>
      <c r="I112" s="140"/>
      <c r="J112" s="195"/>
      <c r="K112" s="140"/>
      <c r="L112" s="176"/>
      <c r="M112" s="176"/>
      <c r="N112" s="176"/>
      <c r="O112" s="176"/>
    </row>
    <row r="113" spans="1:11" ht="15.75" thickBot="1" x14ac:dyDescent="0.3">
      <c r="A113" s="311"/>
      <c r="B113" s="311"/>
      <c r="C113" s="311"/>
      <c r="H113" s="151"/>
    </row>
    <row r="114" spans="1:11" s="135" customFormat="1" x14ac:dyDescent="0.25">
      <c r="A114" s="306" t="s">
        <v>1973</v>
      </c>
      <c r="B114" s="307"/>
      <c r="C114" s="307"/>
      <c r="D114" s="137">
        <v>2016</v>
      </c>
      <c r="E114" s="138" t="s">
        <v>1960</v>
      </c>
      <c r="F114" s="137">
        <v>2015</v>
      </c>
      <c r="G114" s="138" t="s">
        <v>1960</v>
      </c>
      <c r="H114" s="137">
        <v>2014</v>
      </c>
      <c r="I114" s="138" t="s">
        <v>1960</v>
      </c>
      <c r="J114" s="137">
        <v>2013</v>
      </c>
      <c r="K114" s="204" t="s">
        <v>1959</v>
      </c>
    </row>
    <row r="115" spans="1:11" x14ac:dyDescent="0.25">
      <c r="A115" s="312" t="s">
        <v>1824</v>
      </c>
      <c r="B115" s="313"/>
      <c r="C115" s="314"/>
      <c r="D115" s="225">
        <v>4536030</v>
      </c>
      <c r="E115" s="150">
        <v>0.1894120997232589</v>
      </c>
      <c r="F115" s="225">
        <v>3813674</v>
      </c>
      <c r="G115" s="150">
        <v>0.52022300636044871</v>
      </c>
      <c r="H115" s="225">
        <v>2508628</v>
      </c>
      <c r="I115" s="150">
        <v>0.23422756351753393</v>
      </c>
      <c r="J115" s="225">
        <v>2032549</v>
      </c>
      <c r="K115" s="150">
        <v>1.231695275243057</v>
      </c>
    </row>
    <row r="116" spans="1:11" x14ac:dyDescent="0.25">
      <c r="A116" s="285" t="s">
        <v>1832</v>
      </c>
      <c r="B116" s="286"/>
      <c r="C116" s="287"/>
      <c r="D116" s="148">
        <v>1474656</v>
      </c>
      <c r="E116" s="131">
        <v>-7.6007496423784793E-2</v>
      </c>
      <c r="F116" s="148">
        <v>1595961</v>
      </c>
      <c r="G116" s="131">
        <v>-0.10344709422124954</v>
      </c>
      <c r="H116" s="224">
        <v>1780108</v>
      </c>
      <c r="I116" s="131">
        <v>1.4316955957383026E-2</v>
      </c>
      <c r="J116" s="224">
        <v>1754982</v>
      </c>
      <c r="K116" s="131">
        <v>-0.15973155280225093</v>
      </c>
    </row>
    <row r="117" spans="1:11" x14ac:dyDescent="0.25">
      <c r="A117" s="285" t="s">
        <v>1833</v>
      </c>
      <c r="B117" s="286"/>
      <c r="C117" s="287"/>
      <c r="D117" s="148">
        <v>64693866</v>
      </c>
      <c r="E117" s="131">
        <v>7.7933608289672218E-2</v>
      </c>
      <c r="F117" s="148">
        <v>60016559</v>
      </c>
      <c r="G117" s="131"/>
      <c r="H117" s="224">
        <v>0</v>
      </c>
      <c r="I117" s="131"/>
      <c r="J117" s="224">
        <v>0</v>
      </c>
      <c r="K117" s="131"/>
    </row>
    <row r="118" spans="1:11" x14ac:dyDescent="0.25">
      <c r="A118" s="285" t="s">
        <v>1834</v>
      </c>
      <c r="B118" s="286"/>
      <c r="C118" s="287"/>
      <c r="D118" s="148">
        <v>8613494</v>
      </c>
      <c r="E118" s="131">
        <v>-1.1510939317161073E-2</v>
      </c>
      <c r="F118" s="148">
        <v>8713798</v>
      </c>
      <c r="G118" s="131"/>
      <c r="H118" s="224">
        <v>0</v>
      </c>
      <c r="I118" s="131"/>
      <c r="J118" s="224">
        <v>0</v>
      </c>
      <c r="K118" s="131"/>
    </row>
    <row r="119" spans="1:11" x14ac:dyDescent="0.25">
      <c r="A119" s="285" t="s">
        <v>1835</v>
      </c>
      <c r="B119" s="286"/>
      <c r="C119" s="287"/>
      <c r="D119" s="148">
        <v>73307360</v>
      </c>
      <c r="E119" s="131">
        <v>6.6593615976707321E-2</v>
      </c>
      <c r="F119" s="148">
        <v>68730357</v>
      </c>
      <c r="G119" s="131"/>
      <c r="H119" s="224">
        <v>0</v>
      </c>
      <c r="I119" s="131"/>
      <c r="J119" s="224">
        <v>0</v>
      </c>
      <c r="K119" s="131"/>
    </row>
    <row r="120" spans="1:11" x14ac:dyDescent="0.25">
      <c r="A120" s="285" t="s">
        <v>1836</v>
      </c>
      <c r="B120" s="286"/>
      <c r="C120" s="287"/>
      <c r="D120" s="148">
        <v>22008280</v>
      </c>
      <c r="E120" s="131">
        <v>-2.2929087077185106E-2</v>
      </c>
      <c r="F120" s="148">
        <v>22524752</v>
      </c>
      <c r="G120" s="131"/>
      <c r="H120" s="224">
        <v>0</v>
      </c>
      <c r="I120" s="131"/>
      <c r="J120" s="224">
        <v>0</v>
      </c>
      <c r="K120" s="131"/>
    </row>
    <row r="121" spans="1:11" x14ac:dyDescent="0.25">
      <c r="A121" s="285" t="s">
        <v>1837</v>
      </c>
      <c r="B121" s="286"/>
      <c r="C121" s="287"/>
      <c r="D121" s="148">
        <v>1680951</v>
      </c>
      <c r="E121" s="131">
        <v>-0.18965592877248816</v>
      </c>
      <c r="F121" s="148">
        <v>2074367</v>
      </c>
      <c r="G121" s="131"/>
      <c r="H121" s="224">
        <v>0</v>
      </c>
      <c r="I121" s="131"/>
      <c r="J121" s="224">
        <v>0</v>
      </c>
      <c r="K121" s="131"/>
    </row>
    <row r="122" spans="1:11" x14ac:dyDescent="0.25">
      <c r="A122" s="285" t="s">
        <v>1838</v>
      </c>
      <c r="B122" s="286"/>
      <c r="C122" s="287"/>
      <c r="D122" s="148">
        <v>23689231</v>
      </c>
      <c r="E122" s="131">
        <v>-3.6988641747698336E-2</v>
      </c>
      <c r="F122" s="148">
        <v>24599119</v>
      </c>
      <c r="G122" s="131"/>
      <c r="H122" s="224">
        <v>0</v>
      </c>
      <c r="I122" s="131"/>
      <c r="J122" s="224">
        <v>0</v>
      </c>
      <c r="K122" s="131"/>
    </row>
    <row r="123" spans="1:11" x14ac:dyDescent="0.25">
      <c r="A123" s="285" t="s">
        <v>1839</v>
      </c>
      <c r="B123" s="286"/>
      <c r="C123" s="287"/>
      <c r="D123" s="148"/>
      <c r="E123" s="131"/>
      <c r="F123" s="148"/>
      <c r="G123" s="131"/>
      <c r="H123" s="224"/>
      <c r="I123" s="131"/>
      <c r="J123" s="224"/>
      <c r="K123" s="131"/>
    </row>
    <row r="124" spans="1:11" x14ac:dyDescent="0.25">
      <c r="A124" s="285" t="s">
        <v>1840</v>
      </c>
      <c r="B124" s="286"/>
      <c r="C124" s="287"/>
      <c r="D124" s="148"/>
      <c r="E124" s="131"/>
      <c r="F124" s="148"/>
      <c r="G124" s="131"/>
      <c r="H124" s="224"/>
      <c r="I124" s="131"/>
      <c r="J124" s="224"/>
      <c r="K124" s="131"/>
    </row>
    <row r="125" spans="1:11" x14ac:dyDescent="0.25">
      <c r="A125" s="285" t="s">
        <v>1841</v>
      </c>
      <c r="B125" s="286"/>
      <c r="C125" s="287"/>
      <c r="D125" s="148"/>
      <c r="E125" s="131"/>
      <c r="F125" s="148"/>
      <c r="G125" s="131"/>
      <c r="H125" s="224"/>
      <c r="I125" s="131"/>
      <c r="J125" s="224"/>
      <c r="K125" s="131"/>
    </row>
    <row r="126" spans="1:11" x14ac:dyDescent="0.25">
      <c r="A126" s="285" t="s">
        <v>1860</v>
      </c>
      <c r="B126" s="286"/>
      <c r="C126" s="287"/>
      <c r="D126" s="148">
        <v>100046437</v>
      </c>
      <c r="E126" s="131">
        <v>5.4343694519839447E-2</v>
      </c>
      <c r="F126" s="148">
        <v>94889776</v>
      </c>
      <c r="G126" s="131">
        <v>6.3707163069596451E-2</v>
      </c>
      <c r="H126" s="224">
        <v>89206672</v>
      </c>
      <c r="I126" s="131">
        <v>0.10525723489460836</v>
      </c>
      <c r="J126" s="224">
        <v>80711231</v>
      </c>
      <c r="K126" s="131">
        <v>0.23956029118178113</v>
      </c>
    </row>
    <row r="127" spans="1:11" x14ac:dyDescent="0.25">
      <c r="A127" s="285" t="s">
        <v>1842</v>
      </c>
      <c r="B127" s="286"/>
      <c r="C127" s="287"/>
      <c r="D127" s="148">
        <v>10829561</v>
      </c>
      <c r="E127" s="131">
        <v>0.13324367474232313</v>
      </c>
      <c r="F127" s="148">
        <v>9556251</v>
      </c>
      <c r="G127" s="131"/>
      <c r="H127" s="224">
        <v>0</v>
      </c>
      <c r="I127" s="131"/>
      <c r="J127" s="224">
        <v>0</v>
      </c>
      <c r="K127" s="131"/>
    </row>
    <row r="128" spans="1:11" x14ac:dyDescent="0.25">
      <c r="A128" s="285" t="s">
        <v>1843</v>
      </c>
      <c r="B128" s="286"/>
      <c r="C128" s="287"/>
      <c r="D128" s="148">
        <v>84751</v>
      </c>
      <c r="E128" s="131">
        <v>5.3905142512441566</v>
      </c>
      <c r="F128" s="148">
        <v>13262</v>
      </c>
      <c r="G128" s="131"/>
      <c r="H128" s="224">
        <v>0</v>
      </c>
      <c r="I128" s="131"/>
      <c r="J128" s="224">
        <v>0</v>
      </c>
      <c r="K128" s="131"/>
    </row>
    <row r="129" spans="1:11" x14ac:dyDescent="0.25">
      <c r="A129" s="285" t="s">
        <v>1844</v>
      </c>
      <c r="B129" s="286"/>
      <c r="C129" s="287"/>
      <c r="D129" s="148">
        <v>15233441</v>
      </c>
      <c r="E129" s="131">
        <v>9.9614478369917991E-2</v>
      </c>
      <c r="F129" s="148">
        <v>13853438</v>
      </c>
      <c r="G129" s="131">
        <v>8.2092978006470085E-2</v>
      </c>
      <c r="H129" s="224">
        <v>12802447</v>
      </c>
      <c r="I129" s="131">
        <v>0.12618674536269081</v>
      </c>
      <c r="J129" s="224">
        <v>11367961</v>
      </c>
      <c r="K129" s="131">
        <v>0.340032834384284</v>
      </c>
    </row>
    <row r="130" spans="1:11" x14ac:dyDescent="0.25">
      <c r="A130" s="285" t="s">
        <v>1846</v>
      </c>
      <c r="B130" s="286"/>
      <c r="C130" s="287"/>
      <c r="D130" s="148">
        <v>36319003</v>
      </c>
      <c r="E130" s="131">
        <v>0.16424546968817166</v>
      </c>
      <c r="F130" s="148">
        <v>31195314</v>
      </c>
      <c r="G130" s="131"/>
      <c r="H130" s="224">
        <v>0</v>
      </c>
      <c r="I130" s="131"/>
      <c r="J130" s="224">
        <v>0</v>
      </c>
      <c r="K130" s="131"/>
    </row>
    <row r="131" spans="1:11" x14ac:dyDescent="0.25">
      <c r="A131" s="285" t="s">
        <v>1847</v>
      </c>
      <c r="B131" s="286"/>
      <c r="C131" s="287"/>
      <c r="D131" s="148">
        <v>238009</v>
      </c>
      <c r="E131" s="131">
        <v>-0.4598855363723835</v>
      </c>
      <c r="F131" s="148">
        <v>440664</v>
      </c>
      <c r="G131" s="131"/>
      <c r="H131" s="224">
        <v>0</v>
      </c>
      <c r="I131" s="131"/>
      <c r="J131" s="224">
        <v>0</v>
      </c>
      <c r="K131" s="131"/>
    </row>
    <row r="132" spans="1:11" x14ac:dyDescent="0.25">
      <c r="A132" s="285" t="s">
        <v>1848</v>
      </c>
      <c r="B132" s="286"/>
      <c r="C132" s="287"/>
      <c r="D132" s="148">
        <v>37296791</v>
      </c>
      <c r="E132" s="131">
        <v>0.12844466190976744</v>
      </c>
      <c r="F132" s="148">
        <v>33051502</v>
      </c>
      <c r="G132" s="131">
        <v>-7.922023499460451E-2</v>
      </c>
      <c r="H132" s="224">
        <v>35895122</v>
      </c>
      <c r="I132" s="131">
        <v>-2.1339551080067243E-2</v>
      </c>
      <c r="J132" s="224">
        <v>36677810</v>
      </c>
      <c r="K132" s="131">
        <v>1.6876171178159316E-2</v>
      </c>
    </row>
    <row r="133" spans="1:11" x14ac:dyDescent="0.25">
      <c r="A133" s="285" t="s">
        <v>1845</v>
      </c>
      <c r="B133" s="286"/>
      <c r="C133" s="287"/>
      <c r="D133" s="148">
        <v>13782913</v>
      </c>
      <c r="E133" s="131">
        <v>8.5332578223301869E-2</v>
      </c>
      <c r="F133" s="148">
        <v>12699253</v>
      </c>
      <c r="G133" s="131"/>
      <c r="H133" s="224">
        <v>0</v>
      </c>
      <c r="I133" s="131"/>
      <c r="J133" s="224">
        <v>0</v>
      </c>
      <c r="K133" s="131"/>
    </row>
    <row r="134" spans="1:11" x14ac:dyDescent="0.25">
      <c r="A134" s="285" t="s">
        <v>1849</v>
      </c>
      <c r="B134" s="286"/>
      <c r="C134" s="287"/>
      <c r="D134" s="148">
        <v>594072</v>
      </c>
      <c r="E134" s="131">
        <v>-0.15738292729975378</v>
      </c>
      <c r="F134" s="148">
        <v>705032</v>
      </c>
      <c r="G134" s="131"/>
      <c r="H134" s="224">
        <v>0</v>
      </c>
      <c r="I134" s="131"/>
      <c r="J134" s="224">
        <v>0</v>
      </c>
      <c r="K134" s="131"/>
    </row>
    <row r="135" spans="1:11" x14ac:dyDescent="0.25">
      <c r="A135" s="285" t="s">
        <v>1850</v>
      </c>
      <c r="B135" s="286"/>
      <c r="C135" s="287"/>
      <c r="D135" s="148">
        <v>14534965</v>
      </c>
      <c r="E135" s="131">
        <v>6.5661630832073659E-2</v>
      </c>
      <c r="F135" s="148">
        <v>13639381</v>
      </c>
      <c r="G135" s="131">
        <v>0.24050195315164546</v>
      </c>
      <c r="H135" s="224">
        <v>10995050</v>
      </c>
      <c r="I135" s="131">
        <v>0.13214881279368673</v>
      </c>
      <c r="J135" s="224">
        <v>9711665</v>
      </c>
      <c r="K135" s="131">
        <v>0.49665016245926941</v>
      </c>
    </row>
    <row r="136" spans="1:11" x14ac:dyDescent="0.25">
      <c r="A136" s="285" t="s">
        <v>1851</v>
      </c>
      <c r="B136" s="286"/>
      <c r="C136" s="287"/>
      <c r="D136" s="148">
        <v>0</v>
      </c>
      <c r="E136" s="131"/>
      <c r="F136" s="148">
        <v>0</v>
      </c>
      <c r="G136" s="131"/>
      <c r="H136" s="224">
        <v>0</v>
      </c>
      <c r="I136" s="131"/>
      <c r="J136" s="224">
        <v>0</v>
      </c>
      <c r="K136" s="131"/>
    </row>
    <row r="137" spans="1:11" x14ac:dyDescent="0.25">
      <c r="A137" s="285" t="s">
        <v>1852</v>
      </c>
      <c r="B137" s="286"/>
      <c r="C137" s="287"/>
      <c r="D137" s="148">
        <v>214</v>
      </c>
      <c r="E137" s="131"/>
      <c r="F137" s="148">
        <v>0</v>
      </c>
      <c r="G137" s="131"/>
      <c r="H137" s="224">
        <v>0</v>
      </c>
      <c r="I137" s="131"/>
      <c r="J137" s="224">
        <v>0</v>
      </c>
      <c r="K137" s="131"/>
    </row>
    <row r="138" spans="1:11" x14ac:dyDescent="0.25">
      <c r="A138" s="285" t="s">
        <v>1853</v>
      </c>
      <c r="B138" s="286"/>
      <c r="C138" s="287"/>
      <c r="D138" s="148">
        <v>211</v>
      </c>
      <c r="E138" s="131"/>
      <c r="F138" s="148">
        <v>0</v>
      </c>
      <c r="G138" s="131">
        <v>-1</v>
      </c>
      <c r="H138" s="224">
        <v>32267</v>
      </c>
      <c r="I138" s="131">
        <v>-3.4590320886994652E-3</v>
      </c>
      <c r="J138" s="224">
        <v>32379</v>
      </c>
      <c r="K138" s="131">
        <v>-0.99348343061861077</v>
      </c>
    </row>
    <row r="139" spans="1:11" x14ac:dyDescent="0.25">
      <c r="A139" s="285" t="s">
        <v>1854</v>
      </c>
      <c r="B139" s="286"/>
      <c r="C139" s="287"/>
      <c r="D139" s="224">
        <v>67428</v>
      </c>
      <c r="E139" s="131">
        <v>1.8272977136126078E-2</v>
      </c>
      <c r="F139" s="224">
        <v>66218</v>
      </c>
      <c r="G139" s="131"/>
      <c r="H139" s="224">
        <v>0</v>
      </c>
      <c r="I139" s="131"/>
      <c r="J139" s="224">
        <v>0</v>
      </c>
      <c r="K139" s="131"/>
    </row>
    <row r="140" spans="1:11" x14ac:dyDescent="0.25">
      <c r="A140" s="285" t="s">
        <v>1855</v>
      </c>
      <c r="B140" s="286"/>
      <c r="C140" s="287"/>
      <c r="D140" s="224">
        <v>1484517</v>
      </c>
      <c r="E140" s="131">
        <v>0.24905722290935706</v>
      </c>
      <c r="F140" s="224">
        <v>1188510</v>
      </c>
      <c r="G140" s="131"/>
      <c r="H140" s="224">
        <v>0</v>
      </c>
      <c r="I140" s="131"/>
      <c r="J140" s="224">
        <v>0</v>
      </c>
      <c r="K140" s="131"/>
    </row>
    <row r="141" spans="1:11" x14ac:dyDescent="0.25">
      <c r="A141" s="285" t="s">
        <v>1857</v>
      </c>
      <c r="B141" s="286"/>
      <c r="C141" s="287"/>
      <c r="D141" s="224">
        <v>351932</v>
      </c>
      <c r="E141" s="131">
        <v>337.72184793070261</v>
      </c>
      <c r="F141" s="224">
        <v>1039</v>
      </c>
      <c r="G141" s="131"/>
      <c r="H141" s="224">
        <v>0</v>
      </c>
      <c r="I141" s="131"/>
      <c r="J141" s="224">
        <v>0</v>
      </c>
      <c r="K141" s="131"/>
    </row>
    <row r="142" spans="1:11" x14ac:dyDescent="0.25">
      <c r="A142" s="285" t="s">
        <v>1856</v>
      </c>
      <c r="B142" s="286"/>
      <c r="C142" s="287"/>
      <c r="D142" s="224">
        <v>112430</v>
      </c>
      <c r="E142" s="131">
        <v>9.1645420848024592</v>
      </c>
      <c r="F142" s="224">
        <v>11061</v>
      </c>
      <c r="G142" s="131"/>
      <c r="H142" s="224">
        <v>0</v>
      </c>
      <c r="I142" s="131"/>
      <c r="J142" s="224">
        <v>0</v>
      </c>
      <c r="K142" s="131"/>
    </row>
    <row r="143" spans="1:11" x14ac:dyDescent="0.25">
      <c r="A143" s="285" t="s">
        <v>1858</v>
      </c>
      <c r="B143" s="286"/>
      <c r="C143" s="287"/>
      <c r="D143" s="224"/>
      <c r="E143" s="131"/>
      <c r="F143" s="224"/>
      <c r="G143" s="131"/>
      <c r="H143" s="224"/>
      <c r="I143" s="131"/>
      <c r="J143" s="224"/>
      <c r="K143" s="131"/>
    </row>
    <row r="144" spans="1:11" x14ac:dyDescent="0.25">
      <c r="A144" s="308" t="s">
        <v>976</v>
      </c>
      <c r="B144" s="309"/>
      <c r="C144" s="310"/>
      <c r="D144" s="226"/>
      <c r="E144" s="147"/>
      <c r="F144" s="226"/>
      <c r="G144" s="149"/>
      <c r="H144" s="226"/>
      <c r="I144" s="149"/>
      <c r="J144" s="226"/>
      <c r="K144" s="149"/>
    </row>
    <row r="145" spans="1:11" s="176" customFormat="1" ht="15.75" thickBot="1" x14ac:dyDescent="0.3">
      <c r="D145" s="244"/>
      <c r="E145" s="243"/>
      <c r="F145" s="245"/>
      <c r="G145" s="243"/>
      <c r="I145" s="243"/>
      <c r="K145" s="243"/>
    </row>
    <row r="146" spans="1:11" s="135" customFormat="1" x14ac:dyDescent="0.25">
      <c r="A146" s="300" t="s">
        <v>2522</v>
      </c>
      <c r="B146" s="301"/>
      <c r="C146" s="301"/>
      <c r="D146" s="137">
        <v>2016</v>
      </c>
      <c r="E146" s="138" t="s">
        <v>1960</v>
      </c>
      <c r="F146" s="137">
        <v>2015</v>
      </c>
      <c r="G146" s="138" t="s">
        <v>1960</v>
      </c>
      <c r="H146" s="137">
        <v>2014</v>
      </c>
      <c r="I146" s="138" t="s">
        <v>1960</v>
      </c>
      <c r="J146" s="137">
        <v>2013</v>
      </c>
      <c r="K146" s="204" t="s">
        <v>1959</v>
      </c>
    </row>
    <row r="147" spans="1:11" x14ac:dyDescent="0.25">
      <c r="A147" s="302" t="s">
        <v>42</v>
      </c>
      <c r="B147" s="303"/>
      <c r="C147" s="304"/>
      <c r="D147" s="227">
        <v>0</v>
      </c>
      <c r="E147" s="143"/>
      <c r="F147" s="223">
        <v>0</v>
      </c>
      <c r="G147" s="143"/>
      <c r="H147" s="223">
        <v>0</v>
      </c>
      <c r="I147" s="143"/>
      <c r="J147" s="223">
        <v>0</v>
      </c>
      <c r="K147" s="143"/>
    </row>
    <row r="148" spans="1:11" x14ac:dyDescent="0.25">
      <c r="A148" s="285" t="s">
        <v>43</v>
      </c>
      <c r="B148" s="286"/>
      <c r="C148" s="287"/>
      <c r="D148" s="148">
        <v>0</v>
      </c>
      <c r="E148" s="131"/>
      <c r="F148" s="224">
        <v>0</v>
      </c>
      <c r="G148" s="131"/>
      <c r="H148" s="224">
        <v>0</v>
      </c>
      <c r="I148" s="131"/>
      <c r="J148" s="224">
        <v>0</v>
      </c>
      <c r="K148" s="131"/>
    </row>
    <row r="149" spans="1:11" x14ac:dyDescent="0.25">
      <c r="A149" s="288" t="s">
        <v>44</v>
      </c>
      <c r="B149" s="289"/>
      <c r="C149" s="290"/>
      <c r="D149" s="148">
        <v>0</v>
      </c>
      <c r="E149" s="133"/>
      <c r="F149" s="228">
        <v>0</v>
      </c>
      <c r="G149" s="133"/>
      <c r="H149" s="228">
        <v>0</v>
      </c>
      <c r="I149" s="133"/>
      <c r="J149" s="228">
        <v>0</v>
      </c>
      <c r="K149" s="133"/>
    </row>
    <row r="150" spans="1:11" x14ac:dyDescent="0.25">
      <c r="A150" s="285" t="s">
        <v>45</v>
      </c>
      <c r="B150" s="286"/>
      <c r="C150" s="287"/>
      <c r="D150" s="148">
        <v>7139</v>
      </c>
      <c r="E150" s="131">
        <v>-0.37677869925796592</v>
      </c>
      <c r="F150" s="224">
        <v>11455</v>
      </c>
      <c r="G150" s="131">
        <v>-0.30558923375363722</v>
      </c>
      <c r="H150" s="224">
        <v>16496</v>
      </c>
      <c r="I150" s="131">
        <v>-0.55987193169690497</v>
      </c>
      <c r="J150" s="224">
        <v>37480</v>
      </c>
      <c r="K150" s="131">
        <v>-0.80952508004268942</v>
      </c>
    </row>
    <row r="151" spans="1:11" x14ac:dyDescent="0.25">
      <c r="A151" s="288" t="s">
        <v>46</v>
      </c>
      <c r="B151" s="289"/>
      <c r="C151" s="290"/>
      <c r="D151" s="148">
        <v>26486</v>
      </c>
      <c r="E151" s="133">
        <v>-0.44330243605103303</v>
      </c>
      <c r="F151" s="228">
        <v>47577</v>
      </c>
      <c r="G151" s="133">
        <v>-0.83393601351492852</v>
      </c>
      <c r="H151" s="228">
        <v>286498</v>
      </c>
      <c r="I151" s="133">
        <v>0.12748323521077976</v>
      </c>
      <c r="J151" s="228">
        <v>254104</v>
      </c>
      <c r="K151" s="133">
        <v>-0.89576708749173561</v>
      </c>
    </row>
    <row r="152" spans="1:11" x14ac:dyDescent="0.25">
      <c r="A152" s="285" t="s">
        <v>47</v>
      </c>
      <c r="B152" s="286"/>
      <c r="C152" s="287"/>
      <c r="D152" s="148">
        <v>28542</v>
      </c>
      <c r="E152" s="131">
        <v>-2.6501586002251054E-2</v>
      </c>
      <c r="F152" s="224">
        <v>29319</v>
      </c>
      <c r="G152" s="131">
        <v>-2.331856490889106E-2</v>
      </c>
      <c r="H152" s="224">
        <v>30019</v>
      </c>
      <c r="I152" s="131">
        <v>-2.1289775691184176E-2</v>
      </c>
      <c r="J152" s="224">
        <v>30672</v>
      </c>
      <c r="K152" s="131">
        <v>-6.944444444444442E-2</v>
      </c>
    </row>
    <row r="153" spans="1:11" x14ac:dyDescent="0.25">
      <c r="A153" s="288" t="s">
        <v>48</v>
      </c>
      <c r="B153" s="289"/>
      <c r="C153" s="290"/>
      <c r="D153" s="148">
        <v>141203</v>
      </c>
      <c r="E153" s="133">
        <v>8.1153716578358903E-2</v>
      </c>
      <c r="F153" s="228">
        <v>130604</v>
      </c>
      <c r="G153" s="133">
        <v>-9.2857688594389254E-2</v>
      </c>
      <c r="H153" s="228">
        <v>143973</v>
      </c>
      <c r="I153" s="133">
        <v>-0.25229029041505668</v>
      </c>
      <c r="J153" s="228">
        <v>192552</v>
      </c>
      <c r="K153" s="133">
        <v>-0.26667601479080971</v>
      </c>
    </row>
    <row r="154" spans="1:11" x14ac:dyDescent="0.25">
      <c r="A154" s="285" t="s">
        <v>49</v>
      </c>
      <c r="B154" s="286"/>
      <c r="C154" s="287"/>
      <c r="D154" s="148">
        <v>4247060</v>
      </c>
      <c r="E154" s="131">
        <v>-2.1884647582900874E-2</v>
      </c>
      <c r="F154" s="224">
        <v>4342085</v>
      </c>
      <c r="G154" s="131">
        <v>3.8559907732144794E-2</v>
      </c>
      <c r="H154" s="224">
        <v>4180871</v>
      </c>
      <c r="I154" s="131">
        <v>5.1097854170694346E-2</v>
      </c>
      <c r="J154" s="224">
        <v>3977623</v>
      </c>
      <c r="K154" s="131">
        <v>6.7738194393988538E-2</v>
      </c>
    </row>
    <row r="155" spans="1:11" x14ac:dyDescent="0.25">
      <c r="A155" s="288" t="s">
        <v>50</v>
      </c>
      <c r="B155" s="289"/>
      <c r="C155" s="290"/>
      <c r="D155" s="148">
        <v>91630</v>
      </c>
      <c r="E155" s="133">
        <v>0.35545332169642463</v>
      </c>
      <c r="F155" s="228">
        <v>67601</v>
      </c>
      <c r="G155" s="133">
        <v>-0.22793773341404078</v>
      </c>
      <c r="H155" s="228">
        <v>87559</v>
      </c>
      <c r="I155" s="133">
        <v>1.6083924198994959E-2</v>
      </c>
      <c r="J155" s="228">
        <v>86173</v>
      </c>
      <c r="K155" s="133">
        <v>6.3326099822450077E-2</v>
      </c>
    </row>
    <row r="156" spans="1:11" x14ac:dyDescent="0.25">
      <c r="A156" s="285" t="s">
        <v>51</v>
      </c>
      <c r="B156" s="286"/>
      <c r="C156" s="287"/>
      <c r="D156" s="148">
        <v>21069</v>
      </c>
      <c r="E156" s="131">
        <v>-0.43193399660276632</v>
      </c>
      <c r="F156" s="224">
        <v>37089</v>
      </c>
      <c r="G156" s="131">
        <v>-0.4794599374043873</v>
      </c>
      <c r="H156" s="224">
        <v>71251</v>
      </c>
      <c r="I156" s="131">
        <v>0.23073601298948065</v>
      </c>
      <c r="J156" s="224">
        <v>57893</v>
      </c>
      <c r="K156" s="131">
        <v>-0.63606999119064489</v>
      </c>
    </row>
    <row r="157" spans="1:11" x14ac:dyDescent="0.25">
      <c r="A157" s="288" t="s">
        <v>52</v>
      </c>
      <c r="B157" s="289"/>
      <c r="C157" s="290"/>
      <c r="D157" s="148">
        <v>0</v>
      </c>
      <c r="E157" s="133"/>
      <c r="F157" s="228">
        <v>0</v>
      </c>
      <c r="G157" s="133"/>
      <c r="H157" s="228">
        <v>0</v>
      </c>
      <c r="I157" s="133">
        <v>-1</v>
      </c>
      <c r="J157" s="228">
        <v>750</v>
      </c>
      <c r="K157" s="133">
        <v>-1</v>
      </c>
    </row>
    <row r="158" spans="1:11" x14ac:dyDescent="0.25">
      <c r="A158" s="285" t="s">
        <v>53</v>
      </c>
      <c r="B158" s="286"/>
      <c r="C158" s="287"/>
      <c r="D158" s="148">
        <v>41000</v>
      </c>
      <c r="E158" s="131">
        <v>0</v>
      </c>
      <c r="F158" s="224">
        <v>41000</v>
      </c>
      <c r="G158" s="131">
        <v>0</v>
      </c>
      <c r="H158" s="224">
        <v>41000</v>
      </c>
      <c r="I158" s="131">
        <v>-6.0606060606060996E-3</v>
      </c>
      <c r="J158" s="224">
        <v>41250</v>
      </c>
      <c r="K158" s="131">
        <v>-6.0606060606060996E-3</v>
      </c>
    </row>
    <row r="159" spans="1:11" x14ac:dyDescent="0.25">
      <c r="A159" s="288" t="s">
        <v>54</v>
      </c>
      <c r="B159" s="289"/>
      <c r="C159" s="290"/>
      <c r="D159" s="148">
        <v>0</v>
      </c>
      <c r="E159" s="133"/>
      <c r="F159" s="228">
        <v>0</v>
      </c>
      <c r="G159" s="133"/>
      <c r="H159" s="228">
        <v>0</v>
      </c>
      <c r="I159" s="133"/>
      <c r="J159" s="228">
        <v>0</v>
      </c>
      <c r="K159" s="133"/>
    </row>
    <row r="160" spans="1:11" x14ac:dyDescent="0.25">
      <c r="A160" s="285" t="s">
        <v>55</v>
      </c>
      <c r="B160" s="286"/>
      <c r="C160" s="287"/>
      <c r="D160" s="148">
        <v>0</v>
      </c>
      <c r="E160" s="131"/>
      <c r="F160" s="224">
        <v>0</v>
      </c>
      <c r="G160" s="131"/>
      <c r="H160" s="224">
        <v>0</v>
      </c>
      <c r="I160" s="131"/>
      <c r="J160" s="224">
        <v>0</v>
      </c>
      <c r="K160" s="131"/>
    </row>
    <row r="161" spans="1:17" x14ac:dyDescent="0.25">
      <c r="A161" s="288" t="s">
        <v>56</v>
      </c>
      <c r="B161" s="289"/>
      <c r="C161" s="290"/>
      <c r="D161" s="148">
        <v>0</v>
      </c>
      <c r="E161" s="133"/>
      <c r="F161" s="228">
        <v>0</v>
      </c>
      <c r="G161" s="133"/>
      <c r="H161" s="228">
        <v>0</v>
      </c>
      <c r="I161" s="133"/>
      <c r="J161" s="228">
        <v>0</v>
      </c>
      <c r="K161" s="133"/>
    </row>
    <row r="162" spans="1:17" x14ac:dyDescent="0.25">
      <c r="A162" s="285" t="s">
        <v>57</v>
      </c>
      <c r="B162" s="286"/>
      <c r="C162" s="287"/>
      <c r="D162" s="148">
        <v>184081</v>
      </c>
      <c r="E162" s="131">
        <v>-0.22954161155848718</v>
      </c>
      <c r="F162" s="224">
        <v>238924</v>
      </c>
      <c r="G162" s="131">
        <v>-0.20036681035636827</v>
      </c>
      <c r="H162" s="224">
        <v>298792</v>
      </c>
      <c r="I162" s="131">
        <v>-0.1114098270949937</v>
      </c>
      <c r="J162" s="224">
        <v>336254</v>
      </c>
      <c r="K162" s="131">
        <v>-0.45255372426796414</v>
      </c>
    </row>
    <row r="163" spans="1:17" x14ac:dyDescent="0.25">
      <c r="A163" s="288" t="s">
        <v>58</v>
      </c>
      <c r="B163" s="289"/>
      <c r="C163" s="290"/>
      <c r="D163" s="148">
        <v>224651</v>
      </c>
      <c r="E163" s="133">
        <v>0.13813036385559263</v>
      </c>
      <c r="F163" s="228">
        <v>197386</v>
      </c>
      <c r="G163" s="133">
        <v>-0.20501192163938653</v>
      </c>
      <c r="H163" s="228">
        <v>248288</v>
      </c>
      <c r="I163" s="133">
        <v>-5.3452226191247676E-2</v>
      </c>
      <c r="J163" s="228">
        <v>262309</v>
      </c>
      <c r="K163" s="133">
        <v>-0.1435635071614012</v>
      </c>
    </row>
    <row r="164" spans="1:17" x14ac:dyDescent="0.25">
      <c r="A164" s="285" t="s">
        <v>59</v>
      </c>
      <c r="B164" s="286"/>
      <c r="C164" s="287"/>
      <c r="D164" s="148">
        <v>0</v>
      </c>
      <c r="E164" s="131"/>
      <c r="F164" s="224">
        <v>0</v>
      </c>
      <c r="G164" s="131"/>
      <c r="H164" s="224">
        <v>0</v>
      </c>
      <c r="I164" s="131"/>
      <c r="J164" s="224">
        <v>0</v>
      </c>
      <c r="K164" s="131"/>
    </row>
    <row r="165" spans="1:17" x14ac:dyDescent="0.25">
      <c r="A165" s="288" t="s">
        <v>60</v>
      </c>
      <c r="B165" s="289"/>
      <c r="C165" s="290"/>
      <c r="D165" s="148">
        <v>304</v>
      </c>
      <c r="E165" s="133">
        <v>19.266666666666666</v>
      </c>
      <c r="F165" s="228">
        <v>15</v>
      </c>
      <c r="G165" s="133">
        <v>-0.875</v>
      </c>
      <c r="H165" s="228">
        <v>120</v>
      </c>
      <c r="I165" s="133">
        <v>-0.4759825327510917</v>
      </c>
      <c r="J165" s="228">
        <v>229</v>
      </c>
      <c r="K165" s="133">
        <v>0.32751091703056767</v>
      </c>
    </row>
    <row r="166" spans="1:17" x14ac:dyDescent="0.25">
      <c r="A166" s="285" t="s">
        <v>61</v>
      </c>
      <c r="B166" s="286"/>
      <c r="C166" s="287"/>
      <c r="D166" s="148">
        <v>0</v>
      </c>
      <c r="E166" s="131"/>
      <c r="F166" s="224">
        <v>0</v>
      </c>
      <c r="G166" s="131"/>
      <c r="H166" s="224">
        <v>0</v>
      </c>
      <c r="I166" s="131"/>
      <c r="J166" s="224">
        <v>0</v>
      </c>
      <c r="K166" s="131"/>
    </row>
    <row r="167" spans="1:17" x14ac:dyDescent="0.25">
      <c r="A167" s="288" t="s">
        <v>62</v>
      </c>
      <c r="B167" s="289"/>
      <c r="C167" s="290"/>
      <c r="D167" s="148">
        <v>0</v>
      </c>
      <c r="E167" s="133"/>
      <c r="F167" s="228">
        <v>0</v>
      </c>
      <c r="G167" s="133"/>
      <c r="H167" s="228">
        <v>0</v>
      </c>
      <c r="I167" s="133"/>
      <c r="J167" s="228">
        <v>0</v>
      </c>
      <c r="K167" s="133"/>
    </row>
    <row r="168" spans="1:17" x14ac:dyDescent="0.25">
      <c r="A168" s="285" t="s">
        <v>63</v>
      </c>
      <c r="B168" s="286"/>
      <c r="C168" s="287"/>
      <c r="D168" s="148">
        <v>211747</v>
      </c>
      <c r="E168" s="131">
        <v>0.50953497822104032</v>
      </c>
      <c r="F168" s="224">
        <v>140273</v>
      </c>
      <c r="G168" s="131">
        <v>-0.24640320622333967</v>
      </c>
      <c r="H168" s="224">
        <v>186138</v>
      </c>
      <c r="I168" s="131">
        <v>1.9104526620279882</v>
      </c>
      <c r="J168" s="224">
        <v>63955</v>
      </c>
      <c r="K168" s="131">
        <v>2.3108748338675631</v>
      </c>
    </row>
    <row r="169" spans="1:17" x14ac:dyDescent="0.25">
      <c r="A169" s="288" t="s">
        <v>64</v>
      </c>
      <c r="B169" s="289"/>
      <c r="C169" s="290"/>
      <c r="D169" s="228">
        <v>5224912</v>
      </c>
      <c r="E169" s="133">
        <v>-1.1056854494580937E-2</v>
      </c>
      <c r="F169" s="228">
        <v>5283329</v>
      </c>
      <c r="G169" s="133">
        <v>-5.5030535655038793E-2</v>
      </c>
      <c r="H169" s="228">
        <v>5591005</v>
      </c>
      <c r="I169" s="133">
        <v>4.6760829499644663E-2</v>
      </c>
      <c r="J169" s="228">
        <v>5341244</v>
      </c>
      <c r="K169" s="133">
        <v>-2.1779944896731962E-2</v>
      </c>
    </row>
    <row r="170" spans="1:17" x14ac:dyDescent="0.25">
      <c r="A170" s="285" t="s">
        <v>87</v>
      </c>
      <c r="B170" s="286"/>
      <c r="C170" s="287"/>
      <c r="D170" s="148">
        <v>4868904</v>
      </c>
      <c r="E170" s="131">
        <v>-0.11758098243500259</v>
      </c>
      <c r="F170" s="224">
        <v>5517678</v>
      </c>
      <c r="G170" s="131">
        <v>-0.52850981607904401</v>
      </c>
      <c r="H170" s="224">
        <v>11702636</v>
      </c>
      <c r="I170" s="131">
        <v>0.35106828689072023</v>
      </c>
      <c r="J170" s="224">
        <v>8661765</v>
      </c>
      <c r="K170" s="131">
        <v>-0.43788546560660557</v>
      </c>
    </row>
    <row r="171" spans="1:17" x14ac:dyDescent="0.25">
      <c r="A171" s="291" t="s">
        <v>65</v>
      </c>
      <c r="B171" s="292"/>
      <c r="C171" s="293"/>
      <c r="D171" s="229">
        <v>10093816</v>
      </c>
      <c r="E171" s="147">
        <v>-6.547454325323554E-2</v>
      </c>
      <c r="F171" s="229">
        <v>10801007</v>
      </c>
      <c r="G171" s="146">
        <v>-0.37543476240775442</v>
      </c>
      <c r="H171" s="229">
        <v>17293641</v>
      </c>
      <c r="I171" s="146">
        <v>0.23499463579577795</v>
      </c>
      <c r="J171" s="229">
        <v>14003009</v>
      </c>
      <c r="K171" s="146">
        <v>-0.27916807023404755</v>
      </c>
    </row>
    <row r="172" spans="1:17" s="176" customFormat="1" ht="15.75" thickBot="1" x14ac:dyDescent="0.3">
      <c r="A172" s="305"/>
      <c r="B172" s="305"/>
      <c r="C172" s="305"/>
      <c r="E172" s="243"/>
      <c r="G172" s="243"/>
      <c r="I172" s="243"/>
      <c r="K172" s="243"/>
    </row>
    <row r="173" spans="1:17" s="135" customFormat="1" x14ac:dyDescent="0.25">
      <c r="A173" s="300" t="s">
        <v>1996</v>
      </c>
      <c r="B173" s="301"/>
      <c r="C173" s="301"/>
      <c r="D173" s="137">
        <v>2016</v>
      </c>
      <c r="E173" s="138" t="s">
        <v>1960</v>
      </c>
      <c r="F173" s="137">
        <v>2015</v>
      </c>
      <c r="G173" s="138" t="s">
        <v>1960</v>
      </c>
      <c r="H173" s="137">
        <v>2014</v>
      </c>
      <c r="I173" s="138" t="s">
        <v>1960</v>
      </c>
      <c r="J173" s="137">
        <v>2013</v>
      </c>
      <c r="K173" s="136" t="s">
        <v>1959</v>
      </c>
      <c r="L173" s="183"/>
      <c r="M173" s="183"/>
      <c r="N173" s="183"/>
      <c r="O173" s="183"/>
      <c r="P173" s="183"/>
      <c r="Q173" s="183"/>
    </row>
    <row r="174" spans="1:17" x14ac:dyDescent="0.25">
      <c r="A174" s="302" t="s">
        <v>978</v>
      </c>
      <c r="B174" s="303"/>
      <c r="C174" s="304"/>
      <c r="D174" s="223">
        <v>10734385</v>
      </c>
      <c r="E174" s="143">
        <v>9.1700909494385918E-2</v>
      </c>
      <c r="F174" s="223">
        <v>9832716</v>
      </c>
      <c r="G174" s="143">
        <v>0.24477475104102409</v>
      </c>
      <c r="H174" s="223">
        <v>7899193</v>
      </c>
      <c r="I174" s="143">
        <v>1.9055908111558217E-3</v>
      </c>
      <c r="J174" s="223">
        <v>7884169</v>
      </c>
      <c r="K174" s="143">
        <v>0.36151127658476123</v>
      </c>
    </row>
    <row r="175" spans="1:17" x14ac:dyDescent="0.25">
      <c r="A175" s="285" t="s">
        <v>345</v>
      </c>
      <c r="B175" s="286"/>
      <c r="C175" s="287"/>
      <c r="D175" s="224"/>
      <c r="E175" s="131"/>
      <c r="F175" s="224"/>
      <c r="G175" s="131"/>
      <c r="H175" s="224"/>
      <c r="I175" s="131"/>
      <c r="J175" s="224"/>
      <c r="K175" s="131"/>
    </row>
    <row r="176" spans="1:17" x14ac:dyDescent="0.25">
      <c r="A176" s="288" t="s">
        <v>957</v>
      </c>
      <c r="B176" s="289"/>
      <c r="C176" s="290"/>
      <c r="D176" s="228"/>
      <c r="E176" s="133"/>
      <c r="F176" s="228"/>
      <c r="G176" s="133"/>
      <c r="H176" s="228"/>
      <c r="I176" s="133"/>
      <c r="J176" s="228"/>
      <c r="K176" s="133"/>
    </row>
    <row r="177" spans="1:11" x14ac:dyDescent="0.25">
      <c r="A177" s="285" t="s">
        <v>958</v>
      </c>
      <c r="B177" s="286"/>
      <c r="C177" s="287"/>
      <c r="D177" s="224">
        <v>25392915</v>
      </c>
      <c r="E177" s="131">
        <v>9.6384019017121458E-2</v>
      </c>
      <c r="F177" s="224">
        <v>23160603</v>
      </c>
      <c r="G177" s="131">
        <v>0.19860980408311635</v>
      </c>
      <c r="H177" s="224">
        <v>19322888</v>
      </c>
      <c r="I177" s="131">
        <v>-0.11027136719432762</v>
      </c>
      <c r="J177" s="224">
        <v>21717732</v>
      </c>
      <c r="K177" s="131">
        <v>0.16922499089683951</v>
      </c>
    </row>
    <row r="178" spans="1:11" x14ac:dyDescent="0.25">
      <c r="A178" s="288" t="s">
        <v>959</v>
      </c>
      <c r="B178" s="289"/>
      <c r="C178" s="290"/>
      <c r="D178" s="228">
        <v>1562887</v>
      </c>
      <c r="E178" s="133">
        <v>-0.62802513237241209</v>
      </c>
      <c r="F178" s="228">
        <v>4201593</v>
      </c>
      <c r="G178" s="133">
        <v>0.85406740686512661</v>
      </c>
      <c r="H178" s="228">
        <v>2266149</v>
      </c>
      <c r="I178" s="133">
        <v>0.18133683505952169</v>
      </c>
      <c r="J178" s="228">
        <v>1918292</v>
      </c>
      <c r="K178" s="133">
        <v>-0.18527158534779897</v>
      </c>
    </row>
    <row r="179" spans="1:11" x14ac:dyDescent="0.25">
      <c r="A179" s="285" t="s">
        <v>960</v>
      </c>
      <c r="B179" s="286"/>
      <c r="C179" s="287"/>
      <c r="D179" s="224">
        <v>3094752</v>
      </c>
      <c r="E179" s="131">
        <v>-1.8218814211493517E-2</v>
      </c>
      <c r="F179" s="224">
        <v>3152181</v>
      </c>
      <c r="G179" s="131">
        <v>0.12790664389036754</v>
      </c>
      <c r="H179" s="224">
        <v>2794718</v>
      </c>
      <c r="I179" s="131">
        <v>-1.9848043549992589E-3</v>
      </c>
      <c r="J179" s="224">
        <v>2800276</v>
      </c>
      <c r="K179" s="131">
        <v>0.10515963426462238</v>
      </c>
    </row>
    <row r="180" spans="1:11" x14ac:dyDescent="0.25">
      <c r="A180" s="288" t="s">
        <v>961</v>
      </c>
      <c r="B180" s="289"/>
      <c r="C180" s="290"/>
      <c r="D180" s="228">
        <v>112727</v>
      </c>
      <c r="E180" s="133">
        <v>7.3095238095238102</v>
      </c>
      <c r="F180" s="228">
        <v>13566</v>
      </c>
      <c r="G180" s="133">
        <v>57.982608695652175</v>
      </c>
      <c r="H180" s="228">
        <v>230</v>
      </c>
      <c r="I180" s="133">
        <v>-0.94104075877980009</v>
      </c>
      <c r="J180" s="228">
        <v>3901</v>
      </c>
      <c r="K180" s="133">
        <v>27.896949500128173</v>
      </c>
    </row>
    <row r="181" spans="1:11" x14ac:dyDescent="0.25">
      <c r="A181" s="285" t="s">
        <v>962</v>
      </c>
      <c r="B181" s="286"/>
      <c r="C181" s="287"/>
      <c r="D181" s="224">
        <v>1096946</v>
      </c>
      <c r="E181" s="131">
        <v>-0.96599122387767999</v>
      </c>
      <c r="F181" s="224">
        <v>32254792</v>
      </c>
      <c r="G181" s="131">
        <v>0.21173717497255784</v>
      </c>
      <c r="H181" s="224">
        <v>26618637</v>
      </c>
      <c r="I181" s="131">
        <v>-0.20581096282837907</v>
      </c>
      <c r="J181" s="224">
        <v>33516752</v>
      </c>
      <c r="K181" s="131">
        <v>-0.96727170938281848</v>
      </c>
    </row>
    <row r="182" spans="1:11" x14ac:dyDescent="0.25">
      <c r="A182" s="288" t="s">
        <v>979</v>
      </c>
      <c r="B182" s="289"/>
      <c r="C182" s="290"/>
      <c r="D182" s="228">
        <v>16188</v>
      </c>
      <c r="E182" s="133">
        <v>0.16043010752688169</v>
      </c>
      <c r="F182" s="228">
        <v>13950</v>
      </c>
      <c r="G182" s="133">
        <v>5.5247895229186152</v>
      </c>
      <c r="H182" s="228">
        <v>2138</v>
      </c>
      <c r="I182" s="133">
        <v>-1.4275144971005798</v>
      </c>
      <c r="J182" s="228">
        <v>-5001</v>
      </c>
      <c r="K182" s="133">
        <v>-4.236952609478104</v>
      </c>
    </row>
    <row r="183" spans="1:11" x14ac:dyDescent="0.25">
      <c r="A183" s="285" t="s">
        <v>963</v>
      </c>
      <c r="B183" s="286"/>
      <c r="C183" s="287"/>
      <c r="D183" s="224">
        <v>967530</v>
      </c>
      <c r="E183" s="131">
        <v>2.0772191071093484</v>
      </c>
      <c r="F183" s="224">
        <v>314417</v>
      </c>
      <c r="G183" s="131">
        <v>-0.44659411527609838</v>
      </c>
      <c r="H183" s="224">
        <v>568149</v>
      </c>
      <c r="I183" s="131">
        <v>10.870813397129186</v>
      </c>
      <c r="J183" s="224">
        <v>47861</v>
      </c>
      <c r="K183" s="131">
        <v>19.215415473976723</v>
      </c>
    </row>
    <row r="184" spans="1:11" x14ac:dyDescent="0.25">
      <c r="A184" s="288" t="s">
        <v>980</v>
      </c>
      <c r="B184" s="289"/>
      <c r="C184" s="290"/>
      <c r="D184" s="228">
        <v>32243945</v>
      </c>
      <c r="E184" s="133">
        <v>-0.48909234701685289</v>
      </c>
      <c r="F184" s="228">
        <v>63111102</v>
      </c>
      <c r="G184" s="133">
        <v>0.2237258281528034</v>
      </c>
      <c r="H184" s="228">
        <v>51572910</v>
      </c>
      <c r="I184" s="133">
        <v>-0.14044882106549228</v>
      </c>
      <c r="J184" s="228">
        <v>59999813</v>
      </c>
      <c r="K184" s="133">
        <v>-0.46259924176763689</v>
      </c>
    </row>
    <row r="185" spans="1:11" x14ac:dyDescent="0.25">
      <c r="A185" s="285" t="s">
        <v>981</v>
      </c>
      <c r="B185" s="286"/>
      <c r="C185" s="287"/>
      <c r="D185" s="224"/>
      <c r="E185" s="131"/>
      <c r="F185" s="224"/>
      <c r="G185" s="131"/>
      <c r="H185" s="224"/>
      <c r="I185" s="131"/>
      <c r="J185" s="224"/>
      <c r="K185" s="131"/>
    </row>
    <row r="186" spans="1:11" x14ac:dyDescent="0.25">
      <c r="A186" s="288" t="s">
        <v>958</v>
      </c>
      <c r="B186" s="289"/>
      <c r="C186" s="290"/>
      <c r="D186" s="228">
        <v>37139795</v>
      </c>
      <c r="E186" s="133">
        <v>0.29127823656730323</v>
      </c>
      <c r="F186" s="228">
        <v>28762039</v>
      </c>
      <c r="G186" s="133">
        <v>0.1581251862291122</v>
      </c>
      <c r="H186" s="228">
        <v>24835000</v>
      </c>
      <c r="I186" s="133">
        <v>-3.2266461172823724E-2</v>
      </c>
      <c r="J186" s="228">
        <v>25663056</v>
      </c>
      <c r="K186" s="133">
        <v>0.44720858653778417</v>
      </c>
    </row>
    <row r="187" spans="1:11" x14ac:dyDescent="0.25">
      <c r="A187" s="285" t="s">
        <v>959</v>
      </c>
      <c r="B187" s="286"/>
      <c r="C187" s="287"/>
      <c r="D187" s="224">
        <v>1821523</v>
      </c>
      <c r="E187" s="131">
        <v>-0.42627552474732344</v>
      </c>
      <c r="F187" s="224">
        <v>3174909</v>
      </c>
      <c r="G187" s="131">
        <v>0.40855280028322705</v>
      </c>
      <c r="H187" s="224">
        <v>2254022</v>
      </c>
      <c r="I187" s="131">
        <v>0.16670824814306795</v>
      </c>
      <c r="J187" s="224">
        <v>1931950</v>
      </c>
      <c r="K187" s="131">
        <v>-5.7158311550505991E-2</v>
      </c>
    </row>
    <row r="188" spans="1:11" x14ac:dyDescent="0.25">
      <c r="A188" s="288" t="s">
        <v>960</v>
      </c>
      <c r="B188" s="289"/>
      <c r="C188" s="290"/>
      <c r="D188" s="228">
        <v>4255551</v>
      </c>
      <c r="E188" s="133">
        <v>-0.31686733933010303</v>
      </c>
      <c r="F188" s="228">
        <v>6229465</v>
      </c>
      <c r="G188" s="133">
        <v>0.37612841728327151</v>
      </c>
      <c r="H188" s="228">
        <v>4526805</v>
      </c>
      <c r="I188" s="133">
        <v>1.9859849404797014E-2</v>
      </c>
      <c r="J188" s="228">
        <v>4438654</v>
      </c>
      <c r="K188" s="133">
        <v>-4.1251920064055425E-2</v>
      </c>
    </row>
    <row r="189" spans="1:11" x14ac:dyDescent="0.25">
      <c r="A189" s="285" t="s">
        <v>961</v>
      </c>
      <c r="B189" s="286"/>
      <c r="C189" s="287"/>
      <c r="D189" s="224">
        <v>237394</v>
      </c>
      <c r="E189" s="131">
        <v>-0.30244093076830403</v>
      </c>
      <c r="F189" s="224">
        <v>340321</v>
      </c>
      <c r="G189" s="131">
        <v>20.287358478763995</v>
      </c>
      <c r="H189" s="224">
        <v>15987</v>
      </c>
      <c r="I189" s="131">
        <v>-0.22569864871409895</v>
      </c>
      <c r="J189" s="224">
        <v>20647</v>
      </c>
      <c r="K189" s="131">
        <v>10.4977478568315</v>
      </c>
    </row>
    <row r="190" spans="1:11" x14ac:dyDescent="0.25">
      <c r="A190" s="288" t="s">
        <v>962</v>
      </c>
      <c r="B190" s="289"/>
      <c r="C190" s="290"/>
      <c r="D190" s="228">
        <v>1523492</v>
      </c>
      <c r="E190" s="133">
        <v>-0.9497372300716721</v>
      </c>
      <c r="F190" s="228">
        <v>30310546</v>
      </c>
      <c r="G190" s="133">
        <v>8.7640851169311196E-2</v>
      </c>
      <c r="H190" s="228">
        <v>27868157</v>
      </c>
      <c r="I190" s="133">
        <v>-0.19468305980799883</v>
      </c>
      <c r="J190" s="228">
        <v>34605204</v>
      </c>
      <c r="K190" s="133">
        <v>-0.95597506086078843</v>
      </c>
    </row>
    <row r="191" spans="1:11" x14ac:dyDescent="0.25">
      <c r="A191" s="285" t="s">
        <v>964</v>
      </c>
      <c r="B191" s="286"/>
      <c r="C191" s="287"/>
      <c r="D191" s="224">
        <v>342694</v>
      </c>
      <c r="E191" s="131">
        <v>2.35520570208933</v>
      </c>
      <c r="F191" s="224">
        <v>102138</v>
      </c>
      <c r="G191" s="131"/>
      <c r="H191" s="224">
        <v>0</v>
      </c>
      <c r="I191" s="131">
        <v>-1</v>
      </c>
      <c r="J191" s="224">
        <v>707473</v>
      </c>
      <c r="K191" s="131">
        <v>-0.51560836950668087</v>
      </c>
    </row>
    <row r="192" spans="1:11" x14ac:dyDescent="0.25">
      <c r="A192" s="288" t="s">
        <v>982</v>
      </c>
      <c r="B192" s="289"/>
      <c r="C192" s="290"/>
      <c r="D192" s="228">
        <v>45320449</v>
      </c>
      <c r="E192" s="133">
        <v>-0.34241394286855498</v>
      </c>
      <c r="F192" s="228">
        <v>68919419</v>
      </c>
      <c r="G192" s="133">
        <v>0.15831012757972607</v>
      </c>
      <c r="H192" s="228">
        <v>59499971</v>
      </c>
      <c r="I192" s="133">
        <v>-0.11677846524938684</v>
      </c>
      <c r="J192" s="228">
        <v>67366984</v>
      </c>
      <c r="K192" s="133">
        <v>-0.32726023477613309</v>
      </c>
    </row>
    <row r="193" spans="1:11" x14ac:dyDescent="0.25">
      <c r="A193" s="285" t="s">
        <v>983</v>
      </c>
      <c r="B193" s="286"/>
      <c r="C193" s="287"/>
      <c r="D193" s="224">
        <v>180853</v>
      </c>
      <c r="E193" s="131">
        <v>0.1038862744379947</v>
      </c>
      <c r="F193" s="224">
        <v>163833</v>
      </c>
      <c r="G193" s="131">
        <v>-0.32696447351123969</v>
      </c>
      <c r="H193" s="224">
        <v>243424</v>
      </c>
      <c r="I193" s="131">
        <v>0.11751068508495277</v>
      </c>
      <c r="J193" s="224">
        <v>217827</v>
      </c>
      <c r="K193" s="131">
        <v>-0.16974020667777645</v>
      </c>
    </row>
    <row r="194" spans="1:11" x14ac:dyDescent="0.25">
      <c r="A194" s="291" t="s">
        <v>984</v>
      </c>
      <c r="B194" s="292"/>
      <c r="C194" s="293"/>
      <c r="D194" s="229">
        <v>-13257357</v>
      </c>
      <c r="E194" s="146">
        <v>1.2198637374921488</v>
      </c>
      <c r="F194" s="229">
        <v>-5972149</v>
      </c>
      <c r="G194" s="146">
        <v>-0.26905820156330984</v>
      </c>
      <c r="H194" s="229">
        <v>-8170485</v>
      </c>
      <c r="I194" s="146">
        <v>7.7190132416646628E-2</v>
      </c>
      <c r="J194" s="229">
        <v>-7584998</v>
      </c>
      <c r="K194" s="146">
        <v>0.74783922157922778</v>
      </c>
    </row>
    <row r="195" spans="1:11" s="176" customFormat="1" x14ac:dyDescent="0.25">
      <c r="D195" s="242"/>
      <c r="E195" s="243"/>
      <c r="F195" s="242"/>
      <c r="G195" s="243"/>
      <c r="H195" s="242"/>
      <c r="I195" s="243"/>
      <c r="J195" s="242"/>
      <c r="K195" s="243"/>
    </row>
    <row r="196" spans="1:11" x14ac:dyDescent="0.25">
      <c r="A196" s="276" t="s">
        <v>1962</v>
      </c>
      <c r="B196" s="277"/>
      <c r="C196" s="277"/>
      <c r="D196" s="277"/>
      <c r="E196" s="277"/>
      <c r="F196" s="277"/>
      <c r="G196" s="277"/>
      <c r="H196" s="277"/>
      <c r="I196" s="277"/>
      <c r="J196" s="277"/>
      <c r="K196" s="278"/>
    </row>
    <row r="197" spans="1:11" s="176" customFormat="1" x14ac:dyDescent="0.25">
      <c r="A197" s="144"/>
      <c r="B197" s="144"/>
      <c r="C197" s="144"/>
      <c r="D197" s="144"/>
      <c r="E197" s="144"/>
      <c r="F197" s="144"/>
      <c r="G197" s="144"/>
      <c r="H197" s="144"/>
      <c r="I197" s="144"/>
      <c r="J197" s="144"/>
      <c r="K197" s="144"/>
    </row>
    <row r="198" spans="1:11" s="176" customFormat="1" x14ac:dyDescent="0.25">
      <c r="A198" s="144"/>
      <c r="B198" s="144"/>
      <c r="C198" s="144"/>
      <c r="D198" s="144"/>
      <c r="E198" s="144"/>
      <c r="F198" s="144"/>
      <c r="G198" s="144"/>
      <c r="H198" s="144"/>
      <c r="I198" s="144"/>
      <c r="J198" s="144"/>
      <c r="K198" s="144"/>
    </row>
    <row r="199" spans="1:11" s="176" customFormat="1" x14ac:dyDescent="0.25">
      <c r="A199" s="144"/>
      <c r="B199" s="144"/>
      <c r="C199" s="144"/>
      <c r="D199" s="144"/>
      <c r="E199" s="144"/>
      <c r="F199" s="144"/>
      <c r="G199" s="144"/>
      <c r="H199" s="144"/>
      <c r="I199" s="144"/>
      <c r="J199" s="144"/>
      <c r="K199" s="144"/>
    </row>
    <row r="200" spans="1:11" s="176" customFormat="1" x14ac:dyDescent="0.25">
      <c r="A200" s="144"/>
      <c r="B200" s="144"/>
      <c r="C200" s="144"/>
      <c r="D200" s="144"/>
      <c r="E200" s="144"/>
      <c r="F200" s="144"/>
      <c r="G200" s="144"/>
      <c r="H200" s="144"/>
      <c r="I200" s="144"/>
      <c r="J200" s="144"/>
      <c r="K200" s="144"/>
    </row>
    <row r="201" spans="1:11" s="176" customFormat="1" x14ac:dyDescent="0.25">
      <c r="A201" s="144"/>
      <c r="B201" s="144"/>
      <c r="C201" s="144"/>
      <c r="D201" s="144"/>
      <c r="E201" s="144"/>
      <c r="F201" s="144"/>
      <c r="G201" s="144"/>
      <c r="H201" s="144"/>
      <c r="I201" s="144"/>
      <c r="J201" s="144"/>
      <c r="K201" s="144"/>
    </row>
    <row r="202" spans="1:11" s="176" customFormat="1" x14ac:dyDescent="0.25">
      <c r="A202" s="144"/>
      <c r="B202" s="144"/>
      <c r="C202" s="144"/>
      <c r="D202" s="144"/>
      <c r="E202" s="144"/>
      <c r="F202" s="144"/>
      <c r="G202" s="144"/>
      <c r="H202" s="144"/>
      <c r="I202" s="144"/>
      <c r="J202" s="144"/>
      <c r="K202" s="144"/>
    </row>
    <row r="203" spans="1:11" s="176" customFormat="1" x14ac:dyDescent="0.25">
      <c r="A203" s="144"/>
      <c r="B203" s="144"/>
      <c r="C203" s="144"/>
      <c r="D203" s="144"/>
      <c r="E203" s="144"/>
      <c r="F203" s="144"/>
      <c r="G203" s="144"/>
      <c r="H203" s="144"/>
      <c r="I203" s="144"/>
      <c r="J203" s="144"/>
      <c r="K203" s="144"/>
    </row>
    <row r="204" spans="1:11" s="176" customFormat="1" x14ac:dyDescent="0.25">
      <c r="A204" s="144"/>
      <c r="B204" s="144"/>
      <c r="C204" s="144"/>
      <c r="D204" s="144"/>
      <c r="E204" s="144"/>
      <c r="F204" s="144"/>
      <c r="G204" s="144"/>
      <c r="H204" s="144"/>
      <c r="I204" s="144"/>
      <c r="J204" s="144"/>
      <c r="K204" s="144"/>
    </row>
    <row r="205" spans="1:11" s="176" customFormat="1" x14ac:dyDescent="0.25">
      <c r="A205" s="144"/>
      <c r="B205" s="144"/>
      <c r="C205" s="144"/>
      <c r="D205" s="144"/>
      <c r="E205" s="144"/>
      <c r="F205" s="144"/>
      <c r="G205" s="144"/>
      <c r="H205" s="144"/>
      <c r="I205" s="144"/>
      <c r="J205" s="144"/>
      <c r="K205" s="144"/>
    </row>
    <row r="206" spans="1:11" s="176" customFormat="1" x14ac:dyDescent="0.25">
      <c r="A206" s="144"/>
      <c r="B206" s="144"/>
      <c r="C206" s="144"/>
      <c r="D206" s="144"/>
      <c r="E206" s="144"/>
      <c r="F206" s="144"/>
      <c r="G206" s="144"/>
      <c r="H206" s="144"/>
      <c r="I206" s="144"/>
      <c r="J206" s="144"/>
      <c r="K206" s="144"/>
    </row>
    <row r="207" spans="1:11" s="176" customFormat="1" x14ac:dyDescent="0.25">
      <c r="A207" s="144"/>
      <c r="B207" s="144"/>
      <c r="C207" s="144"/>
      <c r="D207" s="144"/>
      <c r="E207" s="144"/>
      <c r="F207" s="144"/>
      <c r="G207" s="144"/>
      <c r="H207" s="144"/>
      <c r="I207" s="144"/>
      <c r="J207" s="144"/>
      <c r="K207" s="144"/>
    </row>
    <row r="208" spans="1:11" s="176" customFormat="1" x14ac:dyDescent="0.25">
      <c r="A208" s="144"/>
      <c r="B208" s="144"/>
      <c r="C208" s="144"/>
      <c r="D208" s="144"/>
      <c r="E208" s="144"/>
      <c r="F208" s="144"/>
      <c r="G208" s="144"/>
      <c r="H208" s="144"/>
      <c r="I208" s="144"/>
      <c r="J208" s="144"/>
      <c r="K208" s="144"/>
    </row>
    <row r="209" spans="1:12" s="176" customFormat="1" x14ac:dyDescent="0.25">
      <c r="A209" s="144"/>
      <c r="B209" s="144"/>
      <c r="C209" s="144"/>
      <c r="D209" s="144"/>
      <c r="E209" s="144"/>
      <c r="F209" s="144"/>
      <c r="G209" s="144"/>
      <c r="H209" s="144"/>
      <c r="I209" s="144"/>
      <c r="J209" s="144"/>
      <c r="K209" s="144"/>
    </row>
    <row r="210" spans="1:12" s="176" customFormat="1" x14ac:dyDescent="0.25">
      <c r="A210" s="144"/>
      <c r="B210" s="144"/>
      <c r="C210" s="144"/>
      <c r="D210" s="144"/>
      <c r="E210" s="144"/>
      <c r="F210" s="144"/>
      <c r="G210" s="144"/>
      <c r="H210" s="144"/>
      <c r="I210" s="144"/>
      <c r="J210" s="144"/>
      <c r="K210" s="144"/>
    </row>
    <row r="211" spans="1:12" s="176" customFormat="1" x14ac:dyDescent="0.25">
      <c r="A211" s="144"/>
      <c r="B211" s="144"/>
      <c r="C211" s="144"/>
      <c r="D211" s="144"/>
      <c r="E211" s="144"/>
      <c r="F211" s="144"/>
      <c r="G211" s="144"/>
      <c r="H211" s="144"/>
      <c r="I211" s="144"/>
      <c r="J211" s="144"/>
      <c r="K211" s="144"/>
    </row>
    <row r="212" spans="1:12" s="176" customFormat="1" ht="15.75" thickBot="1" x14ac:dyDescent="0.3">
      <c r="A212" s="144"/>
      <c r="B212" s="144"/>
      <c r="C212" s="144"/>
      <c r="D212" s="144"/>
      <c r="E212" s="144"/>
      <c r="F212" s="144"/>
      <c r="G212" s="144"/>
      <c r="H212" s="144"/>
      <c r="I212" s="144"/>
      <c r="J212" s="144"/>
      <c r="K212" s="144"/>
    </row>
    <row r="213" spans="1:12" s="135" customFormat="1" x14ac:dyDescent="0.25">
      <c r="A213" s="297" t="s">
        <v>1957</v>
      </c>
      <c r="B213" s="298"/>
      <c r="C213" s="298"/>
      <c r="D213" s="137">
        <v>2016</v>
      </c>
      <c r="E213" s="138" t="s">
        <v>1960</v>
      </c>
      <c r="F213" s="137">
        <v>2015</v>
      </c>
      <c r="G213" s="138" t="s">
        <v>1960</v>
      </c>
      <c r="H213" s="137">
        <v>2014</v>
      </c>
      <c r="I213" s="138" t="s">
        <v>1960</v>
      </c>
      <c r="J213" s="137">
        <v>2013</v>
      </c>
      <c r="K213" s="136" t="s">
        <v>1959</v>
      </c>
    </row>
    <row r="214" spans="1:12" x14ac:dyDescent="0.25">
      <c r="A214" s="302" t="s">
        <v>1052</v>
      </c>
      <c r="B214" s="303"/>
      <c r="C214" s="304"/>
      <c r="D214" s="223">
        <v>28190779</v>
      </c>
      <c r="E214" s="143">
        <v>-0.14820574755782168</v>
      </c>
      <c r="F214" s="223">
        <v>33095761</v>
      </c>
      <c r="G214" s="143">
        <v>0.27314314831616993</v>
      </c>
      <c r="H214" s="223">
        <v>25995318</v>
      </c>
      <c r="I214" s="143">
        <v>0.10682042546857384</v>
      </c>
      <c r="J214" s="223">
        <v>23486482</v>
      </c>
      <c r="K214" s="143">
        <v>0.20029806933196714</v>
      </c>
    </row>
    <row r="215" spans="1:12" x14ac:dyDescent="0.25">
      <c r="A215" s="285" t="s">
        <v>951</v>
      </c>
      <c r="B215" s="286"/>
      <c r="C215" s="287"/>
      <c r="D215" s="234">
        <v>9672756</v>
      </c>
      <c r="E215" s="201">
        <v>3.5574315010746149E-2</v>
      </c>
      <c r="F215" s="234">
        <v>9340475</v>
      </c>
      <c r="G215" s="201">
        <v>5.4868438958805221E-2</v>
      </c>
      <c r="H215" s="234">
        <v>8854635</v>
      </c>
      <c r="I215" s="201">
        <v>3.7500601962626723E-2</v>
      </c>
      <c r="J215" s="234">
        <v>8534583</v>
      </c>
      <c r="K215" s="201">
        <v>0.13336011847327511</v>
      </c>
    </row>
    <row r="216" spans="1:12" x14ac:dyDescent="0.25">
      <c r="A216" s="288" t="s">
        <v>1064</v>
      </c>
      <c r="B216" s="289"/>
      <c r="C216" s="290"/>
      <c r="D216" s="228">
        <v>11585745</v>
      </c>
      <c r="E216" s="133">
        <v>-4.6252503168938253E-2</v>
      </c>
      <c r="F216" s="228">
        <v>12147602</v>
      </c>
      <c r="G216" s="133">
        <v>-1.6335137209872896E-2</v>
      </c>
      <c r="H216" s="228">
        <v>12349330</v>
      </c>
      <c r="I216" s="133">
        <v>0.18639953071750237</v>
      </c>
      <c r="J216" s="228">
        <v>10409082</v>
      </c>
      <c r="K216" s="133">
        <v>0.11304195701407682</v>
      </c>
    </row>
    <row r="217" spans="1:12" x14ac:dyDescent="0.25">
      <c r="A217" s="285" t="s">
        <v>1076</v>
      </c>
      <c r="B217" s="286"/>
      <c r="C217" s="287"/>
      <c r="D217" s="224">
        <v>3578005</v>
      </c>
      <c r="E217" s="131">
        <v>0.13277009389821481</v>
      </c>
      <c r="F217" s="224">
        <v>3158633</v>
      </c>
      <c r="G217" s="131">
        <v>-9.692062470962437E-2</v>
      </c>
      <c r="H217" s="224">
        <v>3497625</v>
      </c>
      <c r="I217" s="131">
        <v>0.26357732600105344</v>
      </c>
      <c r="J217" s="224">
        <v>2768034</v>
      </c>
      <c r="K217" s="131">
        <v>0.2926159866533431</v>
      </c>
    </row>
    <row r="218" spans="1:12" x14ac:dyDescent="0.25">
      <c r="A218" s="288" t="s">
        <v>1080</v>
      </c>
      <c r="B218" s="289"/>
      <c r="C218" s="290"/>
      <c r="D218" s="228">
        <v>-420940</v>
      </c>
      <c r="E218" s="133">
        <v>0.10315584231795327</v>
      </c>
      <c r="F218" s="228">
        <v>-381578</v>
      </c>
      <c r="G218" s="133">
        <v>8.8339776300190707</v>
      </c>
      <c r="H218" s="228">
        <v>-38802</v>
      </c>
      <c r="I218" s="133">
        <v>-1.6664147702876773</v>
      </c>
      <c r="J218" s="228">
        <v>58225</v>
      </c>
      <c r="K218" s="133">
        <v>-8.2295405753542283</v>
      </c>
    </row>
    <row r="219" spans="1:12" x14ac:dyDescent="0.25">
      <c r="A219" s="285" t="s">
        <v>1007</v>
      </c>
      <c r="B219" s="286"/>
      <c r="C219" s="287"/>
      <c r="D219" s="224">
        <v>1088082</v>
      </c>
      <c r="E219" s="131">
        <v>3.240778560738339</v>
      </c>
      <c r="F219" s="224">
        <v>256576</v>
      </c>
      <c r="G219" s="131">
        <v>-0.83984319894134318</v>
      </c>
      <c r="H219" s="224">
        <v>1602030</v>
      </c>
      <c r="I219" s="131">
        <v>0.20779488076453045</v>
      </c>
      <c r="J219" s="224">
        <v>1326409</v>
      </c>
      <c r="K219" s="131">
        <v>-0.17967836466730847</v>
      </c>
    </row>
    <row r="220" spans="1:12" x14ac:dyDescent="0.25">
      <c r="A220" s="288" t="s">
        <v>1383</v>
      </c>
      <c r="B220" s="289"/>
      <c r="C220" s="290"/>
      <c r="D220" s="173">
        <v>0.11490494282600025</v>
      </c>
      <c r="E220" s="133">
        <v>-0.95063560106672007</v>
      </c>
      <c r="F220" s="173">
        <v>2.3276884821651285</v>
      </c>
      <c r="G220" s="133">
        <v>20.936612991764274</v>
      </c>
      <c r="H220" s="173">
        <v>0.10610974825689906</v>
      </c>
      <c r="I220" s="133">
        <v>-21.764963864810447</v>
      </c>
      <c r="J220" s="173">
        <v>-5.1100377033026769E-3</v>
      </c>
      <c r="K220" s="133">
        <v>-23.486124271007991</v>
      </c>
    </row>
    <row r="221" spans="1:12" x14ac:dyDescent="0.25">
      <c r="A221" s="285" t="s">
        <v>307</v>
      </c>
      <c r="B221" s="286"/>
      <c r="C221" s="287"/>
      <c r="D221" s="141"/>
      <c r="E221" s="131"/>
      <c r="F221" s="141"/>
      <c r="G221" s="131"/>
      <c r="H221" s="141"/>
      <c r="I221" s="131"/>
      <c r="J221" s="224"/>
      <c r="K221" s="131"/>
      <c r="L221" s="176"/>
    </row>
    <row r="222" spans="1:12" x14ac:dyDescent="0.25">
      <c r="A222" s="288" t="s">
        <v>1089</v>
      </c>
      <c r="B222" s="289"/>
      <c r="C222" s="290"/>
      <c r="D222" s="228">
        <v>19495935</v>
      </c>
      <c r="E222" s="133">
        <v>4.7830932753763822E-2</v>
      </c>
      <c r="F222" s="228">
        <v>18605993</v>
      </c>
      <c r="G222" s="133">
        <v>4.2132445976396093E-2</v>
      </c>
      <c r="H222" s="228">
        <v>17853770</v>
      </c>
      <c r="I222" s="133">
        <v>7.7570634174240372E-2</v>
      </c>
      <c r="J222" s="228">
        <v>16568538</v>
      </c>
      <c r="K222" s="133">
        <v>0.17668408642935174</v>
      </c>
    </row>
    <row r="223" spans="1:12" x14ac:dyDescent="0.25">
      <c r="A223" s="285" t="s">
        <v>1093</v>
      </c>
      <c r="B223" s="286"/>
      <c r="C223" s="287"/>
      <c r="D223" s="224">
        <v>611626</v>
      </c>
      <c r="E223" s="131">
        <v>-0.31273575948122523</v>
      </c>
      <c r="F223" s="224">
        <v>889943</v>
      </c>
      <c r="G223" s="131">
        <v>0.18308400567384941</v>
      </c>
      <c r="H223" s="224">
        <v>752223</v>
      </c>
      <c r="I223" s="131">
        <v>-0.41471812093069582</v>
      </c>
      <c r="J223" s="224">
        <v>1285232</v>
      </c>
      <c r="K223" s="131">
        <v>-0.52411237815429434</v>
      </c>
    </row>
    <row r="224" spans="1:12" x14ac:dyDescent="0.25">
      <c r="A224" s="288" t="s">
        <v>1094</v>
      </c>
      <c r="B224" s="289"/>
      <c r="C224" s="290"/>
      <c r="D224" s="235">
        <v>20107561</v>
      </c>
      <c r="E224" s="133">
        <v>3.1371975747764846E-2</v>
      </c>
      <c r="F224" s="235">
        <v>19495935</v>
      </c>
      <c r="G224" s="133">
        <v>4.7830932753763822E-2</v>
      </c>
      <c r="H224" s="235">
        <v>18605993</v>
      </c>
      <c r="I224" s="133">
        <v>4.2132445976396093E-2</v>
      </c>
      <c r="J224" s="235">
        <v>17853770</v>
      </c>
      <c r="K224" s="133">
        <v>0.12623613948202528</v>
      </c>
    </row>
    <row r="225" spans="1:11" x14ac:dyDescent="0.25">
      <c r="A225" s="291" t="s">
        <v>1094</v>
      </c>
      <c r="B225" s="292"/>
      <c r="C225" s="293"/>
      <c r="D225" s="229">
        <v>15423490</v>
      </c>
      <c r="E225" s="146">
        <v>2.9431473932443497E-2</v>
      </c>
      <c r="F225" s="229">
        <v>14982532</v>
      </c>
      <c r="G225" s="146">
        <v>5.2785383456186663E-2</v>
      </c>
      <c r="H225" s="229">
        <v>14231326</v>
      </c>
      <c r="I225" s="146">
        <v>0.136283781631237</v>
      </c>
      <c r="J225" s="229">
        <v>12524447</v>
      </c>
      <c r="K225" s="146">
        <v>0.23147073878790825</v>
      </c>
    </row>
    <row r="226" spans="1:11" x14ac:dyDescent="0.25">
      <c r="A226" s="321"/>
      <c r="B226" s="321"/>
      <c r="C226" s="321"/>
      <c r="D226" s="236"/>
      <c r="F226" s="191"/>
      <c r="H226" s="191"/>
      <c r="J226" s="191"/>
    </row>
  </sheetData>
  <mergeCells count="167">
    <mergeCell ref="A225:C225"/>
    <mergeCell ref="A226:C226"/>
    <mergeCell ref="A218:C218"/>
    <mergeCell ref="A219:C219"/>
    <mergeCell ref="A220:C220"/>
    <mergeCell ref="A221:C221"/>
    <mergeCell ref="A222:C222"/>
    <mergeCell ref="A194:C194"/>
    <mergeCell ref="A196:K196"/>
    <mergeCell ref="A213:C213"/>
    <mergeCell ref="A214:C214"/>
    <mergeCell ref="A215:C215"/>
    <mergeCell ref="A216:C216"/>
    <mergeCell ref="A223:C223"/>
    <mergeCell ref="A224:C224"/>
    <mergeCell ref="A217:C217"/>
    <mergeCell ref="A176:C176"/>
    <mergeCell ref="A177:C177"/>
    <mergeCell ref="A178:C178"/>
    <mergeCell ref="A179:C179"/>
    <mergeCell ref="A180:C180"/>
    <mergeCell ref="A181:C181"/>
    <mergeCell ref="A188:C188"/>
    <mergeCell ref="A189:C189"/>
    <mergeCell ref="A190:C190"/>
    <mergeCell ref="A192:C192"/>
    <mergeCell ref="A193:C193"/>
    <mergeCell ref="A182:C182"/>
    <mergeCell ref="A183:C183"/>
    <mergeCell ref="A184:C184"/>
    <mergeCell ref="A185:C185"/>
    <mergeCell ref="A186:C186"/>
    <mergeCell ref="A187:C187"/>
    <mergeCell ref="A191:C191"/>
    <mergeCell ref="A172:C172"/>
    <mergeCell ref="A173:C173"/>
    <mergeCell ref="A174:C174"/>
    <mergeCell ref="A175:C175"/>
    <mergeCell ref="A164:C164"/>
    <mergeCell ref="A165:C165"/>
    <mergeCell ref="A166:C166"/>
    <mergeCell ref="A167:C167"/>
    <mergeCell ref="A168:C168"/>
    <mergeCell ref="A169:C169"/>
    <mergeCell ref="A170:C170"/>
    <mergeCell ref="A171:C171"/>
    <mergeCell ref="A158:C158"/>
    <mergeCell ref="A159:C159"/>
    <mergeCell ref="A160:C160"/>
    <mergeCell ref="A161:C161"/>
    <mergeCell ref="A162:C162"/>
    <mergeCell ref="A163:C163"/>
    <mergeCell ref="A152:C152"/>
    <mergeCell ref="A153:C153"/>
    <mergeCell ref="A154:C154"/>
    <mergeCell ref="A155:C155"/>
    <mergeCell ref="A156:C156"/>
    <mergeCell ref="A157:C157"/>
    <mergeCell ref="A146:C146"/>
    <mergeCell ref="A147:C147"/>
    <mergeCell ref="A148:C148"/>
    <mergeCell ref="A149:C149"/>
    <mergeCell ref="A150:C150"/>
    <mergeCell ref="A151:C151"/>
    <mergeCell ref="A141:C141"/>
    <mergeCell ref="A142:C142"/>
    <mergeCell ref="A143:C143"/>
    <mergeCell ref="A144:C144"/>
    <mergeCell ref="A136:C136"/>
    <mergeCell ref="A137:C137"/>
    <mergeCell ref="A138:C138"/>
    <mergeCell ref="A139:C139"/>
    <mergeCell ref="A140:C140"/>
    <mergeCell ref="A130:C130"/>
    <mergeCell ref="A131:C131"/>
    <mergeCell ref="A132:C132"/>
    <mergeCell ref="A133:C133"/>
    <mergeCell ref="A134:C134"/>
    <mergeCell ref="A135:C135"/>
    <mergeCell ref="A125:C125"/>
    <mergeCell ref="A126:C126"/>
    <mergeCell ref="A127:C127"/>
    <mergeCell ref="A128:C128"/>
    <mergeCell ref="A129:C129"/>
    <mergeCell ref="A118:C118"/>
    <mergeCell ref="A119:C119"/>
    <mergeCell ref="A120:C120"/>
    <mergeCell ref="A121:C121"/>
    <mergeCell ref="A122:C122"/>
    <mergeCell ref="A123:C123"/>
    <mergeCell ref="A113:C113"/>
    <mergeCell ref="A114:C114"/>
    <mergeCell ref="A115:C115"/>
    <mergeCell ref="A116:C116"/>
    <mergeCell ref="A117:C117"/>
    <mergeCell ref="A112:C112"/>
    <mergeCell ref="A107:C107"/>
    <mergeCell ref="A108:C108"/>
    <mergeCell ref="A124:C124"/>
    <mergeCell ref="B80:D80"/>
    <mergeCell ref="B81:D81"/>
    <mergeCell ref="A98:K98"/>
    <mergeCell ref="A100:C100"/>
    <mergeCell ref="A101:C101"/>
    <mergeCell ref="A105:C105"/>
    <mergeCell ref="A109:C109"/>
    <mergeCell ref="A110:C110"/>
    <mergeCell ref="A111:C111"/>
    <mergeCell ref="A102:C102"/>
    <mergeCell ref="A103:C103"/>
    <mergeCell ref="A104:C104"/>
    <mergeCell ref="A106:C106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4:D64"/>
    <mergeCell ref="B65:D65"/>
    <mergeCell ref="B66:D66"/>
    <mergeCell ref="B67:D67"/>
    <mergeCell ref="B55:D55"/>
    <mergeCell ref="B57:D57"/>
    <mergeCell ref="B58:D58"/>
    <mergeCell ref="B59:D59"/>
    <mergeCell ref="B60:D60"/>
    <mergeCell ref="B61:D61"/>
    <mergeCell ref="F5:H5"/>
    <mergeCell ref="B52:D52"/>
    <mergeCell ref="B53:D53"/>
    <mergeCell ref="B54:D54"/>
    <mergeCell ref="B46:D46"/>
    <mergeCell ref="B47:D47"/>
    <mergeCell ref="B48:D48"/>
    <mergeCell ref="B62:D62"/>
    <mergeCell ref="B63:D63"/>
    <mergeCell ref="F4:H4"/>
    <mergeCell ref="A3:K3"/>
    <mergeCell ref="B49:D49"/>
    <mergeCell ref="B50:D50"/>
    <mergeCell ref="B51:D51"/>
    <mergeCell ref="B43:D43"/>
    <mergeCell ref="B44:D44"/>
    <mergeCell ref="B45:D45"/>
    <mergeCell ref="A8:C8"/>
    <mergeCell ref="B38:D38"/>
    <mergeCell ref="B39:D39"/>
    <mergeCell ref="B40:D40"/>
    <mergeCell ref="B42:D42"/>
    <mergeCell ref="B41:D41"/>
    <mergeCell ref="J7:K7"/>
    <mergeCell ref="J6:K6"/>
    <mergeCell ref="J5:K5"/>
    <mergeCell ref="J4:K4"/>
    <mergeCell ref="B4:D4"/>
    <mergeCell ref="B7:D7"/>
    <mergeCell ref="B6:D6"/>
    <mergeCell ref="B5:D5"/>
    <mergeCell ref="F7:H7"/>
    <mergeCell ref="F6:H6"/>
  </mergeCells>
  <conditionalFormatting sqref="A115:K140 A142:K144 A214:K224 A103:K104 A106:K108">
    <cfRule type="expression" dxfId="45" priority="39">
      <formula>MOD(ROW(),2)=0</formula>
    </cfRule>
    <cfRule type="expression" dxfId="44" priority="40">
      <formula>MOD(ROW(),2)=1</formula>
    </cfRule>
  </conditionalFormatting>
  <conditionalFormatting sqref="A174:K194 A101:K102 A169:K169 A147:C168 E147:K168 A170:C170 E170:K170 A171:D171 F171:K171">
    <cfRule type="expression" dxfId="43" priority="37">
      <formula>MOD(ROW(),2)=0</formula>
    </cfRule>
    <cfRule type="expression" dxfId="42" priority="38">
      <formula>MOD(ROW(),2)=1</formula>
    </cfRule>
  </conditionalFormatting>
  <conditionalFormatting sqref="E171">
    <cfRule type="expression" dxfId="41" priority="31">
      <formula>MOD(ROW(),2)=0</formula>
    </cfRule>
    <cfRule type="expression" dxfId="40" priority="32">
      <formula>MOD(ROW(),2)=1</formula>
    </cfRule>
  </conditionalFormatting>
  <conditionalFormatting sqref="D148:D168">
    <cfRule type="expression" dxfId="39" priority="35">
      <formula>MOD(ROW(),2)=0</formula>
    </cfRule>
    <cfRule type="expression" dxfId="38" priority="36">
      <formula>MOD(ROW(),2)=1</formula>
    </cfRule>
  </conditionalFormatting>
  <conditionalFormatting sqref="D170">
    <cfRule type="expression" dxfId="37" priority="33">
      <formula>MOD(ROW(),2)=0</formula>
    </cfRule>
    <cfRule type="expression" dxfId="36" priority="34">
      <formula>MOD(ROW(),2)=1</formula>
    </cfRule>
  </conditionalFormatting>
  <conditionalFormatting sqref="D147">
    <cfRule type="expression" dxfId="35" priority="29">
      <formula>MOD(ROW(),2)=0</formula>
    </cfRule>
    <cfRule type="expression" dxfId="34" priority="30">
      <formula>MOD(ROW(),2)=1</formula>
    </cfRule>
  </conditionalFormatting>
  <conditionalFormatting sqref="B39:D40 F39:J40 F42:J54 B42:D54">
    <cfRule type="expression" dxfId="33" priority="27">
      <formula>MOD(ROW(),2)=1</formula>
    </cfRule>
    <cfRule type="expression" dxfId="32" priority="28">
      <formula>MOD(ROW(),2)=0</formula>
    </cfRule>
  </conditionalFormatting>
  <conditionalFormatting sqref="B58:D80 F58:J80">
    <cfRule type="expression" dxfId="31" priority="25">
      <formula>MOD(ROW(),2)=1</formula>
    </cfRule>
    <cfRule type="expression" dxfId="30" priority="26">
      <formula>MOD(ROW(),2)=0</formula>
    </cfRule>
  </conditionalFormatting>
  <conditionalFormatting sqref="A141:K141">
    <cfRule type="expression" dxfId="29" priority="21">
      <formula>MOD(ROW(),2)=0</formula>
    </cfRule>
    <cfRule type="expression" dxfId="28" priority="22">
      <formula>MOD(ROW(),2)=1</formula>
    </cfRule>
  </conditionalFormatting>
  <conditionalFormatting sqref="B41:D41 F41:J41">
    <cfRule type="expression" dxfId="27" priority="15">
      <formula>MOD(ROW(),2)=1</formula>
    </cfRule>
    <cfRule type="expression" dxfId="26" priority="16">
      <formula>MOD(ROW(),2)=0</formula>
    </cfRule>
  </conditionalFormatting>
  <conditionalFormatting sqref="A105:K105">
    <cfRule type="expression" dxfId="25" priority="13">
      <formula>MOD(ROW(),2)=0</formula>
    </cfRule>
    <cfRule type="expression" dxfId="24" priority="14">
      <formula>MOD(ROW(),2)=1</formula>
    </cfRule>
  </conditionalFormatting>
  <conditionalFormatting sqref="A109:A112 D109:K112">
    <cfRule type="expression" dxfId="23" priority="9">
      <formula>MOD(ROW(),2)=0</formula>
    </cfRule>
    <cfRule type="expression" dxfId="22" priority="10">
      <formula>MOD(ROW(),2)=1</formula>
    </cfRule>
  </conditionalFormatting>
  <conditionalFormatting sqref="E39:E40 E42:E54">
    <cfRule type="expression" dxfId="21" priority="5">
      <formula>MOD(ROW(),2)=1</formula>
    </cfRule>
    <cfRule type="expression" dxfId="20" priority="6">
      <formula>MOD(ROW(),2)=0</formula>
    </cfRule>
  </conditionalFormatting>
  <conditionalFormatting sqref="E41">
    <cfRule type="expression" dxfId="19" priority="3">
      <formula>MOD(ROW(),2)=1</formula>
    </cfRule>
    <cfRule type="expression" dxfId="18" priority="4">
      <formula>MOD(ROW(),2)=0</formula>
    </cfRule>
  </conditionalFormatting>
  <conditionalFormatting sqref="E58:E80">
    <cfRule type="expression" dxfId="17" priority="1">
      <formula>MOD(ROW(),2)=1</formula>
    </cfRule>
    <cfRule type="expression" dxfId="16" priority="2">
      <formula>MOD(ROW(),2)=0</formula>
    </cfRule>
  </conditionalFormatting>
  <pageMargins left="0.7" right="0.7" top="0.75" bottom="0.75" header="0.3" footer="0.3"/>
  <pageSetup scale="48" orientation="portrait" horizontalDpi="4294967293" r:id="rId1"/>
  <rowBreaks count="1" manualBreakCount="1">
    <brk id="171" max="16383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J2"/>
  <sheetViews>
    <sheetView zoomScale="80" zoomScaleNormal="80" workbookViewId="0">
      <pane ySplit="2" topLeftCell="A3" activePane="bottomLeft" state="frozen"/>
      <selection pane="bottomLeft" activeCell="G15" sqref="G15"/>
    </sheetView>
  </sheetViews>
  <sheetFormatPr defaultColWidth="12" defaultRowHeight="15" x14ac:dyDescent="0.25"/>
  <cols>
    <col min="1" max="1" width="46.28515625" style="171" customWidth="1"/>
    <col min="2" max="2" width="17.140625" style="172" customWidth="1"/>
    <col min="3" max="6" width="17.140625" style="129" customWidth="1"/>
    <col min="7" max="55" width="17.140625" style="172" customWidth="1"/>
    <col min="56" max="114" width="12" style="151"/>
    <col min="115" max="16384" width="12" style="139"/>
  </cols>
  <sheetData>
    <row r="2" spans="1:79" s="211" customFormat="1" ht="94.5" x14ac:dyDescent="0.25">
      <c r="A2" s="212" t="s">
        <v>2276</v>
      </c>
      <c r="B2" s="212" t="s">
        <v>2523</v>
      </c>
      <c r="C2" s="258" t="s">
        <v>1999</v>
      </c>
      <c r="D2" s="258" t="s">
        <v>2000</v>
      </c>
      <c r="E2" s="258" t="s">
        <v>2001</v>
      </c>
      <c r="F2" s="258" t="s">
        <v>2002</v>
      </c>
      <c r="G2" s="212" t="s">
        <v>1824</v>
      </c>
      <c r="H2" s="212" t="s">
        <v>1832</v>
      </c>
      <c r="I2" s="212" t="s">
        <v>1833</v>
      </c>
      <c r="J2" s="212" t="s">
        <v>1834</v>
      </c>
      <c r="K2" s="212" t="s">
        <v>1835</v>
      </c>
      <c r="L2" s="212" t="s">
        <v>1836</v>
      </c>
      <c r="M2" s="212" t="s">
        <v>1837</v>
      </c>
      <c r="N2" s="212" t="s">
        <v>1838</v>
      </c>
      <c r="O2" s="212" t="s">
        <v>1839</v>
      </c>
      <c r="P2" s="212" t="s">
        <v>1840</v>
      </c>
      <c r="Q2" s="212" t="s">
        <v>1841</v>
      </c>
      <c r="R2" s="212" t="s">
        <v>1860</v>
      </c>
      <c r="S2" s="212" t="s">
        <v>1842</v>
      </c>
      <c r="T2" s="212" t="s">
        <v>1843</v>
      </c>
      <c r="U2" s="212" t="s">
        <v>1844</v>
      </c>
      <c r="V2" s="212" t="s">
        <v>1846</v>
      </c>
      <c r="W2" s="212" t="s">
        <v>1847</v>
      </c>
      <c r="X2" s="212" t="s">
        <v>1848</v>
      </c>
      <c r="Y2" s="212" t="s">
        <v>1845</v>
      </c>
      <c r="Z2" s="212" t="s">
        <v>1849</v>
      </c>
      <c r="AA2" s="212" t="s">
        <v>1850</v>
      </c>
      <c r="AB2" s="212" t="s">
        <v>1851</v>
      </c>
      <c r="AC2" s="212" t="s">
        <v>1852</v>
      </c>
      <c r="AD2" s="212" t="s">
        <v>1853</v>
      </c>
      <c r="AE2" s="212" t="s">
        <v>1854</v>
      </c>
      <c r="AF2" s="212" t="s">
        <v>1855</v>
      </c>
      <c r="AG2" s="212" t="s">
        <v>1857</v>
      </c>
      <c r="AH2" s="212" t="s">
        <v>1856</v>
      </c>
      <c r="AI2" s="212" t="s">
        <v>1858</v>
      </c>
      <c r="AJ2" s="212" t="s">
        <v>976</v>
      </c>
      <c r="AK2" s="213" t="s">
        <v>42</v>
      </c>
      <c r="AL2" s="213" t="s">
        <v>43</v>
      </c>
      <c r="AM2" s="213" t="s">
        <v>44</v>
      </c>
      <c r="AN2" s="213" t="s">
        <v>45</v>
      </c>
      <c r="AO2" s="213" t="s">
        <v>46</v>
      </c>
      <c r="AP2" s="213" t="s">
        <v>47</v>
      </c>
      <c r="AQ2" s="213" t="s">
        <v>48</v>
      </c>
      <c r="AR2" s="213" t="s">
        <v>49</v>
      </c>
      <c r="AS2" s="213" t="s">
        <v>50</v>
      </c>
      <c r="AT2" s="213" t="s">
        <v>51</v>
      </c>
      <c r="AU2" s="213" t="s">
        <v>52</v>
      </c>
      <c r="AV2" s="213" t="s">
        <v>53</v>
      </c>
      <c r="AW2" s="213" t="s">
        <v>54</v>
      </c>
      <c r="AX2" s="213" t="s">
        <v>55</v>
      </c>
      <c r="AY2" s="213" t="s">
        <v>56</v>
      </c>
      <c r="AZ2" s="213" t="s">
        <v>57</v>
      </c>
      <c r="BA2" s="213" t="s">
        <v>58</v>
      </c>
      <c r="BB2" s="213" t="s">
        <v>59</v>
      </c>
      <c r="BC2" s="213" t="s">
        <v>60</v>
      </c>
      <c r="BD2" s="213" t="s">
        <v>61</v>
      </c>
      <c r="BE2" s="213" t="s">
        <v>62</v>
      </c>
      <c r="BF2" s="213" t="s">
        <v>63</v>
      </c>
      <c r="BG2" s="213" t="s">
        <v>64</v>
      </c>
      <c r="BH2" s="213" t="s">
        <v>87</v>
      </c>
      <c r="BI2" s="214" t="s">
        <v>65</v>
      </c>
      <c r="BJ2" s="210"/>
      <c r="BK2" s="210"/>
      <c r="BL2" s="210"/>
      <c r="BM2" s="210"/>
      <c r="BN2" s="210"/>
      <c r="BO2" s="210"/>
      <c r="BP2" s="210"/>
      <c r="BQ2" s="210"/>
      <c r="BR2" s="210"/>
      <c r="BS2" s="210"/>
      <c r="BT2" s="210"/>
      <c r="BU2" s="210"/>
      <c r="BV2" s="210"/>
      <c r="BW2" s="210"/>
      <c r="BX2" s="210"/>
      <c r="BY2" s="210"/>
      <c r="BZ2" s="210"/>
      <c r="CA2" s="210"/>
    </row>
  </sheetData>
  <autoFilter ref="A2:BI2"/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9"/>
  <sheetViews>
    <sheetView topLeftCell="A43" zoomScale="85" zoomScaleNormal="85" zoomScalePageLayoutView="90" workbookViewId="0">
      <selection activeCell="L212" sqref="L212"/>
    </sheetView>
  </sheetViews>
  <sheetFormatPr defaultColWidth="8.85546875" defaultRowHeight="15" x14ac:dyDescent="0.25"/>
  <cols>
    <col min="1" max="2" width="10.7109375" style="182" customWidth="1"/>
    <col min="3" max="3" width="45.7109375" style="182" customWidth="1"/>
    <col min="4" max="4" width="13.7109375" style="182" customWidth="1"/>
    <col min="5" max="5" width="13.7109375" style="129" customWidth="1"/>
    <col min="6" max="6" width="13.7109375" style="182" customWidth="1"/>
    <col min="7" max="7" width="13.7109375" style="129" customWidth="1"/>
    <col min="8" max="8" width="13.7109375" style="182" customWidth="1"/>
    <col min="9" max="9" width="13.7109375" style="129" customWidth="1"/>
    <col min="10" max="10" width="13.7109375" style="182" customWidth="1"/>
    <col min="11" max="11" width="13.7109375" style="129" customWidth="1"/>
    <col min="12" max="16" width="10.7109375" style="182" customWidth="1"/>
    <col min="17" max="16384" width="8.85546875" style="182"/>
  </cols>
  <sheetData>
    <row r="1" spans="1:16" x14ac:dyDescent="0.25">
      <c r="A1" s="167"/>
      <c r="B1" s="167"/>
      <c r="C1" s="167"/>
    </row>
    <row r="3" spans="1:16" x14ac:dyDescent="0.25">
      <c r="A3" s="276" t="s">
        <v>1917</v>
      </c>
      <c r="B3" s="277"/>
      <c r="C3" s="277"/>
      <c r="D3" s="277"/>
      <c r="E3" s="277"/>
      <c r="F3" s="277"/>
      <c r="G3" s="277"/>
      <c r="H3" s="277"/>
      <c r="I3" s="277"/>
      <c r="J3" s="277"/>
      <c r="K3" s="278"/>
      <c r="L3" s="179"/>
      <c r="M3" s="179"/>
      <c r="N3" s="179"/>
      <c r="O3" s="179"/>
      <c r="P3" s="179"/>
    </row>
    <row r="4" spans="1:16" x14ac:dyDescent="0.25">
      <c r="A4" s="162" t="s">
        <v>1918</v>
      </c>
      <c r="B4" s="279"/>
      <c r="C4" s="279"/>
      <c r="D4" s="279"/>
      <c r="E4" s="246" t="s">
        <v>2533</v>
      </c>
      <c r="F4" s="280"/>
      <c r="G4" s="280"/>
      <c r="H4" s="280"/>
      <c r="I4" s="166" t="s">
        <v>1974</v>
      </c>
      <c r="J4" s="281"/>
      <c r="K4" s="282"/>
      <c r="L4" s="164"/>
      <c r="P4" s="164"/>
    </row>
    <row r="5" spans="1:16" s="176" customFormat="1" x14ac:dyDescent="0.25">
      <c r="A5" s="163" t="s">
        <v>1924</v>
      </c>
      <c r="B5" s="265"/>
      <c r="C5" s="265"/>
      <c r="D5" s="265"/>
      <c r="E5" s="254" t="s">
        <v>2534</v>
      </c>
      <c r="F5" s="266"/>
      <c r="G5" s="266"/>
      <c r="H5" s="266"/>
      <c r="I5" s="257" t="s">
        <v>1974</v>
      </c>
      <c r="J5" s="267"/>
      <c r="K5" s="268"/>
    </row>
    <row r="6" spans="1:16" x14ac:dyDescent="0.25">
      <c r="A6" s="162" t="s">
        <v>1930</v>
      </c>
      <c r="B6" s="269"/>
      <c r="C6" s="269"/>
      <c r="D6" s="269"/>
      <c r="E6" s="255" t="s">
        <v>2535</v>
      </c>
      <c r="F6" s="270"/>
      <c r="G6" s="270"/>
      <c r="H6" s="270"/>
      <c r="I6" s="166" t="s">
        <v>1974</v>
      </c>
      <c r="J6" s="271"/>
      <c r="K6" s="272"/>
    </row>
    <row r="7" spans="1:16" s="176" customFormat="1" x14ac:dyDescent="0.25">
      <c r="A7" s="158" t="s">
        <v>1946</v>
      </c>
      <c r="B7" s="273"/>
      <c r="C7" s="273"/>
      <c r="D7" s="273"/>
      <c r="E7" s="256" t="s">
        <v>2536</v>
      </c>
      <c r="F7" s="274"/>
      <c r="G7" s="274"/>
      <c r="H7" s="274"/>
      <c r="I7" s="157"/>
      <c r="J7" s="274"/>
      <c r="K7" s="275"/>
    </row>
    <row r="8" spans="1:16" x14ac:dyDescent="0.25">
      <c r="A8" s="321"/>
      <c r="B8" s="321"/>
      <c r="C8" s="321"/>
    </row>
    <row r="9" spans="1:16" x14ac:dyDescent="0.25">
      <c r="G9" s="182"/>
      <c r="I9" s="182"/>
      <c r="K9" s="182"/>
    </row>
    <row r="10" spans="1:16" x14ac:dyDescent="0.25">
      <c r="G10" s="182"/>
      <c r="I10" s="182"/>
      <c r="K10" s="182"/>
    </row>
    <row r="11" spans="1:16" x14ac:dyDescent="0.25">
      <c r="G11" s="182"/>
      <c r="I11" s="182"/>
      <c r="K11" s="182"/>
    </row>
    <row r="12" spans="1:16" x14ac:dyDescent="0.25">
      <c r="G12" s="182"/>
      <c r="I12" s="182"/>
      <c r="K12" s="182"/>
    </row>
    <row r="13" spans="1:16" x14ac:dyDescent="0.25">
      <c r="G13" s="182"/>
      <c r="I13" s="182"/>
      <c r="K13" s="182"/>
    </row>
    <row r="14" spans="1:16" x14ac:dyDescent="0.25">
      <c r="G14" s="182"/>
      <c r="I14" s="182"/>
      <c r="K14" s="182"/>
    </row>
    <row r="15" spans="1:16" x14ac:dyDescent="0.25">
      <c r="G15" s="182"/>
      <c r="I15" s="182"/>
      <c r="K15" s="182"/>
    </row>
    <row r="16" spans="1:16" x14ac:dyDescent="0.25">
      <c r="G16" s="182"/>
      <c r="I16" s="182"/>
      <c r="K16" s="182"/>
    </row>
    <row r="17" spans="5:5" s="182" customFormat="1" x14ac:dyDescent="0.25">
      <c r="E17" s="129"/>
    </row>
    <row r="18" spans="5:5" s="182" customFormat="1" x14ac:dyDescent="0.25">
      <c r="E18" s="129"/>
    </row>
    <row r="19" spans="5:5" s="182" customFormat="1" x14ac:dyDescent="0.25">
      <c r="E19" s="129"/>
    </row>
    <row r="20" spans="5:5" s="182" customFormat="1" x14ac:dyDescent="0.25">
      <c r="E20" s="129"/>
    </row>
    <row r="21" spans="5:5" s="182" customFormat="1" x14ac:dyDescent="0.25">
      <c r="E21" s="129"/>
    </row>
    <row r="22" spans="5:5" s="182" customFormat="1" x14ac:dyDescent="0.25">
      <c r="E22" s="129"/>
    </row>
    <row r="23" spans="5:5" s="182" customFormat="1" x14ac:dyDescent="0.25">
      <c r="E23" s="129"/>
    </row>
    <row r="24" spans="5:5" s="182" customFormat="1" x14ac:dyDescent="0.25">
      <c r="E24" s="129"/>
    </row>
    <row r="25" spans="5:5" s="182" customFormat="1" x14ac:dyDescent="0.25">
      <c r="E25" s="129"/>
    </row>
    <row r="26" spans="5:5" s="182" customFormat="1" x14ac:dyDescent="0.25">
      <c r="E26" s="129"/>
    </row>
    <row r="27" spans="5:5" s="182" customFormat="1" x14ac:dyDescent="0.25">
      <c r="E27" s="129"/>
    </row>
    <row r="28" spans="5:5" s="182" customFormat="1" x14ac:dyDescent="0.25">
      <c r="E28" s="129"/>
    </row>
    <row r="29" spans="5:5" s="182" customFormat="1" x14ac:dyDescent="0.25">
      <c r="E29" s="129"/>
    </row>
    <row r="30" spans="5:5" s="182" customFormat="1" x14ac:dyDescent="0.25">
      <c r="E30" s="129"/>
    </row>
    <row r="31" spans="5:5" s="182" customFormat="1" x14ac:dyDescent="0.25">
      <c r="E31" s="129"/>
    </row>
    <row r="32" spans="5:5" s="182" customFormat="1" x14ac:dyDescent="0.25">
      <c r="E32" s="129"/>
    </row>
    <row r="33" spans="2:14" x14ac:dyDescent="0.25">
      <c r="G33" s="182"/>
      <c r="I33" s="182"/>
      <c r="K33" s="182"/>
    </row>
    <row r="34" spans="2:14" x14ac:dyDescent="0.25">
      <c r="E34" s="182"/>
      <c r="G34" s="182"/>
      <c r="I34" s="182"/>
      <c r="K34" s="182"/>
    </row>
    <row r="35" spans="2:14" x14ac:dyDescent="0.25">
      <c r="E35" s="182"/>
      <c r="G35" s="182"/>
      <c r="I35" s="182"/>
      <c r="K35" s="182"/>
    </row>
    <row r="36" spans="2:14" x14ac:dyDescent="0.25">
      <c r="E36" s="182"/>
      <c r="G36" s="182"/>
      <c r="I36" s="182"/>
      <c r="K36" s="182"/>
    </row>
    <row r="37" spans="2:14" x14ac:dyDescent="0.25">
      <c r="E37" s="145"/>
      <c r="F37" s="145"/>
      <c r="G37" s="145"/>
      <c r="H37" s="145"/>
      <c r="I37" s="182"/>
      <c r="K37" s="182"/>
    </row>
    <row r="38" spans="2:14" x14ac:dyDescent="0.25">
      <c r="B38" s="276" t="s">
        <v>1973</v>
      </c>
      <c r="C38" s="277"/>
      <c r="D38" s="277"/>
      <c r="E38" s="177" t="s">
        <v>1971</v>
      </c>
      <c r="F38" s="168" t="s">
        <v>1970</v>
      </c>
      <c r="G38" s="168" t="s">
        <v>1969</v>
      </c>
      <c r="H38" s="168" t="s">
        <v>1968</v>
      </c>
      <c r="I38" s="168" t="s">
        <v>1967</v>
      </c>
      <c r="J38" s="169" t="s">
        <v>1966</v>
      </c>
      <c r="K38" s="182"/>
    </row>
    <row r="39" spans="2:14" x14ac:dyDescent="0.25">
      <c r="B39" s="312" t="str">
        <f>A115</f>
        <v>US Gov</v>
      </c>
      <c r="C39" s="313"/>
      <c r="D39" s="313"/>
      <c r="E39" s="220">
        <f>IF(D115=0," ",D115)</f>
        <v>1562668</v>
      </c>
      <c r="F39" s="154"/>
      <c r="G39" s="154"/>
      <c r="H39" s="154"/>
      <c r="I39" s="154"/>
      <c r="J39" s="220">
        <f>D115-F115</f>
        <v>-46174</v>
      </c>
      <c r="K39" s="182"/>
    </row>
    <row r="40" spans="2:14" x14ac:dyDescent="0.25">
      <c r="B40" s="285" t="str">
        <f>A116</f>
        <v>Foreign Gov</v>
      </c>
      <c r="C40" s="286"/>
      <c r="D40" s="286"/>
      <c r="E40" s="203" t="str">
        <f>IF(D116=0," ",D116)</f>
        <v xml:space="preserve"> </v>
      </c>
      <c r="F40" s="154"/>
      <c r="G40" s="154"/>
      <c r="H40" s="154"/>
      <c r="I40" s="154"/>
      <c r="J40" s="156">
        <f>D116-F116</f>
        <v>0</v>
      </c>
      <c r="K40" s="182"/>
    </row>
    <row r="41" spans="2:14" x14ac:dyDescent="0.25">
      <c r="B41" s="285" t="str">
        <f>A118</f>
        <v>Corporate Bonds US (HY)</v>
      </c>
      <c r="C41" s="286"/>
      <c r="D41" s="286"/>
      <c r="E41" s="203">
        <f>IF(D118=0," ",D118)</f>
        <v>626937</v>
      </c>
      <c r="F41" s="154"/>
      <c r="G41" s="154"/>
      <c r="H41" s="154"/>
      <c r="I41" s="154"/>
      <c r="J41" s="156">
        <f>D121-F121</f>
        <v>-9768</v>
      </c>
      <c r="K41" s="176"/>
      <c r="L41" s="176"/>
      <c r="M41" s="176"/>
      <c r="N41" s="176"/>
    </row>
    <row r="42" spans="2:14" x14ac:dyDescent="0.25">
      <c r="B42" s="285" t="str">
        <f>A119</f>
        <v>Corporate Bonds US (Total)</v>
      </c>
      <c r="C42" s="286"/>
      <c r="D42" s="286"/>
      <c r="E42" s="203">
        <f>IF(D119=0," ",D119)</f>
        <v>7684051</v>
      </c>
      <c r="F42" s="154"/>
      <c r="G42" s="154"/>
      <c r="H42" s="154"/>
      <c r="I42" s="154"/>
      <c r="J42" s="156">
        <f>D119-F119</f>
        <v>902150</v>
      </c>
      <c r="K42" s="182"/>
    </row>
    <row r="43" spans="2:14" x14ac:dyDescent="0.25">
      <c r="B43" s="285" t="str">
        <f>A122</f>
        <v>Corporate Bonds Foreign (Total)</v>
      </c>
      <c r="C43" s="286"/>
      <c r="D43" s="286"/>
      <c r="E43" s="203">
        <f>IF(D122=0," ",D122)</f>
        <v>2897117</v>
      </c>
      <c r="F43" s="154"/>
      <c r="G43" s="154"/>
      <c r="H43" s="154"/>
      <c r="I43" s="154"/>
      <c r="J43" s="156">
        <f>D122-F122</f>
        <v>258069</v>
      </c>
      <c r="K43" s="182"/>
    </row>
    <row r="44" spans="2:14" x14ac:dyDescent="0.25">
      <c r="B44" s="285" t="str">
        <f>A125</f>
        <v>Corporate Bonds EM (Total)</v>
      </c>
      <c r="C44" s="286"/>
      <c r="D44" s="286"/>
      <c r="E44" s="203" t="str">
        <f>IF(D125=0," ",D125)</f>
        <v xml:space="preserve"> </v>
      </c>
      <c r="F44" s="154"/>
      <c r="G44" s="154"/>
      <c r="H44" s="154"/>
      <c r="I44" s="154"/>
      <c r="J44" s="156">
        <f>IF((D125-F125&gt;0),(D125-F125),0)</f>
        <v>0</v>
      </c>
      <c r="K44" s="182"/>
    </row>
    <row r="45" spans="2:14" x14ac:dyDescent="0.25">
      <c r="B45" s="285" t="str">
        <f>A129</f>
        <v>Municipal Bonds (Total)</v>
      </c>
      <c r="C45" s="286"/>
      <c r="D45" s="286"/>
      <c r="E45" s="203">
        <f>IF(D129=0," ",D129)</f>
        <v>2581932</v>
      </c>
      <c r="F45" s="154"/>
      <c r="G45" s="154"/>
      <c r="H45" s="154"/>
      <c r="I45" s="154"/>
      <c r="J45" s="156">
        <f>D129-F129</f>
        <v>-307922</v>
      </c>
      <c r="K45" s="182"/>
    </row>
    <row r="46" spans="2:14" x14ac:dyDescent="0.25">
      <c r="B46" s="285" t="str">
        <f>A132</f>
        <v>Mortgage Backed Bonds (Total)</v>
      </c>
      <c r="C46" s="286"/>
      <c r="D46" s="286"/>
      <c r="E46" s="203">
        <f>IF(D132=0," ",D132)</f>
        <v>1539884</v>
      </c>
      <c r="F46" s="154"/>
      <c r="G46" s="154"/>
      <c r="H46" s="154"/>
      <c r="I46" s="154"/>
      <c r="J46" s="156">
        <f>D132-F132</f>
        <v>-18016</v>
      </c>
      <c r="K46" s="182"/>
    </row>
    <row r="47" spans="2:14" x14ac:dyDescent="0.25">
      <c r="B47" s="285" t="str">
        <f>A135</f>
        <v>Structured Securities (Total)</v>
      </c>
      <c r="C47" s="286"/>
      <c r="D47" s="286"/>
      <c r="E47" s="203">
        <f>IF(D135=0," ",D135)</f>
        <v>3069166</v>
      </c>
      <c r="F47" s="154"/>
      <c r="G47" s="154"/>
      <c r="H47" s="154"/>
      <c r="I47" s="154"/>
      <c r="J47" s="156">
        <f>D135-F135</f>
        <v>128589</v>
      </c>
      <c r="K47" s="182"/>
    </row>
    <row r="48" spans="2:14" x14ac:dyDescent="0.25">
      <c r="B48" s="285" t="str">
        <f t="shared" ref="B48:B49" si="0">A138</f>
        <v>Hybrid Securities (Total)</v>
      </c>
      <c r="C48" s="286"/>
      <c r="D48" s="286"/>
      <c r="E48" s="203">
        <f>IF(D138=0," ",D138)</f>
        <v>27456</v>
      </c>
      <c r="F48" s="154"/>
      <c r="G48" s="154"/>
      <c r="H48" s="154"/>
      <c r="I48" s="154"/>
      <c r="J48" s="156">
        <f t="shared" ref="J48:J49" si="1">D138-F138</f>
        <v>14956</v>
      </c>
      <c r="K48" s="182"/>
    </row>
    <row r="49" spans="2:11" x14ac:dyDescent="0.25">
      <c r="B49" s="285" t="str">
        <f t="shared" si="0"/>
        <v>Preferred Stocks</v>
      </c>
      <c r="C49" s="286"/>
      <c r="D49" s="286"/>
      <c r="E49" s="203">
        <f t="shared" ref="E49" si="2">IF(D139=0," ",D139)</f>
        <v>15683</v>
      </c>
      <c r="F49" s="154"/>
      <c r="G49" s="154"/>
      <c r="H49" s="154"/>
      <c r="I49" s="154"/>
      <c r="J49" s="156">
        <f t="shared" si="1"/>
        <v>0</v>
      </c>
      <c r="K49" s="182"/>
    </row>
    <row r="50" spans="2:11" x14ac:dyDescent="0.25">
      <c r="B50" s="285" t="str">
        <f>A140</f>
        <v>Common Stocks</v>
      </c>
      <c r="C50" s="286"/>
      <c r="D50" s="286"/>
      <c r="E50" s="203">
        <f>IF(D140=0," ",D140)</f>
        <v>1819079</v>
      </c>
      <c r="F50" s="154"/>
      <c r="G50" s="154"/>
      <c r="H50" s="154"/>
      <c r="I50" s="154"/>
      <c r="J50" s="156">
        <f>D140-F140</f>
        <v>167363</v>
      </c>
      <c r="K50" s="182"/>
    </row>
    <row r="51" spans="2:11" x14ac:dyDescent="0.25">
      <c r="B51" s="285" t="str">
        <f>A141</f>
        <v>Mutual Funds</v>
      </c>
      <c r="C51" s="286"/>
      <c r="D51" s="286"/>
      <c r="E51" s="203">
        <f>IF(D141=0," ",D141)</f>
        <v>704768</v>
      </c>
      <c r="F51" s="154"/>
      <c r="G51" s="154"/>
      <c r="H51" s="154"/>
      <c r="I51" s="154"/>
      <c r="J51" s="156">
        <f>D141-F141</f>
        <v>83575</v>
      </c>
      <c r="K51" s="182"/>
    </row>
    <row r="52" spans="2:11" x14ac:dyDescent="0.25">
      <c r="B52" s="285" t="str">
        <f>A142</f>
        <v>ETFs</v>
      </c>
      <c r="C52" s="286"/>
      <c r="D52" s="286"/>
      <c r="E52" s="203">
        <f>IF(D142=0," ",D142)</f>
        <v>1189430</v>
      </c>
      <c r="F52" s="154"/>
      <c r="G52" s="154"/>
      <c r="H52" s="154"/>
      <c r="I52" s="154"/>
      <c r="J52" s="156">
        <f>D142-F142</f>
        <v>-126789</v>
      </c>
      <c r="K52" s="182"/>
    </row>
    <row r="53" spans="2:11" x14ac:dyDescent="0.25">
      <c r="B53" s="285" t="str">
        <f>A143</f>
        <v>Other</v>
      </c>
      <c r="C53" s="286"/>
      <c r="D53" s="286"/>
      <c r="E53" s="203" t="str">
        <f>IF(D143=0," ",D143)</f>
        <v xml:space="preserve"> </v>
      </c>
      <c r="F53" s="154"/>
      <c r="G53" s="154"/>
      <c r="H53" s="154"/>
      <c r="I53" s="154"/>
      <c r="J53" s="156">
        <f>D143-F143</f>
        <v>0</v>
      </c>
      <c r="K53" s="182"/>
    </row>
    <row r="54" spans="2:11" x14ac:dyDescent="0.25">
      <c r="B54" s="322" t="s">
        <v>1972</v>
      </c>
      <c r="C54" s="323"/>
      <c r="D54" s="323"/>
      <c r="E54" s="221">
        <f>IF(D169=0," ",D169)</f>
        <v>453886</v>
      </c>
      <c r="F54" s="154"/>
      <c r="G54" s="154"/>
      <c r="H54" s="154"/>
      <c r="I54" s="154"/>
      <c r="J54" s="203">
        <f>D169-F169</f>
        <v>68276</v>
      </c>
      <c r="K54" s="182"/>
    </row>
    <row r="55" spans="2:11" x14ac:dyDescent="0.25">
      <c r="B55" s="324" t="s">
        <v>1965</v>
      </c>
      <c r="C55" s="325"/>
      <c r="D55" s="325"/>
      <c r="E55" s="219">
        <f>SUM(E39:E53)</f>
        <v>23718171</v>
      </c>
      <c r="F55" s="237">
        <f>SUM(F39:F53)</f>
        <v>0</v>
      </c>
      <c r="G55" s="222">
        <f>SUM(G39:G53)</f>
        <v>0</v>
      </c>
      <c r="H55" s="222">
        <f>SUM(H39:H53)</f>
        <v>0</v>
      </c>
      <c r="I55" s="218">
        <f>SUM(I39:I53)</f>
        <v>0</v>
      </c>
      <c r="J55" s="219">
        <f>SUM(J39:J54)</f>
        <v>1114309</v>
      </c>
      <c r="K55" s="182"/>
    </row>
    <row r="56" spans="2:11" x14ac:dyDescent="0.25">
      <c r="B56" s="180"/>
      <c r="C56" s="181"/>
      <c r="D56" s="181"/>
      <c r="E56" s="155"/>
      <c r="F56" s="155"/>
      <c r="G56" s="155"/>
      <c r="H56" s="155"/>
      <c r="I56" s="155"/>
      <c r="J56" s="153"/>
      <c r="K56" s="182"/>
    </row>
    <row r="57" spans="2:11" x14ac:dyDescent="0.25">
      <c r="B57" s="276" t="s">
        <v>2522</v>
      </c>
      <c r="C57" s="277"/>
      <c r="D57" s="278"/>
      <c r="E57" s="177" t="s">
        <v>1971</v>
      </c>
      <c r="F57" s="168" t="s">
        <v>1970</v>
      </c>
      <c r="G57" s="168" t="s">
        <v>1969</v>
      </c>
      <c r="H57" s="168" t="s">
        <v>1968</v>
      </c>
      <c r="I57" s="168" t="s">
        <v>1967</v>
      </c>
      <c r="J57" s="170" t="s">
        <v>1966</v>
      </c>
      <c r="K57" s="182"/>
    </row>
    <row r="58" spans="2:11" x14ac:dyDescent="0.25">
      <c r="B58" s="326" t="s">
        <v>42</v>
      </c>
      <c r="C58" s="327"/>
      <c r="D58" s="328"/>
      <c r="E58" s="216">
        <f>D147</f>
        <v>0</v>
      </c>
      <c r="F58" s="154"/>
      <c r="G58" s="154"/>
      <c r="H58" s="154"/>
      <c r="I58" s="154"/>
      <c r="J58" s="216">
        <f t="shared" ref="J58:J80" si="3">D147-F147</f>
        <v>0</v>
      </c>
      <c r="K58" s="182"/>
    </row>
    <row r="59" spans="2:11" x14ac:dyDescent="0.25">
      <c r="B59" s="294" t="s">
        <v>43</v>
      </c>
      <c r="C59" s="295"/>
      <c r="D59" s="296"/>
      <c r="E59" s="156">
        <f t="shared" ref="E59:E80" si="4">D148</f>
        <v>0</v>
      </c>
      <c r="F59" s="154"/>
      <c r="G59" s="154"/>
      <c r="H59" s="154"/>
      <c r="I59" s="154"/>
      <c r="J59" s="156">
        <f t="shared" si="3"/>
        <v>0</v>
      </c>
      <c r="K59" s="182"/>
    </row>
    <row r="60" spans="2:11" x14ac:dyDescent="0.25">
      <c r="B60" s="294" t="s">
        <v>44</v>
      </c>
      <c r="C60" s="295"/>
      <c r="D60" s="296"/>
      <c r="E60" s="156">
        <f t="shared" si="4"/>
        <v>0</v>
      </c>
      <c r="F60" s="154"/>
      <c r="G60" s="154"/>
      <c r="H60" s="154"/>
      <c r="I60" s="154"/>
      <c r="J60" s="156">
        <f t="shared" si="3"/>
        <v>0</v>
      </c>
      <c r="K60" s="152"/>
    </row>
    <row r="61" spans="2:11" x14ac:dyDescent="0.25">
      <c r="B61" s="294" t="s">
        <v>45</v>
      </c>
      <c r="C61" s="295"/>
      <c r="D61" s="296"/>
      <c r="E61" s="156">
        <f t="shared" si="4"/>
        <v>0</v>
      </c>
      <c r="F61" s="154"/>
      <c r="G61" s="154"/>
      <c r="H61" s="154"/>
      <c r="I61" s="154"/>
      <c r="J61" s="156">
        <f t="shared" si="3"/>
        <v>0</v>
      </c>
      <c r="K61" s="152"/>
    </row>
    <row r="62" spans="2:11" x14ac:dyDescent="0.25">
      <c r="B62" s="294" t="s">
        <v>46</v>
      </c>
      <c r="C62" s="295"/>
      <c r="D62" s="296"/>
      <c r="E62" s="156">
        <f t="shared" si="4"/>
        <v>0</v>
      </c>
      <c r="F62" s="154"/>
      <c r="G62" s="154"/>
      <c r="H62" s="154"/>
      <c r="I62" s="154"/>
      <c r="J62" s="156">
        <f t="shared" si="3"/>
        <v>0</v>
      </c>
      <c r="K62" s="152"/>
    </row>
    <row r="63" spans="2:11" x14ac:dyDescent="0.25">
      <c r="B63" s="294" t="s">
        <v>47</v>
      </c>
      <c r="C63" s="295"/>
      <c r="D63" s="296"/>
      <c r="E63" s="156">
        <f t="shared" si="4"/>
        <v>0</v>
      </c>
      <c r="F63" s="154"/>
      <c r="G63" s="154"/>
      <c r="H63" s="154"/>
      <c r="I63" s="154"/>
      <c r="J63" s="156">
        <f t="shared" si="3"/>
        <v>0</v>
      </c>
      <c r="K63" s="152"/>
    </row>
    <row r="64" spans="2:11" x14ac:dyDescent="0.25">
      <c r="B64" s="294" t="s">
        <v>48</v>
      </c>
      <c r="C64" s="295"/>
      <c r="D64" s="296"/>
      <c r="E64" s="156">
        <f t="shared" si="4"/>
        <v>0</v>
      </c>
      <c r="F64" s="154"/>
      <c r="G64" s="154"/>
      <c r="H64" s="154"/>
      <c r="I64" s="154"/>
      <c r="J64" s="156">
        <f t="shared" si="3"/>
        <v>0</v>
      </c>
      <c r="K64" s="152"/>
    </row>
    <row r="65" spans="2:11" x14ac:dyDescent="0.25">
      <c r="B65" s="294" t="s">
        <v>49</v>
      </c>
      <c r="C65" s="295"/>
      <c r="D65" s="296"/>
      <c r="E65" s="156">
        <f t="shared" si="4"/>
        <v>11188</v>
      </c>
      <c r="F65" s="154"/>
      <c r="G65" s="154"/>
      <c r="H65" s="154"/>
      <c r="I65" s="154"/>
      <c r="J65" s="156">
        <f t="shared" si="3"/>
        <v>1203</v>
      </c>
      <c r="K65" s="152"/>
    </row>
    <row r="66" spans="2:11" x14ac:dyDescent="0.25">
      <c r="B66" s="294" t="s">
        <v>50</v>
      </c>
      <c r="C66" s="295"/>
      <c r="D66" s="296"/>
      <c r="E66" s="156">
        <f t="shared" si="4"/>
        <v>0</v>
      </c>
      <c r="F66" s="154"/>
      <c r="G66" s="154"/>
      <c r="H66" s="154"/>
      <c r="I66" s="154"/>
      <c r="J66" s="156">
        <f t="shared" si="3"/>
        <v>0</v>
      </c>
      <c r="K66" s="152"/>
    </row>
    <row r="67" spans="2:11" x14ac:dyDescent="0.25">
      <c r="B67" s="294" t="s">
        <v>51</v>
      </c>
      <c r="C67" s="295"/>
      <c r="D67" s="296"/>
      <c r="E67" s="156">
        <f t="shared" si="4"/>
        <v>0</v>
      </c>
      <c r="F67" s="154"/>
      <c r="G67" s="154"/>
      <c r="H67" s="154"/>
      <c r="I67" s="154"/>
      <c r="J67" s="156">
        <f t="shared" si="3"/>
        <v>0</v>
      </c>
      <c r="K67" s="152"/>
    </row>
    <row r="68" spans="2:11" x14ac:dyDescent="0.25">
      <c r="B68" s="294" t="s">
        <v>52</v>
      </c>
      <c r="C68" s="295"/>
      <c r="D68" s="296"/>
      <c r="E68" s="156">
        <f t="shared" si="4"/>
        <v>0</v>
      </c>
      <c r="F68" s="154"/>
      <c r="G68" s="154"/>
      <c r="H68" s="154"/>
      <c r="I68" s="154"/>
      <c r="J68" s="156">
        <f t="shared" si="3"/>
        <v>0</v>
      </c>
      <c r="K68" s="152"/>
    </row>
    <row r="69" spans="2:11" x14ac:dyDescent="0.25">
      <c r="B69" s="294" t="s">
        <v>53</v>
      </c>
      <c r="C69" s="295"/>
      <c r="D69" s="296"/>
      <c r="E69" s="156">
        <f t="shared" si="4"/>
        <v>0</v>
      </c>
      <c r="F69" s="154"/>
      <c r="G69" s="154"/>
      <c r="H69" s="154"/>
      <c r="I69" s="154"/>
      <c r="J69" s="156">
        <f t="shared" si="3"/>
        <v>0</v>
      </c>
      <c r="K69" s="152"/>
    </row>
    <row r="70" spans="2:11" x14ac:dyDescent="0.25">
      <c r="B70" s="294" t="s">
        <v>54</v>
      </c>
      <c r="C70" s="295"/>
      <c r="D70" s="296"/>
      <c r="E70" s="156">
        <f t="shared" si="4"/>
        <v>202</v>
      </c>
      <c r="F70" s="154"/>
      <c r="G70" s="154"/>
      <c r="H70" s="154"/>
      <c r="I70" s="154"/>
      <c r="J70" s="156">
        <f t="shared" si="3"/>
        <v>-2343</v>
      </c>
      <c r="K70" s="152"/>
    </row>
    <row r="71" spans="2:11" x14ac:dyDescent="0.25">
      <c r="B71" s="294" t="s">
        <v>55</v>
      </c>
      <c r="C71" s="295"/>
      <c r="D71" s="296"/>
      <c r="E71" s="156">
        <f t="shared" si="4"/>
        <v>0</v>
      </c>
      <c r="F71" s="154"/>
      <c r="G71" s="154"/>
      <c r="H71" s="154"/>
      <c r="I71" s="154"/>
      <c r="J71" s="156">
        <f t="shared" si="3"/>
        <v>0</v>
      </c>
      <c r="K71" s="152"/>
    </row>
    <row r="72" spans="2:11" x14ac:dyDescent="0.25">
      <c r="B72" s="294" t="s">
        <v>56</v>
      </c>
      <c r="C72" s="295"/>
      <c r="D72" s="296"/>
      <c r="E72" s="156">
        <f t="shared" si="4"/>
        <v>0</v>
      </c>
      <c r="F72" s="154"/>
      <c r="G72" s="154"/>
      <c r="H72" s="154"/>
      <c r="I72" s="154"/>
      <c r="J72" s="156">
        <f t="shared" si="3"/>
        <v>0</v>
      </c>
      <c r="K72" s="152"/>
    </row>
    <row r="73" spans="2:11" x14ac:dyDescent="0.25">
      <c r="B73" s="294" t="s">
        <v>57</v>
      </c>
      <c r="C73" s="295"/>
      <c r="D73" s="296"/>
      <c r="E73" s="156">
        <f t="shared" si="4"/>
        <v>0</v>
      </c>
      <c r="F73" s="154"/>
      <c r="G73" s="154"/>
      <c r="H73" s="154"/>
      <c r="I73" s="154"/>
      <c r="J73" s="156">
        <f t="shared" si="3"/>
        <v>0</v>
      </c>
      <c r="K73" s="152"/>
    </row>
    <row r="74" spans="2:11" x14ac:dyDescent="0.25">
      <c r="B74" s="294" t="s">
        <v>58</v>
      </c>
      <c r="C74" s="295"/>
      <c r="D74" s="296"/>
      <c r="E74" s="156">
        <f t="shared" si="4"/>
        <v>405227</v>
      </c>
      <c r="F74" s="154"/>
      <c r="G74" s="154"/>
      <c r="H74" s="154"/>
      <c r="I74" s="154"/>
      <c r="J74" s="156">
        <f t="shared" si="3"/>
        <v>57643</v>
      </c>
      <c r="K74" s="152"/>
    </row>
    <row r="75" spans="2:11" x14ac:dyDescent="0.25">
      <c r="B75" s="294" t="s">
        <v>59</v>
      </c>
      <c r="C75" s="295"/>
      <c r="D75" s="296"/>
      <c r="E75" s="156">
        <f t="shared" si="4"/>
        <v>12216</v>
      </c>
      <c r="F75" s="154"/>
      <c r="G75" s="154"/>
      <c r="H75" s="154"/>
      <c r="I75" s="154"/>
      <c r="J75" s="156">
        <f t="shared" si="3"/>
        <v>-10334</v>
      </c>
      <c r="K75" s="152"/>
    </row>
    <row r="76" spans="2:11" x14ac:dyDescent="0.25">
      <c r="B76" s="294" t="s">
        <v>60</v>
      </c>
      <c r="C76" s="295"/>
      <c r="D76" s="296"/>
      <c r="E76" s="156">
        <f t="shared" si="4"/>
        <v>25053</v>
      </c>
      <c r="F76" s="154"/>
      <c r="G76" s="154"/>
      <c r="H76" s="154"/>
      <c r="I76" s="154"/>
      <c r="J76" s="156">
        <f t="shared" si="3"/>
        <v>24400</v>
      </c>
      <c r="K76" s="152"/>
    </row>
    <row r="77" spans="2:11" x14ac:dyDescent="0.25">
      <c r="B77" s="294" t="s">
        <v>61</v>
      </c>
      <c r="C77" s="295"/>
      <c r="D77" s="296"/>
      <c r="E77" s="156">
        <f t="shared" si="4"/>
        <v>0</v>
      </c>
      <c r="F77" s="154"/>
      <c r="G77" s="154"/>
      <c r="H77" s="154"/>
      <c r="I77" s="154"/>
      <c r="J77" s="156">
        <f t="shared" si="3"/>
        <v>0</v>
      </c>
      <c r="K77" s="152"/>
    </row>
    <row r="78" spans="2:11" x14ac:dyDescent="0.25">
      <c r="B78" s="294" t="s">
        <v>62</v>
      </c>
      <c r="C78" s="295"/>
      <c r="D78" s="296"/>
      <c r="E78" s="156">
        <f t="shared" si="4"/>
        <v>0</v>
      </c>
      <c r="F78" s="154"/>
      <c r="G78" s="154"/>
      <c r="H78" s="154"/>
      <c r="I78" s="154"/>
      <c r="J78" s="156">
        <f t="shared" si="3"/>
        <v>0</v>
      </c>
      <c r="K78" s="152"/>
    </row>
    <row r="79" spans="2:11" x14ac:dyDescent="0.25">
      <c r="B79" s="294" t="s">
        <v>63</v>
      </c>
      <c r="C79" s="295"/>
      <c r="D79" s="296"/>
      <c r="E79" s="156">
        <f t="shared" si="4"/>
        <v>0</v>
      </c>
      <c r="F79" s="154"/>
      <c r="G79" s="154"/>
      <c r="H79" s="154"/>
      <c r="I79" s="154"/>
      <c r="J79" s="156">
        <f t="shared" si="3"/>
        <v>-2292</v>
      </c>
      <c r="K79" s="152"/>
    </row>
    <row r="80" spans="2:11" x14ac:dyDescent="0.25">
      <c r="B80" s="294" t="s">
        <v>64</v>
      </c>
      <c r="C80" s="295"/>
      <c r="D80" s="296"/>
      <c r="E80" s="217">
        <f t="shared" si="4"/>
        <v>453886</v>
      </c>
      <c r="F80" s="154"/>
      <c r="G80" s="154"/>
      <c r="H80" s="154"/>
      <c r="I80" s="154"/>
      <c r="J80" s="217">
        <f t="shared" si="3"/>
        <v>68276</v>
      </c>
      <c r="K80" s="152"/>
    </row>
    <row r="81" spans="2:11" x14ac:dyDescent="0.25">
      <c r="B81" s="315" t="s">
        <v>1965</v>
      </c>
      <c r="C81" s="316"/>
      <c r="D81" s="317"/>
      <c r="E81" s="218">
        <f>D171</f>
        <v>2515435</v>
      </c>
      <c r="F81" s="237">
        <f t="shared" ref="F81:J81" si="5">SUM(F67:F80)</f>
        <v>0</v>
      </c>
      <c r="G81" s="222">
        <f t="shared" si="5"/>
        <v>0</v>
      </c>
      <c r="H81" s="222">
        <f t="shared" si="5"/>
        <v>0</v>
      </c>
      <c r="I81" s="218">
        <f t="shared" si="5"/>
        <v>0</v>
      </c>
      <c r="J81" s="218">
        <f t="shared" si="5"/>
        <v>135350</v>
      </c>
      <c r="K81" s="152"/>
    </row>
    <row r="82" spans="2:11" x14ac:dyDescent="0.25">
      <c r="E82" s="182"/>
      <c r="G82" s="182"/>
      <c r="I82" s="182"/>
      <c r="K82" s="182"/>
    </row>
    <row r="83" spans="2:11" x14ac:dyDescent="0.25">
      <c r="E83" s="182"/>
      <c r="G83" s="182"/>
      <c r="I83" s="182"/>
      <c r="K83" s="182"/>
    </row>
    <row r="84" spans="2:11" x14ac:dyDescent="0.25">
      <c r="E84" s="182"/>
      <c r="G84" s="182"/>
      <c r="I84" s="182"/>
      <c r="K84" s="182"/>
    </row>
    <row r="85" spans="2:11" x14ac:dyDescent="0.25">
      <c r="E85" s="182"/>
      <c r="G85" s="182"/>
      <c r="I85" s="182"/>
      <c r="K85" s="182"/>
    </row>
    <row r="86" spans="2:11" x14ac:dyDescent="0.25">
      <c r="E86" s="182"/>
      <c r="G86" s="182"/>
      <c r="I86" s="182"/>
      <c r="K86" s="182"/>
    </row>
    <row r="87" spans="2:11" x14ac:dyDescent="0.25">
      <c r="E87" s="182"/>
      <c r="G87" s="182"/>
      <c r="I87" s="182"/>
      <c r="K87" s="182"/>
    </row>
    <row r="88" spans="2:11" x14ac:dyDescent="0.25">
      <c r="E88" s="182"/>
      <c r="G88" s="182"/>
      <c r="I88" s="182"/>
      <c r="K88" s="182"/>
    </row>
    <row r="89" spans="2:11" x14ac:dyDescent="0.25">
      <c r="E89" s="182"/>
      <c r="G89" s="182"/>
      <c r="I89" s="182"/>
      <c r="K89" s="182"/>
    </row>
    <row r="90" spans="2:11" x14ac:dyDescent="0.25">
      <c r="E90" s="182"/>
      <c r="G90" s="182"/>
      <c r="I90" s="182"/>
      <c r="K90" s="182"/>
    </row>
    <row r="91" spans="2:11" x14ac:dyDescent="0.25">
      <c r="E91" s="182"/>
      <c r="G91" s="182"/>
      <c r="I91" s="182"/>
      <c r="K91" s="182"/>
    </row>
    <row r="92" spans="2:11" x14ac:dyDescent="0.25">
      <c r="E92" s="182"/>
      <c r="G92" s="182"/>
      <c r="I92" s="182"/>
      <c r="K92" s="182"/>
    </row>
    <row r="93" spans="2:11" x14ac:dyDescent="0.25">
      <c r="E93" s="182"/>
      <c r="G93" s="182"/>
      <c r="I93" s="182"/>
      <c r="K93" s="182"/>
    </row>
    <row r="94" spans="2:11" x14ac:dyDescent="0.25">
      <c r="E94" s="182"/>
      <c r="G94" s="182"/>
      <c r="I94" s="182"/>
      <c r="K94" s="182"/>
    </row>
    <row r="95" spans="2:11" x14ac:dyDescent="0.25">
      <c r="E95" s="182"/>
      <c r="G95" s="182"/>
      <c r="I95" s="182"/>
      <c r="K95" s="182"/>
    </row>
    <row r="96" spans="2:11" x14ac:dyDescent="0.25">
      <c r="E96" s="182"/>
      <c r="G96" s="182"/>
      <c r="I96" s="182"/>
      <c r="K96" s="182"/>
    </row>
    <row r="97" spans="1:19" x14ac:dyDescent="0.25">
      <c r="E97" s="182"/>
      <c r="G97" s="182"/>
      <c r="I97" s="182"/>
      <c r="K97" s="182"/>
    </row>
    <row r="98" spans="1:19" ht="15.75" thickBot="1" x14ac:dyDescent="0.3">
      <c r="A98" s="318" t="s">
        <v>1964</v>
      </c>
      <c r="B98" s="319"/>
      <c r="C98" s="319"/>
      <c r="D98" s="319"/>
      <c r="E98" s="319"/>
      <c r="F98" s="319"/>
      <c r="G98" s="319"/>
      <c r="H98" s="319"/>
      <c r="I98" s="319"/>
      <c r="J98" s="319"/>
      <c r="K98" s="320"/>
    </row>
    <row r="99" spans="1:19" s="176" customFormat="1" ht="15.75" thickBot="1" x14ac:dyDescent="0.3">
      <c r="A99" s="144"/>
      <c r="B99" s="144"/>
      <c r="C99" s="144"/>
      <c r="D99" s="144"/>
      <c r="E99" s="144"/>
      <c r="F99" s="144"/>
      <c r="G99" s="144"/>
      <c r="H99" s="144"/>
      <c r="I99" s="144"/>
      <c r="J99" s="144"/>
      <c r="K99" s="144"/>
    </row>
    <row r="100" spans="1:19" s="135" customFormat="1" x14ac:dyDescent="0.25">
      <c r="A100" s="306" t="s">
        <v>1953</v>
      </c>
      <c r="B100" s="307"/>
      <c r="C100" s="307"/>
      <c r="D100" s="137">
        <v>2016</v>
      </c>
      <c r="E100" s="138" t="s">
        <v>1960</v>
      </c>
      <c r="F100" s="137">
        <v>2015</v>
      </c>
      <c r="G100" s="138" t="s">
        <v>1960</v>
      </c>
      <c r="H100" s="137">
        <v>2014</v>
      </c>
      <c r="I100" s="138" t="s">
        <v>1960</v>
      </c>
      <c r="J100" s="137">
        <v>2013</v>
      </c>
      <c r="K100" s="136" t="s">
        <v>1959</v>
      </c>
      <c r="L100" s="182"/>
    </row>
    <row r="101" spans="1:19" x14ac:dyDescent="0.25">
      <c r="A101" s="302" t="s">
        <v>936</v>
      </c>
      <c r="B101" s="303"/>
      <c r="C101" s="304"/>
      <c r="D101" s="223">
        <v>37953484</v>
      </c>
      <c r="E101" s="143">
        <v>5.0299526506448533E-2</v>
      </c>
      <c r="F101" s="223">
        <v>36135867</v>
      </c>
      <c r="G101" s="143">
        <v>6.8799266626380584E-2</v>
      </c>
      <c r="H101" s="223">
        <v>33809779</v>
      </c>
      <c r="I101" s="143">
        <v>8.1542919188830387E-2</v>
      </c>
      <c r="J101" s="223">
        <v>31260691</v>
      </c>
      <c r="K101" s="143">
        <v>0.21409613114438186</v>
      </c>
    </row>
    <row r="102" spans="1:19" x14ac:dyDescent="0.25">
      <c r="A102" s="285" t="s">
        <v>945</v>
      </c>
      <c r="B102" s="286"/>
      <c r="C102" s="287"/>
      <c r="D102" s="224">
        <v>0</v>
      </c>
      <c r="E102" s="131"/>
      <c r="F102" s="224">
        <v>0</v>
      </c>
      <c r="G102" s="131"/>
      <c r="H102" s="224">
        <v>0</v>
      </c>
      <c r="I102" s="131"/>
      <c r="J102" s="224">
        <v>0</v>
      </c>
      <c r="K102" s="131"/>
    </row>
    <row r="103" spans="1:19" x14ac:dyDescent="0.25">
      <c r="A103" s="288" t="s">
        <v>1614</v>
      </c>
      <c r="B103" s="289"/>
      <c r="C103" s="290"/>
      <c r="D103" s="132">
        <v>1.4975697601223956</v>
      </c>
      <c r="E103" s="133">
        <v>9.9295205264722242E-3</v>
      </c>
      <c r="F103" s="132">
        <v>1.4828458121926353</v>
      </c>
      <c r="G103" s="133">
        <v>2.6032986755446519E-3</v>
      </c>
      <c r="H103" s="132">
        <v>1.4789955450490726</v>
      </c>
      <c r="I103" s="133">
        <v>-1.7808373874588668E-2</v>
      </c>
      <c r="J103" s="132">
        <v>1.5058116010248155</v>
      </c>
      <c r="K103" s="133">
        <v>-5.4733546326849458E-3</v>
      </c>
    </row>
    <row r="104" spans="1:19" x14ac:dyDescent="0.25">
      <c r="A104" s="285" t="s">
        <v>1617</v>
      </c>
      <c r="B104" s="286"/>
      <c r="C104" s="287"/>
      <c r="D104" s="130">
        <v>0.57226286640579915</v>
      </c>
      <c r="E104" s="131">
        <v>2.5135844267154761E-2</v>
      </c>
      <c r="F104" s="130">
        <v>0.55823125257599038</v>
      </c>
      <c r="G104" s="131">
        <v>1.1262449132316776E-2</v>
      </c>
      <c r="H104" s="130">
        <v>0.55201422049732374</v>
      </c>
      <c r="I104" s="131">
        <v>9.2823123670556784E-2</v>
      </c>
      <c r="J104" s="130">
        <v>0.50512677535887718</v>
      </c>
      <c r="K104" s="131">
        <v>0.13290938893354798</v>
      </c>
    </row>
    <row r="105" spans="1:19" s="185" customFormat="1" x14ac:dyDescent="0.25">
      <c r="A105" s="285" t="s">
        <v>1997</v>
      </c>
      <c r="B105" s="286"/>
      <c r="C105" s="287"/>
      <c r="D105" s="130">
        <v>0.57226286640579915</v>
      </c>
      <c r="E105" s="131">
        <v>2.5135844267154761E-2</v>
      </c>
      <c r="F105" s="130">
        <v>0.55823125257599038</v>
      </c>
      <c r="G105" s="131">
        <v>1.1262449132316776E-2</v>
      </c>
      <c r="H105" s="130">
        <v>0.55201422049732374</v>
      </c>
      <c r="I105" s="131">
        <v>9.2823123670556784E-2</v>
      </c>
      <c r="J105" s="130">
        <v>0.50512677535887718</v>
      </c>
      <c r="K105" s="131">
        <v>0.13290938893354798</v>
      </c>
      <c r="L105" s="205"/>
      <c r="M105" s="206"/>
      <c r="N105" s="176"/>
      <c r="O105" s="206"/>
      <c r="P105" s="205"/>
      <c r="Q105" s="206"/>
      <c r="R105" s="205"/>
      <c r="S105" s="206"/>
    </row>
    <row r="106" spans="1:19" x14ac:dyDescent="0.25">
      <c r="A106" s="285" t="s">
        <v>1620</v>
      </c>
      <c r="B106" s="286"/>
      <c r="C106" s="287"/>
      <c r="D106" s="130">
        <v>0.55297893734234294</v>
      </c>
      <c r="E106" s="131">
        <v>1.9681909059089842E-2</v>
      </c>
      <c r="F106" s="130">
        <v>0.54230533309412499</v>
      </c>
      <c r="G106" s="131">
        <v>4.8313971573568093E-3</v>
      </c>
      <c r="H106" s="130">
        <v>0.53969783849140596</v>
      </c>
      <c r="I106" s="131">
        <v>8.762779281060995E-2</v>
      </c>
      <c r="J106" s="130">
        <v>0.49621556387110843</v>
      </c>
      <c r="K106" s="131">
        <v>0.11439256968968992</v>
      </c>
      <c r="L106" s="205"/>
      <c r="M106" s="205"/>
      <c r="N106" s="205"/>
      <c r="O106" s="205"/>
      <c r="P106" s="205"/>
      <c r="Q106" s="205"/>
      <c r="R106" s="205"/>
      <c r="S106" s="205"/>
    </row>
    <row r="107" spans="1:19" x14ac:dyDescent="0.25">
      <c r="A107" s="288" t="s">
        <v>1623</v>
      </c>
      <c r="B107" s="289"/>
      <c r="C107" s="290"/>
      <c r="D107" s="132">
        <v>1.3744810627689286E-3</v>
      </c>
      <c r="E107" s="133">
        <v>12.435658796446388</v>
      </c>
      <c r="F107" s="132">
        <v>1.0230098007047236E-4</v>
      </c>
      <c r="G107" s="133"/>
      <c r="H107" s="132">
        <v>0</v>
      </c>
      <c r="I107" s="133"/>
      <c r="J107" s="132">
        <v>0</v>
      </c>
      <c r="K107" s="133"/>
      <c r="L107" s="205"/>
      <c r="M107" s="205"/>
      <c r="N107" s="205"/>
      <c r="O107" s="205"/>
      <c r="P107" s="205"/>
      <c r="Q107" s="205"/>
      <c r="R107" s="205"/>
      <c r="S107" s="205"/>
    </row>
    <row r="108" spans="1:19" x14ac:dyDescent="0.25">
      <c r="A108" s="193" t="s">
        <v>1624</v>
      </c>
      <c r="B108" s="192"/>
      <c r="C108" s="194"/>
      <c r="D108" s="132">
        <v>9.1780770376706392E-4</v>
      </c>
      <c r="E108" s="133">
        <v>12.303560816246298</v>
      </c>
      <c r="F108" s="132">
        <v>6.8989627397067851E-5</v>
      </c>
      <c r="G108" s="133"/>
      <c r="H108" s="132">
        <v>0</v>
      </c>
      <c r="I108" s="133"/>
      <c r="J108" s="132">
        <v>0</v>
      </c>
      <c r="K108" s="133"/>
      <c r="L108" s="205"/>
      <c r="M108" s="205"/>
      <c r="N108" s="205"/>
      <c r="O108" s="205"/>
      <c r="P108" s="205"/>
      <c r="Q108" s="205"/>
      <c r="R108" s="205"/>
      <c r="S108" s="205"/>
    </row>
    <row r="109" spans="1:19" s="188" customFormat="1" x14ac:dyDescent="0.25">
      <c r="A109" s="285" t="s">
        <v>1999</v>
      </c>
      <c r="B109" s="286"/>
      <c r="C109" s="287"/>
      <c r="D109" s="189">
        <v>1.1986921109512097E-2</v>
      </c>
      <c r="E109" s="131">
        <v>-0.18639226000682785</v>
      </c>
      <c r="F109" s="189">
        <v>1.4733047045020358E-2</v>
      </c>
      <c r="G109" s="131">
        <v>-0.63185872754851014</v>
      </c>
      <c r="H109" s="189">
        <v>4.0020090512839029E-2</v>
      </c>
      <c r="I109" s="131"/>
      <c r="J109" s="141"/>
      <c r="K109" s="131"/>
      <c r="L109" s="176"/>
      <c r="M109" s="206"/>
      <c r="N109" s="176"/>
      <c r="O109" s="206"/>
      <c r="P109" s="205"/>
      <c r="Q109" s="206"/>
      <c r="R109" s="205"/>
      <c r="S109" s="205"/>
    </row>
    <row r="110" spans="1:19" s="188" customFormat="1" x14ac:dyDescent="0.25">
      <c r="A110" s="285" t="s">
        <v>2554</v>
      </c>
      <c r="B110" s="286"/>
      <c r="C110" s="287"/>
      <c r="D110" s="189">
        <v>6.6945356723826337E-3</v>
      </c>
      <c r="E110" s="131">
        <v>-0.18761040615179136</v>
      </c>
      <c r="F110" s="189">
        <v>8.2405482825934351E-3</v>
      </c>
      <c r="G110" s="131">
        <v>-0.58690629660438143</v>
      </c>
      <c r="H110" s="189">
        <v>1.994837542876195E-2</v>
      </c>
      <c r="I110" s="131"/>
      <c r="J110" s="141"/>
      <c r="K110" s="131"/>
      <c r="L110" s="176"/>
      <c r="M110" s="176"/>
      <c r="N110" s="176"/>
      <c r="O110" s="205"/>
      <c r="P110" s="205"/>
      <c r="Q110" s="205"/>
      <c r="R110" s="205"/>
      <c r="S110" s="205"/>
    </row>
    <row r="111" spans="1:19" s="188" customFormat="1" x14ac:dyDescent="0.25">
      <c r="A111" s="285" t="s">
        <v>2555</v>
      </c>
      <c r="B111" s="286"/>
      <c r="C111" s="287"/>
      <c r="D111" s="189">
        <v>4.9972911978185958E-3</v>
      </c>
      <c r="E111" s="131">
        <v>-1.8896098725968207</v>
      </c>
      <c r="F111" s="189">
        <v>-5.6173962899391233E-3</v>
      </c>
      <c r="G111" s="131">
        <v>-0.88311843185916894</v>
      </c>
      <c r="H111" s="189">
        <v>-4.8060582855721956E-2</v>
      </c>
      <c r="I111" s="131"/>
      <c r="J111" s="141"/>
      <c r="K111" s="131"/>
      <c r="L111" s="176"/>
      <c r="M111" s="176"/>
      <c r="N111" s="176"/>
      <c r="O111" s="205"/>
      <c r="P111" s="205"/>
      <c r="Q111" s="205"/>
      <c r="R111" s="205"/>
      <c r="S111" s="205"/>
    </row>
    <row r="112" spans="1:19" s="188" customFormat="1" x14ac:dyDescent="0.25">
      <c r="A112" s="308" t="s">
        <v>2002</v>
      </c>
      <c r="B112" s="309"/>
      <c r="C112" s="310"/>
      <c r="D112" s="190">
        <v>2.3678747979713324E-2</v>
      </c>
      <c r="E112" s="140">
        <v>0.36428188731383249</v>
      </c>
      <c r="F112" s="190">
        <v>1.7356199037674672E-2</v>
      </c>
      <c r="G112" s="140">
        <v>0.45753858284488413</v>
      </c>
      <c r="H112" s="190">
        <v>1.190788308587902E-2</v>
      </c>
      <c r="I112" s="140"/>
      <c r="J112" s="195"/>
      <c r="K112" s="140"/>
      <c r="L112" s="176"/>
      <c r="M112" s="206"/>
      <c r="N112" s="176"/>
      <c r="O112" s="206"/>
      <c r="P112" s="205"/>
      <c r="Q112" s="206"/>
      <c r="R112" s="205"/>
      <c r="S112" s="205"/>
    </row>
    <row r="113" spans="1:11" s="187" customFormat="1" ht="15.75" thickBot="1" x14ac:dyDescent="0.3">
      <c r="A113" s="186"/>
      <c r="B113" s="186"/>
      <c r="C113" s="186"/>
      <c r="E113" s="129"/>
      <c r="G113" s="129"/>
      <c r="H113" s="151"/>
      <c r="I113" s="129"/>
      <c r="K113" s="129"/>
    </row>
    <row r="114" spans="1:11" s="135" customFormat="1" x14ac:dyDescent="0.25">
      <c r="A114" s="306" t="s">
        <v>1973</v>
      </c>
      <c r="B114" s="307"/>
      <c r="C114" s="307"/>
      <c r="D114" s="137">
        <v>2016</v>
      </c>
      <c r="E114" s="138" t="s">
        <v>1960</v>
      </c>
      <c r="F114" s="137">
        <v>2015</v>
      </c>
      <c r="G114" s="138" t="s">
        <v>1960</v>
      </c>
      <c r="H114" s="137">
        <v>2014</v>
      </c>
      <c r="I114" s="138" t="s">
        <v>1960</v>
      </c>
      <c r="J114" s="137">
        <v>2013</v>
      </c>
      <c r="K114" s="204" t="s">
        <v>1959</v>
      </c>
    </row>
    <row r="115" spans="1:11" x14ac:dyDescent="0.25">
      <c r="A115" s="312" t="s">
        <v>1824</v>
      </c>
      <c r="B115" s="313"/>
      <c r="C115" s="314"/>
      <c r="D115" s="225">
        <v>1562668</v>
      </c>
      <c r="E115" s="150">
        <v>-2.87001458191668E-2</v>
      </c>
      <c r="F115" s="225">
        <v>1608842</v>
      </c>
      <c r="G115" s="150">
        <v>0.32524380208517822</v>
      </c>
      <c r="H115" s="225">
        <v>1213997</v>
      </c>
      <c r="I115" s="150">
        <v>-1.9700515344874048E-2</v>
      </c>
      <c r="J115" s="225">
        <v>1238394</v>
      </c>
      <c r="K115" s="150">
        <v>0.26185042886189702</v>
      </c>
    </row>
    <row r="116" spans="1:11" x14ac:dyDescent="0.25">
      <c r="A116" s="285" t="s">
        <v>1832</v>
      </c>
      <c r="B116" s="286"/>
      <c r="C116" s="287"/>
      <c r="D116" s="148">
        <v>0</v>
      </c>
      <c r="E116" s="131"/>
      <c r="F116" s="148">
        <v>0</v>
      </c>
      <c r="G116" s="131">
        <v>-1</v>
      </c>
      <c r="H116" s="224">
        <v>21166</v>
      </c>
      <c r="I116" s="131">
        <v>-4.6533627640884756E-2</v>
      </c>
      <c r="J116" s="224">
        <v>22199</v>
      </c>
      <c r="K116" s="131">
        <v>-1</v>
      </c>
    </row>
    <row r="117" spans="1:11" x14ac:dyDescent="0.25">
      <c r="A117" s="285" t="s">
        <v>1833</v>
      </c>
      <c r="B117" s="286"/>
      <c r="C117" s="287"/>
      <c r="D117" s="148">
        <v>7057114</v>
      </c>
      <c r="E117" s="131">
        <v>0.11300114799553418</v>
      </c>
      <c r="F117" s="148">
        <v>6340617</v>
      </c>
      <c r="G117" s="131"/>
      <c r="H117" s="224">
        <v>0</v>
      </c>
      <c r="I117" s="131"/>
      <c r="J117" s="224">
        <v>0</v>
      </c>
      <c r="K117" s="131"/>
    </row>
    <row r="118" spans="1:11" x14ac:dyDescent="0.25">
      <c r="A118" s="285" t="s">
        <v>1834</v>
      </c>
      <c r="B118" s="286"/>
      <c r="C118" s="287"/>
      <c r="D118" s="148">
        <v>626937</v>
      </c>
      <c r="E118" s="131">
        <v>0.42071092539045152</v>
      </c>
      <c r="F118" s="148">
        <v>441284</v>
      </c>
      <c r="G118" s="131"/>
      <c r="H118" s="224">
        <v>0</v>
      </c>
      <c r="I118" s="131"/>
      <c r="J118" s="224">
        <v>0</v>
      </c>
      <c r="K118" s="131"/>
    </row>
    <row r="119" spans="1:11" x14ac:dyDescent="0.25">
      <c r="A119" s="285" t="s">
        <v>1835</v>
      </c>
      <c r="B119" s="286"/>
      <c r="C119" s="287"/>
      <c r="D119" s="148">
        <v>7684051</v>
      </c>
      <c r="E119" s="131">
        <v>0.1330231744757111</v>
      </c>
      <c r="F119" s="148">
        <v>6781901</v>
      </c>
      <c r="G119" s="131"/>
      <c r="H119" s="224">
        <v>0</v>
      </c>
      <c r="I119" s="131"/>
      <c r="J119" s="224">
        <v>0</v>
      </c>
      <c r="K119" s="131"/>
    </row>
    <row r="120" spans="1:11" x14ac:dyDescent="0.25">
      <c r="A120" s="285" t="s">
        <v>1836</v>
      </c>
      <c r="B120" s="286"/>
      <c r="C120" s="287"/>
      <c r="D120" s="148">
        <v>2762058</v>
      </c>
      <c r="E120" s="131">
        <v>0.10738302660429855</v>
      </c>
      <c r="F120" s="148">
        <v>2494221</v>
      </c>
      <c r="G120" s="131"/>
      <c r="H120" s="224">
        <v>0</v>
      </c>
      <c r="I120" s="131"/>
      <c r="J120" s="224">
        <v>0</v>
      </c>
      <c r="K120" s="131"/>
    </row>
    <row r="121" spans="1:11" x14ac:dyDescent="0.25">
      <c r="A121" s="285" t="s">
        <v>1837</v>
      </c>
      <c r="B121" s="286"/>
      <c r="C121" s="287"/>
      <c r="D121" s="148">
        <v>135059</v>
      </c>
      <c r="E121" s="131">
        <v>-6.7445987281377073E-2</v>
      </c>
      <c r="F121" s="148">
        <v>144827</v>
      </c>
      <c r="G121" s="131"/>
      <c r="H121" s="224">
        <v>0</v>
      </c>
      <c r="I121" s="131"/>
      <c r="J121" s="224">
        <v>0</v>
      </c>
      <c r="K121" s="131"/>
    </row>
    <row r="122" spans="1:11" x14ac:dyDescent="0.25">
      <c r="A122" s="285" t="s">
        <v>1838</v>
      </c>
      <c r="B122" s="286"/>
      <c r="C122" s="287"/>
      <c r="D122" s="148">
        <v>2897117</v>
      </c>
      <c r="E122" s="131">
        <v>9.7788672278791511E-2</v>
      </c>
      <c r="F122" s="148">
        <v>2639048</v>
      </c>
      <c r="G122" s="131"/>
      <c r="H122" s="224">
        <v>0</v>
      </c>
      <c r="I122" s="131"/>
      <c r="J122" s="224">
        <v>0</v>
      </c>
      <c r="K122" s="131"/>
    </row>
    <row r="123" spans="1:11" x14ac:dyDescent="0.25">
      <c r="A123" s="285" t="s">
        <v>1839</v>
      </c>
      <c r="B123" s="286"/>
      <c r="C123" s="287"/>
      <c r="D123" s="148"/>
      <c r="E123" s="131"/>
      <c r="F123" s="148"/>
      <c r="G123" s="131"/>
      <c r="H123" s="224"/>
      <c r="I123" s="131"/>
      <c r="J123" s="224"/>
      <c r="K123" s="131"/>
    </row>
    <row r="124" spans="1:11" x14ac:dyDescent="0.25">
      <c r="A124" s="285" t="s">
        <v>1840</v>
      </c>
      <c r="B124" s="286"/>
      <c r="C124" s="287"/>
      <c r="D124" s="148"/>
      <c r="E124" s="131"/>
      <c r="F124" s="148"/>
      <c r="G124" s="131"/>
      <c r="H124" s="224"/>
      <c r="I124" s="131"/>
      <c r="J124" s="224"/>
      <c r="K124" s="131"/>
    </row>
    <row r="125" spans="1:11" x14ac:dyDescent="0.25">
      <c r="A125" s="285" t="s">
        <v>1841</v>
      </c>
      <c r="B125" s="286"/>
      <c r="C125" s="287"/>
      <c r="D125" s="148"/>
      <c r="E125" s="131"/>
      <c r="F125" s="148"/>
      <c r="G125" s="131"/>
      <c r="H125" s="224"/>
      <c r="I125" s="131"/>
      <c r="J125" s="224"/>
      <c r="K125" s="131"/>
    </row>
    <row r="126" spans="1:11" x14ac:dyDescent="0.25">
      <c r="A126" s="285" t="s">
        <v>1860</v>
      </c>
      <c r="B126" s="286"/>
      <c r="C126" s="287"/>
      <c r="D126" s="148">
        <v>10581170</v>
      </c>
      <c r="E126" s="131">
        <v>0.10363464512265153</v>
      </c>
      <c r="F126" s="148">
        <v>9587566</v>
      </c>
      <c r="G126" s="131">
        <v>0.13530007595060822</v>
      </c>
      <c r="H126" s="224">
        <v>8444962</v>
      </c>
      <c r="I126" s="131">
        <v>0.1608480813479809</v>
      </c>
      <c r="J126" s="224">
        <v>7274821</v>
      </c>
      <c r="K126" s="131">
        <v>0.45449214489263712</v>
      </c>
    </row>
    <row r="127" spans="1:11" x14ac:dyDescent="0.25">
      <c r="A127" s="285" t="s">
        <v>1842</v>
      </c>
      <c r="B127" s="286"/>
      <c r="C127" s="287"/>
      <c r="D127" s="148">
        <v>2553931</v>
      </c>
      <c r="E127" s="131">
        <v>-0.11467058893675786</v>
      </c>
      <c r="F127" s="148">
        <v>2884724</v>
      </c>
      <c r="G127" s="131"/>
      <c r="H127" s="224">
        <v>0</v>
      </c>
      <c r="I127" s="131"/>
      <c r="J127" s="224">
        <v>0</v>
      </c>
      <c r="K127" s="131"/>
    </row>
    <row r="128" spans="1:11" x14ac:dyDescent="0.25">
      <c r="A128" s="285" t="s">
        <v>1843</v>
      </c>
      <c r="B128" s="286"/>
      <c r="C128" s="287"/>
      <c r="D128" s="148">
        <v>28000</v>
      </c>
      <c r="E128" s="131"/>
      <c r="F128" s="148">
        <v>0</v>
      </c>
      <c r="G128" s="131"/>
      <c r="H128" s="224">
        <v>0</v>
      </c>
      <c r="I128" s="131"/>
      <c r="J128" s="224">
        <v>0</v>
      </c>
      <c r="K128" s="131"/>
    </row>
    <row r="129" spans="1:11" x14ac:dyDescent="0.25">
      <c r="A129" s="285" t="s">
        <v>1844</v>
      </c>
      <c r="B129" s="286"/>
      <c r="C129" s="287"/>
      <c r="D129" s="148">
        <v>2581932</v>
      </c>
      <c r="E129" s="131">
        <v>-0.10655278778789512</v>
      </c>
      <c r="F129" s="148">
        <v>2889854</v>
      </c>
      <c r="G129" s="131">
        <v>-7.2750415759290532E-2</v>
      </c>
      <c r="H129" s="224">
        <v>3116587</v>
      </c>
      <c r="I129" s="131">
        <v>-7.0590782390714368E-2</v>
      </c>
      <c r="J129" s="224">
        <v>3353299</v>
      </c>
      <c r="K129" s="131">
        <v>-0.23003227567836926</v>
      </c>
    </row>
    <row r="130" spans="1:11" x14ac:dyDescent="0.25">
      <c r="A130" s="285" t="s">
        <v>1846</v>
      </c>
      <c r="B130" s="286"/>
      <c r="C130" s="287"/>
      <c r="D130" s="148">
        <v>1539883</v>
      </c>
      <c r="E130" s="131">
        <v>2.8126057831811213E-2</v>
      </c>
      <c r="F130" s="148">
        <v>1497757</v>
      </c>
      <c r="G130" s="131"/>
      <c r="H130" s="224">
        <v>0</v>
      </c>
      <c r="I130" s="131"/>
      <c r="J130" s="224">
        <v>0</v>
      </c>
      <c r="K130" s="131"/>
    </row>
    <row r="131" spans="1:11" x14ac:dyDescent="0.25">
      <c r="A131" s="285" t="s">
        <v>1847</v>
      </c>
      <c r="B131" s="286"/>
      <c r="C131" s="287"/>
      <c r="D131" s="148">
        <v>0</v>
      </c>
      <c r="E131" s="131"/>
      <c r="F131" s="148">
        <v>0</v>
      </c>
      <c r="G131" s="131"/>
      <c r="H131" s="224">
        <v>0</v>
      </c>
      <c r="I131" s="131"/>
      <c r="J131" s="224">
        <v>0</v>
      </c>
      <c r="K131" s="131"/>
    </row>
    <row r="132" spans="1:11" x14ac:dyDescent="0.25">
      <c r="A132" s="285" t="s">
        <v>1848</v>
      </c>
      <c r="B132" s="286"/>
      <c r="C132" s="287"/>
      <c r="D132" s="148">
        <v>1539884</v>
      </c>
      <c r="E132" s="131">
        <v>-1.1564285255793005E-2</v>
      </c>
      <c r="F132" s="148">
        <v>1557900</v>
      </c>
      <c r="G132" s="131">
        <v>8.6046474339982248E-2</v>
      </c>
      <c r="H132" s="224">
        <v>1434469</v>
      </c>
      <c r="I132" s="131">
        <v>0.20817839482725087</v>
      </c>
      <c r="J132" s="224">
        <v>1187299</v>
      </c>
      <c r="K132" s="131">
        <v>0.29696394926636005</v>
      </c>
    </row>
    <row r="133" spans="1:11" x14ac:dyDescent="0.25">
      <c r="A133" s="285" t="s">
        <v>1845</v>
      </c>
      <c r="B133" s="286"/>
      <c r="C133" s="287"/>
      <c r="D133" s="148">
        <v>3051464</v>
      </c>
      <c r="E133" s="131">
        <v>6.3466506073139861E-2</v>
      </c>
      <c r="F133" s="148">
        <v>2869356</v>
      </c>
      <c r="G133" s="131"/>
      <c r="H133" s="224">
        <v>0</v>
      </c>
      <c r="I133" s="131"/>
      <c r="J133" s="224">
        <v>0</v>
      </c>
      <c r="K133" s="131"/>
    </row>
    <row r="134" spans="1:11" x14ac:dyDescent="0.25">
      <c r="A134" s="285" t="s">
        <v>1849</v>
      </c>
      <c r="B134" s="286"/>
      <c r="C134" s="287"/>
      <c r="D134" s="148">
        <v>17702</v>
      </c>
      <c r="E134" s="131"/>
      <c r="F134" s="148">
        <v>0</v>
      </c>
      <c r="G134" s="131"/>
      <c r="H134" s="224">
        <v>0</v>
      </c>
      <c r="I134" s="131"/>
      <c r="J134" s="224">
        <v>0</v>
      </c>
      <c r="K134" s="131"/>
    </row>
    <row r="135" spans="1:11" x14ac:dyDescent="0.25">
      <c r="A135" s="285" t="s">
        <v>1850</v>
      </c>
      <c r="B135" s="286"/>
      <c r="C135" s="287"/>
      <c r="D135" s="148">
        <v>3069166</v>
      </c>
      <c r="E135" s="131">
        <v>4.3729172880016431E-2</v>
      </c>
      <c r="F135" s="148">
        <v>2940577</v>
      </c>
      <c r="G135" s="131">
        <v>0.1827463128884399</v>
      </c>
      <c r="H135" s="224">
        <v>2486228</v>
      </c>
      <c r="I135" s="131">
        <v>0.3602803912170931</v>
      </c>
      <c r="J135" s="224">
        <v>1827732</v>
      </c>
      <c r="K135" s="131">
        <v>0.67922102365116976</v>
      </c>
    </row>
    <row r="136" spans="1:11" x14ac:dyDescent="0.25">
      <c r="A136" s="285" t="s">
        <v>1851</v>
      </c>
      <c r="B136" s="286"/>
      <c r="C136" s="287"/>
      <c r="D136" s="148">
        <v>0</v>
      </c>
      <c r="E136" s="131"/>
      <c r="F136" s="148">
        <v>0</v>
      </c>
      <c r="G136" s="131"/>
      <c r="H136" s="224">
        <v>0</v>
      </c>
      <c r="I136" s="131"/>
      <c r="J136" s="224">
        <v>0</v>
      </c>
      <c r="K136" s="131"/>
    </row>
    <row r="137" spans="1:11" x14ac:dyDescent="0.25">
      <c r="A137" s="285" t="s">
        <v>1852</v>
      </c>
      <c r="B137" s="286"/>
      <c r="C137" s="287"/>
      <c r="D137" s="148">
        <v>0</v>
      </c>
      <c r="E137" s="131"/>
      <c r="F137" s="148">
        <v>0</v>
      </c>
      <c r="G137" s="131"/>
      <c r="H137" s="224">
        <v>0</v>
      </c>
      <c r="I137" s="131"/>
      <c r="J137" s="224">
        <v>0</v>
      </c>
      <c r="K137" s="131"/>
    </row>
    <row r="138" spans="1:11" x14ac:dyDescent="0.25">
      <c r="A138" s="285" t="s">
        <v>1853</v>
      </c>
      <c r="B138" s="286"/>
      <c r="C138" s="287"/>
      <c r="D138" s="148">
        <v>27456</v>
      </c>
      <c r="E138" s="131">
        <v>1.1964800000000002</v>
      </c>
      <c r="F138" s="148">
        <v>12500</v>
      </c>
      <c r="G138" s="131">
        <v>0</v>
      </c>
      <c r="H138" s="224">
        <v>12500</v>
      </c>
      <c r="I138" s="131">
        <v>0</v>
      </c>
      <c r="J138" s="224">
        <v>12500</v>
      </c>
      <c r="K138" s="131">
        <v>1.1964800000000002</v>
      </c>
    </row>
    <row r="139" spans="1:11" x14ac:dyDescent="0.25">
      <c r="A139" s="285" t="s">
        <v>1854</v>
      </c>
      <c r="B139" s="286"/>
      <c r="C139" s="287"/>
      <c r="D139" s="224">
        <v>15683</v>
      </c>
      <c r="E139" s="131">
        <v>0</v>
      </c>
      <c r="F139" s="224">
        <v>15683</v>
      </c>
      <c r="G139" s="131"/>
      <c r="H139" s="224">
        <v>0</v>
      </c>
      <c r="I139" s="131"/>
      <c r="J139" s="224">
        <v>0</v>
      </c>
      <c r="K139" s="131"/>
    </row>
    <row r="140" spans="1:11" x14ac:dyDescent="0.25">
      <c r="A140" s="285" t="s">
        <v>1855</v>
      </c>
      <c r="B140" s="286"/>
      <c r="C140" s="287"/>
      <c r="D140" s="224">
        <v>1819079</v>
      </c>
      <c r="E140" s="131">
        <v>0.10132674140106412</v>
      </c>
      <c r="F140" s="224">
        <v>1651716</v>
      </c>
      <c r="G140" s="131"/>
      <c r="H140" s="224">
        <v>0</v>
      </c>
      <c r="I140" s="131"/>
      <c r="J140" s="224">
        <v>0</v>
      </c>
      <c r="K140" s="131"/>
    </row>
    <row r="141" spans="1:11" x14ac:dyDescent="0.25">
      <c r="A141" s="285" t="s">
        <v>1857</v>
      </c>
      <c r="B141" s="286"/>
      <c r="C141" s="287"/>
      <c r="D141" s="224">
        <v>704768</v>
      </c>
      <c r="E141" s="131">
        <v>0.13453950704531437</v>
      </c>
      <c r="F141" s="224">
        <v>621193</v>
      </c>
      <c r="G141" s="131"/>
      <c r="H141" s="224">
        <v>0</v>
      </c>
      <c r="I141" s="131"/>
      <c r="J141" s="224">
        <v>0</v>
      </c>
      <c r="K141" s="131"/>
    </row>
    <row r="142" spans="1:11" x14ac:dyDescent="0.25">
      <c r="A142" s="285" t="s">
        <v>1856</v>
      </c>
      <c r="B142" s="286"/>
      <c r="C142" s="287"/>
      <c r="D142" s="224">
        <v>1189430</v>
      </c>
      <c r="E142" s="131">
        <v>-9.6328194624146879E-2</v>
      </c>
      <c r="F142" s="224">
        <v>1316219</v>
      </c>
      <c r="G142" s="131"/>
      <c r="H142" s="224">
        <v>0</v>
      </c>
      <c r="I142" s="131"/>
      <c r="J142" s="224">
        <v>0</v>
      </c>
      <c r="K142" s="131"/>
    </row>
    <row r="143" spans="1:11" x14ac:dyDescent="0.25">
      <c r="A143" s="285" t="s">
        <v>1858</v>
      </c>
      <c r="B143" s="286"/>
      <c r="C143" s="287"/>
      <c r="D143" s="224"/>
      <c r="E143" s="131"/>
      <c r="F143" s="224"/>
      <c r="G143" s="131"/>
      <c r="H143" s="224"/>
      <c r="I143" s="131"/>
      <c r="J143" s="224"/>
      <c r="K143" s="131"/>
    </row>
    <row r="144" spans="1:11" x14ac:dyDescent="0.25">
      <c r="A144" s="308" t="s">
        <v>976</v>
      </c>
      <c r="B144" s="309"/>
      <c r="C144" s="310"/>
      <c r="D144" s="226"/>
      <c r="E144" s="147"/>
      <c r="F144" s="226"/>
      <c r="G144" s="149"/>
      <c r="H144" s="226"/>
      <c r="I144" s="149"/>
      <c r="J144" s="226"/>
      <c r="K144" s="149"/>
    </row>
    <row r="145" spans="1:12" s="176" customFormat="1" ht="15.75" thickBot="1" x14ac:dyDescent="0.3">
      <c r="D145" s="244"/>
      <c r="E145" s="243"/>
      <c r="F145" s="245"/>
      <c r="G145" s="243"/>
      <c r="I145" s="243"/>
      <c r="K145" s="243"/>
      <c r="L145" s="239"/>
    </row>
    <row r="146" spans="1:12" s="135" customFormat="1" x14ac:dyDescent="0.25">
      <c r="A146" s="300" t="s">
        <v>2522</v>
      </c>
      <c r="B146" s="301"/>
      <c r="C146" s="301"/>
      <c r="D146" s="137">
        <v>2016</v>
      </c>
      <c r="E146" s="138" t="s">
        <v>1960</v>
      </c>
      <c r="F146" s="137">
        <v>2015</v>
      </c>
      <c r="G146" s="138" t="s">
        <v>1960</v>
      </c>
      <c r="H146" s="137">
        <v>2014</v>
      </c>
      <c r="I146" s="138" t="s">
        <v>1960</v>
      </c>
      <c r="J146" s="137">
        <v>2013</v>
      </c>
      <c r="K146" s="204" t="s">
        <v>1959</v>
      </c>
    </row>
    <row r="147" spans="1:12" x14ac:dyDescent="0.25">
      <c r="A147" s="302" t="s">
        <v>42</v>
      </c>
      <c r="B147" s="303"/>
      <c r="C147" s="304"/>
      <c r="D147" s="227">
        <v>0</v>
      </c>
      <c r="E147" s="143"/>
      <c r="F147" s="223">
        <v>0</v>
      </c>
      <c r="G147" s="143"/>
      <c r="H147" s="223">
        <v>0</v>
      </c>
      <c r="I147" s="143"/>
      <c r="J147" s="223">
        <v>0</v>
      </c>
      <c r="K147" s="143"/>
    </row>
    <row r="148" spans="1:12" x14ac:dyDescent="0.25">
      <c r="A148" s="285" t="s">
        <v>43</v>
      </c>
      <c r="B148" s="286"/>
      <c r="C148" s="287"/>
      <c r="D148" s="148">
        <v>0</v>
      </c>
      <c r="E148" s="131"/>
      <c r="F148" s="224">
        <v>0</v>
      </c>
      <c r="G148" s="131"/>
      <c r="H148" s="224">
        <v>0</v>
      </c>
      <c r="I148" s="131"/>
      <c r="J148" s="224">
        <v>0</v>
      </c>
      <c r="K148" s="131"/>
    </row>
    <row r="149" spans="1:12" x14ac:dyDescent="0.25">
      <c r="A149" s="288" t="s">
        <v>44</v>
      </c>
      <c r="B149" s="289"/>
      <c r="C149" s="290"/>
      <c r="D149" s="148">
        <v>0</v>
      </c>
      <c r="E149" s="133"/>
      <c r="F149" s="228">
        <v>0</v>
      </c>
      <c r="G149" s="133"/>
      <c r="H149" s="228">
        <v>0</v>
      </c>
      <c r="I149" s="133"/>
      <c r="J149" s="228">
        <v>0</v>
      </c>
      <c r="K149" s="133"/>
    </row>
    <row r="150" spans="1:12" x14ac:dyDescent="0.25">
      <c r="A150" s="285" t="s">
        <v>45</v>
      </c>
      <c r="B150" s="286"/>
      <c r="C150" s="287"/>
      <c r="D150" s="148">
        <v>0</v>
      </c>
      <c r="E150" s="131"/>
      <c r="F150" s="224">
        <v>0</v>
      </c>
      <c r="G150" s="131"/>
      <c r="H150" s="224">
        <v>0</v>
      </c>
      <c r="I150" s="131"/>
      <c r="J150" s="224">
        <v>0</v>
      </c>
      <c r="K150" s="131"/>
    </row>
    <row r="151" spans="1:12" x14ac:dyDescent="0.25">
      <c r="A151" s="288" t="s">
        <v>46</v>
      </c>
      <c r="B151" s="289"/>
      <c r="C151" s="290"/>
      <c r="D151" s="148">
        <v>0</v>
      </c>
      <c r="E151" s="133"/>
      <c r="F151" s="228">
        <v>0</v>
      </c>
      <c r="G151" s="133"/>
      <c r="H151" s="228">
        <v>0</v>
      </c>
      <c r="I151" s="133"/>
      <c r="J151" s="228">
        <v>0</v>
      </c>
      <c r="K151" s="133"/>
    </row>
    <row r="152" spans="1:12" x14ac:dyDescent="0.25">
      <c r="A152" s="285" t="s">
        <v>47</v>
      </c>
      <c r="B152" s="286"/>
      <c r="C152" s="287"/>
      <c r="D152" s="148">
        <v>0</v>
      </c>
      <c r="E152" s="131"/>
      <c r="F152" s="224">
        <v>0</v>
      </c>
      <c r="G152" s="131">
        <v>-1</v>
      </c>
      <c r="H152" s="224">
        <v>6251</v>
      </c>
      <c r="I152" s="131">
        <v>-0.27759158673292494</v>
      </c>
      <c r="J152" s="224">
        <v>8653</v>
      </c>
      <c r="K152" s="131">
        <v>-1</v>
      </c>
    </row>
    <row r="153" spans="1:12" x14ac:dyDescent="0.25">
      <c r="A153" s="288" t="s">
        <v>48</v>
      </c>
      <c r="B153" s="289"/>
      <c r="C153" s="290"/>
      <c r="D153" s="148">
        <v>0</v>
      </c>
      <c r="E153" s="133"/>
      <c r="F153" s="228">
        <v>0</v>
      </c>
      <c r="G153" s="133"/>
      <c r="H153" s="228">
        <v>0</v>
      </c>
      <c r="I153" s="133"/>
      <c r="J153" s="228">
        <v>0</v>
      </c>
      <c r="K153" s="133"/>
    </row>
    <row r="154" spans="1:12" x14ac:dyDescent="0.25">
      <c r="A154" s="285" t="s">
        <v>49</v>
      </c>
      <c r="B154" s="286"/>
      <c r="C154" s="287"/>
      <c r="D154" s="148">
        <v>11188</v>
      </c>
      <c r="E154" s="131">
        <v>0.12048072108162233</v>
      </c>
      <c r="F154" s="224">
        <v>9985</v>
      </c>
      <c r="G154" s="131">
        <v>0.6133462594926482</v>
      </c>
      <c r="H154" s="224">
        <v>6189</v>
      </c>
      <c r="I154" s="131">
        <v>0.13393184316599482</v>
      </c>
      <c r="J154" s="224">
        <v>5458</v>
      </c>
      <c r="K154" s="131">
        <v>1.0498351044338587</v>
      </c>
    </row>
    <row r="155" spans="1:12" x14ac:dyDescent="0.25">
      <c r="A155" s="288" t="s">
        <v>50</v>
      </c>
      <c r="B155" s="289"/>
      <c r="C155" s="290"/>
      <c r="D155" s="148">
        <v>0</v>
      </c>
      <c r="E155" s="133"/>
      <c r="F155" s="228">
        <v>0</v>
      </c>
      <c r="G155" s="133"/>
      <c r="H155" s="228">
        <v>0</v>
      </c>
      <c r="I155" s="133"/>
      <c r="J155" s="228">
        <v>0</v>
      </c>
      <c r="K155" s="133"/>
    </row>
    <row r="156" spans="1:12" x14ac:dyDescent="0.25">
      <c r="A156" s="285" t="s">
        <v>51</v>
      </c>
      <c r="B156" s="286"/>
      <c r="C156" s="287"/>
      <c r="D156" s="148">
        <v>0</v>
      </c>
      <c r="E156" s="131"/>
      <c r="F156" s="224">
        <v>0</v>
      </c>
      <c r="G156" s="131"/>
      <c r="H156" s="224">
        <v>0</v>
      </c>
      <c r="I156" s="131"/>
      <c r="J156" s="224">
        <v>0</v>
      </c>
      <c r="K156" s="131"/>
    </row>
    <row r="157" spans="1:12" x14ac:dyDescent="0.25">
      <c r="A157" s="288" t="s">
        <v>52</v>
      </c>
      <c r="B157" s="289"/>
      <c r="C157" s="290"/>
      <c r="D157" s="148">
        <v>0</v>
      </c>
      <c r="E157" s="133"/>
      <c r="F157" s="228">
        <v>0</v>
      </c>
      <c r="G157" s="133"/>
      <c r="H157" s="228">
        <v>0</v>
      </c>
      <c r="I157" s="133"/>
      <c r="J157" s="228">
        <v>0</v>
      </c>
      <c r="K157" s="133"/>
    </row>
    <row r="158" spans="1:12" x14ac:dyDescent="0.25">
      <c r="A158" s="285" t="s">
        <v>53</v>
      </c>
      <c r="B158" s="286"/>
      <c r="C158" s="287"/>
      <c r="D158" s="148">
        <v>0</v>
      </c>
      <c r="E158" s="131"/>
      <c r="F158" s="224">
        <v>0</v>
      </c>
      <c r="G158" s="131"/>
      <c r="H158" s="224">
        <v>0</v>
      </c>
      <c r="I158" s="131"/>
      <c r="J158" s="224">
        <v>0</v>
      </c>
      <c r="K158" s="131"/>
    </row>
    <row r="159" spans="1:12" x14ac:dyDescent="0.25">
      <c r="A159" s="288" t="s">
        <v>54</v>
      </c>
      <c r="B159" s="289"/>
      <c r="C159" s="290"/>
      <c r="D159" s="148">
        <v>202</v>
      </c>
      <c r="E159" s="133">
        <v>-0.92062868369351669</v>
      </c>
      <c r="F159" s="228">
        <v>2545</v>
      </c>
      <c r="G159" s="133">
        <v>2.3442838370565044</v>
      </c>
      <c r="H159" s="228">
        <v>761</v>
      </c>
      <c r="I159" s="133">
        <v>-0.80845708532595018</v>
      </c>
      <c r="J159" s="228">
        <v>3973</v>
      </c>
      <c r="K159" s="133">
        <v>-0.94915680845708528</v>
      </c>
    </row>
    <row r="160" spans="1:12" x14ac:dyDescent="0.25">
      <c r="A160" s="285" t="s">
        <v>55</v>
      </c>
      <c r="B160" s="286"/>
      <c r="C160" s="287"/>
      <c r="D160" s="148">
        <v>0</v>
      </c>
      <c r="E160" s="131"/>
      <c r="F160" s="224">
        <v>0</v>
      </c>
      <c r="G160" s="131"/>
      <c r="H160" s="224">
        <v>0</v>
      </c>
      <c r="I160" s="131"/>
      <c r="J160" s="224">
        <v>0</v>
      </c>
      <c r="K160" s="131"/>
    </row>
    <row r="161" spans="1:11" x14ac:dyDescent="0.25">
      <c r="A161" s="288" t="s">
        <v>56</v>
      </c>
      <c r="B161" s="289"/>
      <c r="C161" s="290"/>
      <c r="D161" s="148">
        <v>0</v>
      </c>
      <c r="E161" s="133"/>
      <c r="F161" s="228">
        <v>0</v>
      </c>
      <c r="G161" s="133"/>
      <c r="H161" s="228">
        <v>0</v>
      </c>
      <c r="I161" s="133"/>
      <c r="J161" s="228">
        <v>0</v>
      </c>
      <c r="K161" s="133"/>
    </row>
    <row r="162" spans="1:11" x14ac:dyDescent="0.25">
      <c r="A162" s="285" t="s">
        <v>57</v>
      </c>
      <c r="B162" s="286"/>
      <c r="C162" s="287"/>
      <c r="D162" s="148">
        <v>0</v>
      </c>
      <c r="E162" s="131"/>
      <c r="F162" s="224">
        <v>0</v>
      </c>
      <c r="G162" s="131"/>
      <c r="H162" s="224">
        <v>0</v>
      </c>
      <c r="I162" s="131"/>
      <c r="J162" s="224">
        <v>0</v>
      </c>
      <c r="K162" s="131"/>
    </row>
    <row r="163" spans="1:11" x14ac:dyDescent="0.25">
      <c r="A163" s="288" t="s">
        <v>58</v>
      </c>
      <c r="B163" s="289"/>
      <c r="C163" s="290"/>
      <c r="D163" s="148">
        <v>405227</v>
      </c>
      <c r="E163" s="133">
        <v>0.16583904897808877</v>
      </c>
      <c r="F163" s="228">
        <v>347584</v>
      </c>
      <c r="G163" s="133">
        <v>0.42528980723257148</v>
      </c>
      <c r="H163" s="228">
        <v>243869</v>
      </c>
      <c r="I163" s="133">
        <v>0.61345577484171043</v>
      </c>
      <c r="J163" s="228">
        <v>151147</v>
      </c>
      <c r="K163" s="133">
        <v>1.6810125242313774</v>
      </c>
    </row>
    <row r="164" spans="1:11" x14ac:dyDescent="0.25">
      <c r="A164" s="285" t="s">
        <v>59</v>
      </c>
      <c r="B164" s="286"/>
      <c r="C164" s="287"/>
      <c r="D164" s="148">
        <v>12216</v>
      </c>
      <c r="E164" s="131">
        <v>-0.45827050997782703</v>
      </c>
      <c r="F164" s="224">
        <v>22550</v>
      </c>
      <c r="G164" s="131">
        <v>-7.8877496834279692E-2</v>
      </c>
      <c r="H164" s="224">
        <v>24481</v>
      </c>
      <c r="I164" s="131">
        <v>0.5527717873905873</v>
      </c>
      <c r="J164" s="224">
        <v>15766</v>
      </c>
      <c r="K164" s="131">
        <v>-0.2251680832170494</v>
      </c>
    </row>
    <row r="165" spans="1:11" x14ac:dyDescent="0.25">
      <c r="A165" s="288" t="s">
        <v>60</v>
      </c>
      <c r="B165" s="289"/>
      <c r="C165" s="290"/>
      <c r="D165" s="148">
        <v>25053</v>
      </c>
      <c r="E165" s="133">
        <v>37.366003062787136</v>
      </c>
      <c r="F165" s="228">
        <v>653</v>
      </c>
      <c r="G165" s="133"/>
      <c r="H165" s="228">
        <v>0</v>
      </c>
      <c r="I165" s="133"/>
      <c r="J165" s="228">
        <v>0</v>
      </c>
      <c r="K165" s="133"/>
    </row>
    <row r="166" spans="1:11" x14ac:dyDescent="0.25">
      <c r="A166" s="285" t="s">
        <v>61</v>
      </c>
      <c r="B166" s="286"/>
      <c r="C166" s="287"/>
      <c r="D166" s="148">
        <v>0</v>
      </c>
      <c r="E166" s="131"/>
      <c r="F166" s="224">
        <v>0</v>
      </c>
      <c r="G166" s="131"/>
      <c r="H166" s="224">
        <v>0</v>
      </c>
      <c r="I166" s="131"/>
      <c r="J166" s="224">
        <v>0</v>
      </c>
      <c r="K166" s="131"/>
    </row>
    <row r="167" spans="1:11" x14ac:dyDescent="0.25">
      <c r="A167" s="288" t="s">
        <v>62</v>
      </c>
      <c r="B167" s="289"/>
      <c r="C167" s="290"/>
      <c r="D167" s="148">
        <v>0</v>
      </c>
      <c r="E167" s="133"/>
      <c r="F167" s="228">
        <v>0</v>
      </c>
      <c r="G167" s="133"/>
      <c r="H167" s="228">
        <v>0</v>
      </c>
      <c r="I167" s="133"/>
      <c r="J167" s="228">
        <v>0</v>
      </c>
      <c r="K167" s="133"/>
    </row>
    <row r="168" spans="1:11" x14ac:dyDescent="0.25">
      <c r="A168" s="285" t="s">
        <v>63</v>
      </c>
      <c r="B168" s="286"/>
      <c r="C168" s="287"/>
      <c r="D168" s="148">
        <v>0</v>
      </c>
      <c r="E168" s="131">
        <v>-1</v>
      </c>
      <c r="F168" s="224">
        <v>2292</v>
      </c>
      <c r="G168" s="131"/>
      <c r="H168" s="224">
        <v>0</v>
      </c>
      <c r="I168" s="131"/>
      <c r="J168" s="224">
        <v>0</v>
      </c>
      <c r="K168" s="131"/>
    </row>
    <row r="169" spans="1:11" x14ac:dyDescent="0.25">
      <c r="A169" s="288" t="s">
        <v>64</v>
      </c>
      <c r="B169" s="289"/>
      <c r="C169" s="290"/>
      <c r="D169" s="228">
        <v>453886</v>
      </c>
      <c r="E169" s="133">
        <v>0.17705972355488697</v>
      </c>
      <c r="F169" s="228">
        <v>385610</v>
      </c>
      <c r="G169" s="133">
        <v>0.369587145536171</v>
      </c>
      <c r="H169" s="228">
        <v>281552</v>
      </c>
      <c r="I169" s="133">
        <v>0.52192738260620453</v>
      </c>
      <c r="J169" s="228">
        <v>184997</v>
      </c>
      <c r="K169" s="133">
        <v>1.4534776239614695</v>
      </c>
    </row>
    <row r="170" spans="1:11" x14ac:dyDescent="0.25">
      <c r="A170" s="285" t="s">
        <v>87</v>
      </c>
      <c r="B170" s="286"/>
      <c r="C170" s="287"/>
      <c r="D170" s="148">
        <v>2061549</v>
      </c>
      <c r="E170" s="131">
        <v>0.30444430664564259</v>
      </c>
      <c r="F170" s="224">
        <v>1580404</v>
      </c>
      <c r="G170" s="131">
        <v>-9.9534669593760339E-2</v>
      </c>
      <c r="H170" s="224">
        <v>1755097</v>
      </c>
      <c r="I170" s="131">
        <v>0.13677533767810113</v>
      </c>
      <c r="J170" s="224">
        <v>1543926</v>
      </c>
      <c r="K170" s="131">
        <v>0.33526412535315808</v>
      </c>
    </row>
    <row r="171" spans="1:11" x14ac:dyDescent="0.25">
      <c r="A171" s="291" t="s">
        <v>65</v>
      </c>
      <c r="B171" s="292"/>
      <c r="C171" s="293"/>
      <c r="D171" s="229">
        <v>2515435</v>
      </c>
      <c r="E171" s="147">
        <v>0.27945935278182144</v>
      </c>
      <c r="F171" s="229">
        <v>1966014</v>
      </c>
      <c r="G171" s="146">
        <v>-3.4682444209854446E-2</v>
      </c>
      <c r="H171" s="229">
        <v>2036650</v>
      </c>
      <c r="I171" s="146">
        <v>0.17798768366202533</v>
      </c>
      <c r="J171" s="229">
        <v>1728923</v>
      </c>
      <c r="K171" s="146">
        <v>0.45491441781964848</v>
      </c>
    </row>
    <row r="172" spans="1:11" s="191" customFormat="1" ht="15.75" thickBot="1" x14ac:dyDescent="0.3">
      <c r="A172" s="160"/>
      <c r="B172" s="160"/>
      <c r="C172" s="160"/>
      <c r="D172" s="199"/>
      <c r="E172" s="200"/>
      <c r="F172" s="199"/>
      <c r="G172" s="161"/>
      <c r="H172" s="199"/>
      <c r="I172" s="161"/>
      <c r="J172" s="199"/>
      <c r="K172" s="161"/>
    </row>
    <row r="173" spans="1:11" s="135" customFormat="1" x14ac:dyDescent="0.25">
      <c r="A173" s="300" t="s">
        <v>1954</v>
      </c>
      <c r="B173" s="301"/>
      <c r="C173" s="301"/>
      <c r="D173" s="137">
        <v>2016</v>
      </c>
      <c r="E173" s="138" t="s">
        <v>1960</v>
      </c>
      <c r="F173" s="137">
        <v>2015</v>
      </c>
      <c r="G173" s="138" t="s">
        <v>1960</v>
      </c>
      <c r="H173" s="137">
        <v>2014</v>
      </c>
      <c r="I173" s="138" t="s">
        <v>1960</v>
      </c>
      <c r="J173" s="137">
        <v>2013</v>
      </c>
      <c r="K173" s="136" t="s">
        <v>1959</v>
      </c>
    </row>
    <row r="174" spans="1:11" x14ac:dyDescent="0.25">
      <c r="A174" s="302" t="s">
        <v>978</v>
      </c>
      <c r="B174" s="303"/>
      <c r="C174" s="304"/>
      <c r="D174" s="223">
        <v>1578762</v>
      </c>
      <c r="E174" s="143">
        <v>-0.27624544433493026</v>
      </c>
      <c r="F174" s="223">
        <v>2181350</v>
      </c>
      <c r="G174" s="143">
        <v>0.34423212969604644</v>
      </c>
      <c r="H174" s="223">
        <v>1622748</v>
      </c>
      <c r="I174" s="143">
        <v>-0.32265779765735936</v>
      </c>
      <c r="J174" s="223">
        <v>2395758</v>
      </c>
      <c r="K174" s="143">
        <v>-0.34101774887112968</v>
      </c>
    </row>
    <row r="175" spans="1:11" x14ac:dyDescent="0.25">
      <c r="A175" s="285" t="s">
        <v>345</v>
      </c>
      <c r="B175" s="286"/>
      <c r="C175" s="287"/>
      <c r="D175" s="224"/>
      <c r="E175" s="131"/>
      <c r="F175" s="224"/>
      <c r="G175" s="131"/>
      <c r="H175" s="224"/>
      <c r="I175" s="131"/>
      <c r="J175" s="224"/>
      <c r="K175" s="131"/>
    </row>
    <row r="176" spans="1:11" x14ac:dyDescent="0.25">
      <c r="A176" s="288" t="s">
        <v>957</v>
      </c>
      <c r="B176" s="289"/>
      <c r="C176" s="290"/>
      <c r="D176" s="228"/>
      <c r="E176" s="133"/>
      <c r="F176" s="228"/>
      <c r="G176" s="133"/>
      <c r="H176" s="228"/>
      <c r="I176" s="133"/>
      <c r="J176" s="228"/>
      <c r="K176" s="133"/>
    </row>
    <row r="177" spans="1:11" x14ac:dyDescent="0.25">
      <c r="A177" s="285" t="s">
        <v>958</v>
      </c>
      <c r="B177" s="286"/>
      <c r="C177" s="287"/>
      <c r="D177" s="224">
        <v>3431914</v>
      </c>
      <c r="E177" s="131">
        <v>0.3738080455449595</v>
      </c>
      <c r="F177" s="224">
        <v>2498103</v>
      </c>
      <c r="G177" s="131">
        <v>5.6513977509614177E-2</v>
      </c>
      <c r="H177" s="224">
        <v>2364477</v>
      </c>
      <c r="I177" s="131">
        <v>-9.225252284419061E-3</v>
      </c>
      <c r="J177" s="224">
        <v>2386493</v>
      </c>
      <c r="K177" s="131">
        <v>0.43805743406747899</v>
      </c>
    </row>
    <row r="178" spans="1:11" x14ac:dyDescent="0.25">
      <c r="A178" s="288" t="s">
        <v>959</v>
      </c>
      <c r="B178" s="289"/>
      <c r="C178" s="290"/>
      <c r="D178" s="228">
        <v>1657327</v>
      </c>
      <c r="E178" s="133">
        <v>-0.15692626213555194</v>
      </c>
      <c r="F178" s="228">
        <v>1965815</v>
      </c>
      <c r="G178" s="133">
        <v>1.1219891580544945</v>
      </c>
      <c r="H178" s="228">
        <v>926402</v>
      </c>
      <c r="I178" s="133">
        <v>0.47443694105925593</v>
      </c>
      <c r="J178" s="228">
        <v>628309</v>
      </c>
      <c r="K178" s="133">
        <v>1.6377578548134757</v>
      </c>
    </row>
    <row r="179" spans="1:11" x14ac:dyDescent="0.25">
      <c r="A179" s="285" t="s">
        <v>960</v>
      </c>
      <c r="B179" s="286"/>
      <c r="C179" s="287"/>
      <c r="D179" s="224">
        <v>0</v>
      </c>
      <c r="E179" s="131"/>
      <c r="F179" s="224">
        <v>0</v>
      </c>
      <c r="G179" s="131"/>
      <c r="H179" s="224">
        <v>0</v>
      </c>
      <c r="I179" s="131"/>
      <c r="J179" s="224">
        <v>0</v>
      </c>
      <c r="K179" s="131"/>
    </row>
    <row r="180" spans="1:11" x14ac:dyDescent="0.25">
      <c r="A180" s="288" t="s">
        <v>961</v>
      </c>
      <c r="B180" s="289"/>
      <c r="C180" s="290"/>
      <c r="D180" s="228">
        <v>0</v>
      </c>
      <c r="E180" s="133">
        <v>-1</v>
      </c>
      <c r="F180" s="228">
        <v>35627</v>
      </c>
      <c r="G180" s="133"/>
      <c r="H180" s="228">
        <v>0</v>
      </c>
      <c r="I180" s="133"/>
      <c r="J180" s="228">
        <v>0</v>
      </c>
      <c r="K180" s="133"/>
    </row>
    <row r="181" spans="1:11" x14ac:dyDescent="0.25">
      <c r="A181" s="285" t="s">
        <v>962</v>
      </c>
      <c r="B181" s="286"/>
      <c r="C181" s="287"/>
      <c r="D181" s="224">
        <v>15403</v>
      </c>
      <c r="E181" s="131">
        <v>-0.51290240971475554</v>
      </c>
      <c r="F181" s="224">
        <v>31622</v>
      </c>
      <c r="G181" s="131">
        <v>0.22499418919965919</v>
      </c>
      <c r="H181" s="224">
        <v>25814</v>
      </c>
      <c r="I181" s="131">
        <v>-0.82723171858058819</v>
      </c>
      <c r="J181" s="224">
        <v>149414</v>
      </c>
      <c r="K181" s="131">
        <v>-0.89691059740051138</v>
      </c>
    </row>
    <row r="182" spans="1:11" x14ac:dyDescent="0.25">
      <c r="A182" s="288" t="s">
        <v>979</v>
      </c>
      <c r="B182" s="289"/>
      <c r="C182" s="290"/>
      <c r="D182" s="228">
        <v>-27</v>
      </c>
      <c r="E182" s="133">
        <v>2.8571428571428572</v>
      </c>
      <c r="F182" s="228">
        <v>-7</v>
      </c>
      <c r="G182" s="133">
        <v>6</v>
      </c>
      <c r="H182" s="228">
        <v>-1</v>
      </c>
      <c r="I182" s="133"/>
      <c r="J182" s="228">
        <v>0</v>
      </c>
      <c r="K182" s="133"/>
    </row>
    <row r="183" spans="1:11" x14ac:dyDescent="0.25">
      <c r="A183" s="285" t="s">
        <v>963</v>
      </c>
      <c r="B183" s="286"/>
      <c r="C183" s="287"/>
      <c r="D183" s="224">
        <v>72267</v>
      </c>
      <c r="E183" s="131">
        <v>-0.57562891973786201</v>
      </c>
      <c r="F183" s="224">
        <v>170292</v>
      </c>
      <c r="G183" s="131">
        <v>1.0250677829044381</v>
      </c>
      <c r="H183" s="224">
        <v>84092</v>
      </c>
      <c r="I183" s="131">
        <v>0.34624743852459017</v>
      </c>
      <c r="J183" s="224">
        <v>62464</v>
      </c>
      <c r="K183" s="131">
        <v>0.15693839651639352</v>
      </c>
    </row>
    <row r="184" spans="1:11" x14ac:dyDescent="0.25">
      <c r="A184" s="288" t="s">
        <v>980</v>
      </c>
      <c r="B184" s="289"/>
      <c r="C184" s="290"/>
      <c r="D184" s="228">
        <v>5176884</v>
      </c>
      <c r="E184" s="133">
        <v>0.10112450366397452</v>
      </c>
      <c r="F184" s="228">
        <v>4701452</v>
      </c>
      <c r="G184" s="133">
        <v>0.3824616272193786</v>
      </c>
      <c r="H184" s="228">
        <v>3400783</v>
      </c>
      <c r="I184" s="133">
        <v>5.3957318358188511E-2</v>
      </c>
      <c r="J184" s="228">
        <v>3226680</v>
      </c>
      <c r="K184" s="133">
        <v>0.60439956859682398</v>
      </c>
    </row>
    <row r="185" spans="1:11" x14ac:dyDescent="0.25">
      <c r="A185" s="285" t="s">
        <v>981</v>
      </c>
      <c r="B185" s="286"/>
      <c r="C185" s="287"/>
      <c r="D185" s="224"/>
      <c r="E185" s="131"/>
      <c r="F185" s="224"/>
      <c r="G185" s="131"/>
      <c r="H185" s="224"/>
      <c r="I185" s="131"/>
      <c r="J185" s="224"/>
      <c r="K185" s="131"/>
    </row>
    <row r="186" spans="1:11" x14ac:dyDescent="0.25">
      <c r="A186" s="288" t="s">
        <v>958</v>
      </c>
      <c r="B186" s="289"/>
      <c r="C186" s="290"/>
      <c r="D186" s="228">
        <v>4228166</v>
      </c>
      <c r="E186" s="133">
        <v>-3.4672129032876753E-2</v>
      </c>
      <c r="F186" s="228">
        <v>4380031</v>
      </c>
      <c r="G186" s="133">
        <v>5.7784575243331027E-2</v>
      </c>
      <c r="H186" s="228">
        <v>4140759</v>
      </c>
      <c r="I186" s="133">
        <v>0.2388906242146156</v>
      </c>
      <c r="J186" s="228">
        <v>3342312</v>
      </c>
      <c r="K186" s="133">
        <v>0.26504228210891134</v>
      </c>
    </row>
    <row r="187" spans="1:11" x14ac:dyDescent="0.25">
      <c r="A187" s="285" t="s">
        <v>959</v>
      </c>
      <c r="B187" s="286"/>
      <c r="C187" s="287"/>
      <c r="D187" s="224">
        <v>1706280</v>
      </c>
      <c r="E187" s="131">
        <v>-0.23419988591181462</v>
      </c>
      <c r="F187" s="224">
        <v>2228101</v>
      </c>
      <c r="G187" s="131">
        <v>9.8672382659909186E-2</v>
      </c>
      <c r="H187" s="224">
        <v>2027994</v>
      </c>
      <c r="I187" s="131">
        <v>1.679954593928854</v>
      </c>
      <c r="J187" s="224">
        <v>756727</v>
      </c>
      <c r="K187" s="131">
        <v>1.2548158054357779</v>
      </c>
    </row>
    <row r="188" spans="1:11" x14ac:dyDescent="0.25">
      <c r="A188" s="288" t="s">
        <v>960</v>
      </c>
      <c r="B188" s="289"/>
      <c r="C188" s="290"/>
      <c r="D188" s="228">
        <v>0</v>
      </c>
      <c r="E188" s="133"/>
      <c r="F188" s="228">
        <v>0</v>
      </c>
      <c r="G188" s="133"/>
      <c r="H188" s="228">
        <v>0</v>
      </c>
      <c r="I188" s="133"/>
      <c r="J188" s="228">
        <v>0</v>
      </c>
      <c r="K188" s="133"/>
    </row>
    <row r="189" spans="1:11" x14ac:dyDescent="0.25">
      <c r="A189" s="285" t="s">
        <v>961</v>
      </c>
      <c r="B189" s="286"/>
      <c r="C189" s="287"/>
      <c r="D189" s="224">
        <v>78039</v>
      </c>
      <c r="E189" s="131">
        <v>6.8983466432886331E-2</v>
      </c>
      <c r="F189" s="224">
        <v>73003</v>
      </c>
      <c r="G189" s="131">
        <v>-0.4549167475546928</v>
      </c>
      <c r="H189" s="224">
        <v>133930</v>
      </c>
      <c r="I189" s="131">
        <v>0.23473066037300971</v>
      </c>
      <c r="J189" s="224">
        <v>108469</v>
      </c>
      <c r="K189" s="131">
        <v>-0.28054098405996186</v>
      </c>
    </row>
    <row r="190" spans="1:11" x14ac:dyDescent="0.25">
      <c r="A190" s="288" t="s">
        <v>962</v>
      </c>
      <c r="B190" s="289"/>
      <c r="C190" s="290"/>
      <c r="D190" s="228">
        <v>505548</v>
      </c>
      <c r="E190" s="133">
        <v>1.3618109702827832</v>
      </c>
      <c r="F190" s="228">
        <v>214051</v>
      </c>
      <c r="G190" s="133">
        <v>0.31363150982534083</v>
      </c>
      <c r="H190" s="228">
        <v>162946</v>
      </c>
      <c r="I190" s="133">
        <v>0.49706001249494691</v>
      </c>
      <c r="J190" s="228">
        <v>108844</v>
      </c>
      <c r="K190" s="133">
        <v>3.6447025100143327</v>
      </c>
    </row>
    <row r="191" spans="1:11" x14ac:dyDescent="0.25">
      <c r="A191" s="285" t="s">
        <v>964</v>
      </c>
      <c r="B191" s="286"/>
      <c r="C191" s="287"/>
      <c r="D191" s="224">
        <v>53002</v>
      </c>
      <c r="E191" s="131">
        <v>0.52409707844490461</v>
      </c>
      <c r="F191" s="224">
        <v>34776</v>
      </c>
      <c r="G191" s="131">
        <v>-0.8112113611934465</v>
      </c>
      <c r="H191" s="224">
        <v>184206</v>
      </c>
      <c r="I191" s="131">
        <v>1.739326343966094</v>
      </c>
      <c r="J191" s="224">
        <v>67245</v>
      </c>
      <c r="K191" s="131">
        <v>-0.21180756933601008</v>
      </c>
    </row>
    <row r="192" spans="1:11" x14ac:dyDescent="0.25">
      <c r="A192" s="288" t="s">
        <v>982</v>
      </c>
      <c r="B192" s="289"/>
      <c r="C192" s="290"/>
      <c r="D192" s="228">
        <v>6571035</v>
      </c>
      <c r="E192" s="133">
        <v>-5.1793501897990257E-2</v>
      </c>
      <c r="F192" s="228">
        <v>6929962</v>
      </c>
      <c r="G192" s="133">
        <v>4.2125406119099207E-2</v>
      </c>
      <c r="H192" s="228">
        <v>6649835</v>
      </c>
      <c r="I192" s="133">
        <v>0.51698137397210564</v>
      </c>
      <c r="J192" s="228">
        <v>4383597</v>
      </c>
      <c r="K192" s="133">
        <v>0.49900526896062747</v>
      </c>
    </row>
    <row r="193" spans="1:11" x14ac:dyDescent="0.25">
      <c r="A193" s="285" t="s">
        <v>983</v>
      </c>
      <c r="B193" s="286"/>
      <c r="C193" s="287"/>
      <c r="D193" s="224">
        <v>0</v>
      </c>
      <c r="E193" s="131"/>
      <c r="F193" s="224">
        <v>0</v>
      </c>
      <c r="G193" s="131"/>
      <c r="H193" s="224">
        <v>0</v>
      </c>
      <c r="I193" s="131"/>
      <c r="J193" s="224">
        <v>0</v>
      </c>
      <c r="K193" s="131"/>
    </row>
    <row r="194" spans="1:11" x14ac:dyDescent="0.25">
      <c r="A194" s="291" t="s">
        <v>984</v>
      </c>
      <c r="B194" s="292"/>
      <c r="C194" s="293"/>
      <c r="D194" s="229">
        <v>-1394151</v>
      </c>
      <c r="E194" s="146">
        <v>-0.37440217903442208</v>
      </c>
      <c r="F194" s="229">
        <v>-2228510</v>
      </c>
      <c r="G194" s="146">
        <v>-0.31410454495649809</v>
      </c>
      <c r="H194" s="229">
        <v>-3249052</v>
      </c>
      <c r="I194" s="146">
        <v>1.8083708684374074</v>
      </c>
      <c r="J194" s="229">
        <v>-1156917</v>
      </c>
      <c r="K194" s="146">
        <v>0.20505706113748867</v>
      </c>
    </row>
    <row r="195" spans="1:11" s="176" customFormat="1" x14ac:dyDescent="0.25">
      <c r="D195" s="242"/>
      <c r="E195" s="243"/>
      <c r="F195" s="242"/>
      <c r="G195" s="243"/>
      <c r="H195" s="242"/>
      <c r="I195" s="243"/>
      <c r="J195" s="242"/>
      <c r="K195" s="243"/>
    </row>
    <row r="196" spans="1:11" x14ac:dyDescent="0.25">
      <c r="A196" s="276" t="s">
        <v>1962</v>
      </c>
      <c r="B196" s="277"/>
      <c r="C196" s="277"/>
      <c r="D196" s="277"/>
      <c r="E196" s="277"/>
      <c r="F196" s="277"/>
      <c r="G196" s="277"/>
      <c r="H196" s="277"/>
      <c r="I196" s="277"/>
      <c r="J196" s="277"/>
      <c r="K196" s="278"/>
    </row>
    <row r="197" spans="1:11" s="176" customFormat="1" x14ac:dyDescent="0.25">
      <c r="A197" s="144"/>
      <c r="B197" s="144"/>
      <c r="C197" s="144"/>
      <c r="D197" s="144"/>
      <c r="E197" s="144"/>
      <c r="F197" s="144"/>
      <c r="G197" s="144"/>
      <c r="H197" s="144"/>
      <c r="I197" s="144"/>
      <c r="J197" s="144"/>
      <c r="K197" s="144"/>
    </row>
    <row r="198" spans="1:11" s="176" customFormat="1" x14ac:dyDescent="0.25">
      <c r="A198" s="144"/>
      <c r="B198" s="144"/>
      <c r="C198" s="144"/>
      <c r="D198" s="144"/>
      <c r="E198" s="144"/>
      <c r="F198" s="144"/>
      <c r="G198" s="144"/>
      <c r="H198" s="144"/>
      <c r="I198" s="144"/>
      <c r="J198" s="144"/>
      <c r="K198" s="144"/>
    </row>
    <row r="199" spans="1:11" s="176" customFormat="1" x14ac:dyDescent="0.25">
      <c r="A199" s="144"/>
      <c r="B199" s="144"/>
      <c r="C199" s="144"/>
      <c r="D199" s="144"/>
      <c r="E199" s="144"/>
      <c r="F199" s="144"/>
      <c r="G199" s="144"/>
      <c r="H199" s="144"/>
      <c r="I199" s="144"/>
      <c r="J199" s="144"/>
      <c r="K199" s="144"/>
    </row>
    <row r="200" spans="1:11" s="176" customFormat="1" x14ac:dyDescent="0.25">
      <c r="A200" s="144"/>
      <c r="B200" s="144"/>
      <c r="C200" s="144"/>
      <c r="D200" s="144"/>
      <c r="E200" s="144"/>
      <c r="F200" s="144"/>
      <c r="G200" s="144"/>
      <c r="H200" s="144"/>
      <c r="I200" s="144"/>
      <c r="J200" s="144"/>
      <c r="K200" s="144"/>
    </row>
    <row r="201" spans="1:11" s="176" customFormat="1" x14ac:dyDescent="0.25">
      <c r="A201" s="144"/>
      <c r="B201" s="144"/>
      <c r="C201" s="144"/>
      <c r="D201" s="144"/>
      <c r="E201" s="144"/>
      <c r="F201" s="144"/>
      <c r="G201" s="144"/>
      <c r="H201" s="144"/>
      <c r="I201" s="144"/>
      <c r="J201" s="144"/>
      <c r="K201" s="144"/>
    </row>
    <row r="202" spans="1:11" s="176" customFormat="1" x14ac:dyDescent="0.25">
      <c r="A202" s="144"/>
      <c r="B202" s="144"/>
      <c r="C202" s="144"/>
      <c r="D202" s="144"/>
      <c r="E202" s="144"/>
      <c r="F202" s="144"/>
      <c r="G202" s="144"/>
      <c r="H202" s="144"/>
      <c r="I202" s="144"/>
      <c r="J202" s="144"/>
      <c r="K202" s="144"/>
    </row>
    <row r="203" spans="1:11" s="176" customFormat="1" x14ac:dyDescent="0.25">
      <c r="A203" s="144"/>
      <c r="B203" s="144"/>
      <c r="C203" s="144"/>
      <c r="D203" s="144"/>
      <c r="E203" s="144"/>
      <c r="F203" s="144"/>
      <c r="G203" s="144"/>
      <c r="H203" s="144"/>
      <c r="I203" s="144"/>
      <c r="J203" s="144"/>
      <c r="K203" s="144"/>
    </row>
    <row r="204" spans="1:11" s="176" customFormat="1" x14ac:dyDescent="0.25">
      <c r="A204" s="144"/>
      <c r="B204" s="144"/>
      <c r="C204" s="144"/>
      <c r="D204" s="144"/>
      <c r="E204" s="144"/>
      <c r="F204" s="144"/>
      <c r="G204" s="144"/>
      <c r="H204" s="144"/>
      <c r="I204" s="144"/>
      <c r="J204" s="144"/>
      <c r="K204" s="144"/>
    </row>
    <row r="205" spans="1:11" s="176" customFormat="1" x14ac:dyDescent="0.25">
      <c r="A205" s="144"/>
      <c r="B205" s="144"/>
      <c r="C205" s="144"/>
      <c r="D205" s="144"/>
      <c r="E205" s="144"/>
      <c r="F205" s="144"/>
      <c r="G205" s="144"/>
      <c r="H205" s="144"/>
      <c r="I205" s="144"/>
      <c r="J205" s="144"/>
      <c r="K205" s="144"/>
    </row>
    <row r="206" spans="1:11" s="176" customFormat="1" x14ac:dyDescent="0.25">
      <c r="A206" s="144"/>
      <c r="B206" s="144"/>
      <c r="C206" s="144"/>
      <c r="D206" s="144"/>
      <c r="E206" s="144"/>
      <c r="F206" s="144"/>
      <c r="G206" s="144"/>
      <c r="H206" s="144"/>
      <c r="I206" s="144"/>
      <c r="J206" s="144"/>
      <c r="K206" s="144"/>
    </row>
    <row r="207" spans="1:11" s="176" customFormat="1" x14ac:dyDescent="0.25">
      <c r="A207" s="144"/>
      <c r="B207" s="144"/>
      <c r="C207" s="144"/>
      <c r="D207" s="144"/>
      <c r="E207" s="144"/>
      <c r="F207" s="144"/>
      <c r="G207" s="144"/>
      <c r="H207" s="144"/>
      <c r="I207" s="144"/>
      <c r="J207" s="144"/>
      <c r="K207" s="144"/>
    </row>
    <row r="208" spans="1:11" s="176" customFormat="1" x14ac:dyDescent="0.25">
      <c r="A208" s="144"/>
      <c r="B208" s="144"/>
      <c r="C208" s="144"/>
      <c r="D208" s="144"/>
      <c r="E208" s="144"/>
      <c r="F208" s="144"/>
      <c r="G208" s="144"/>
      <c r="H208" s="144"/>
      <c r="I208" s="144"/>
      <c r="J208" s="144"/>
      <c r="K208" s="144"/>
    </row>
    <row r="209" spans="1:12" s="176" customFormat="1" x14ac:dyDescent="0.25">
      <c r="A209" s="144"/>
      <c r="B209" s="144"/>
      <c r="C209" s="144"/>
      <c r="D209" s="144"/>
      <c r="E209" s="144"/>
      <c r="F209" s="144"/>
      <c r="G209" s="144"/>
      <c r="H209" s="144"/>
      <c r="I209" s="144"/>
      <c r="J209" s="144"/>
      <c r="K209" s="144"/>
    </row>
    <row r="210" spans="1:12" s="176" customFormat="1" x14ac:dyDescent="0.25">
      <c r="A210" s="144"/>
      <c r="B210" s="144"/>
      <c r="C210" s="144"/>
      <c r="D210" s="144"/>
      <c r="E210" s="144"/>
      <c r="F210" s="144"/>
      <c r="G210" s="144"/>
      <c r="H210" s="144"/>
      <c r="I210" s="144"/>
      <c r="J210" s="144"/>
      <c r="K210" s="144"/>
    </row>
    <row r="211" spans="1:12" s="176" customFormat="1" x14ac:dyDescent="0.25">
      <c r="A211" s="144"/>
      <c r="B211" s="144"/>
      <c r="C211" s="144"/>
      <c r="D211" s="144"/>
      <c r="E211" s="144"/>
      <c r="F211" s="144"/>
      <c r="G211" s="144"/>
      <c r="H211" s="144"/>
      <c r="I211" s="144"/>
      <c r="J211" s="144"/>
      <c r="K211" s="144"/>
    </row>
    <row r="212" spans="1:12" s="176" customFormat="1" ht="15.75" thickBot="1" x14ac:dyDescent="0.3">
      <c r="A212" s="144"/>
      <c r="B212" s="144"/>
      <c r="C212" s="144"/>
      <c r="D212" s="144"/>
      <c r="E212" s="144"/>
      <c r="F212" s="144"/>
      <c r="G212" s="144"/>
      <c r="H212" s="144"/>
      <c r="I212" s="144"/>
      <c r="J212" s="144"/>
      <c r="K212" s="144"/>
    </row>
    <row r="213" spans="1:12" s="135" customFormat="1" ht="15.75" thickBot="1" x14ac:dyDescent="0.3">
      <c r="A213" s="332" t="s">
        <v>1956</v>
      </c>
      <c r="B213" s="333"/>
      <c r="C213" s="333"/>
      <c r="D213" s="137">
        <v>2016</v>
      </c>
      <c r="E213" s="138" t="s">
        <v>1960</v>
      </c>
      <c r="F213" s="137">
        <v>2015</v>
      </c>
      <c r="G213" s="138" t="s">
        <v>1960</v>
      </c>
      <c r="H213" s="137">
        <v>2014</v>
      </c>
      <c r="I213" s="138" t="s">
        <v>1960</v>
      </c>
      <c r="J213" s="137">
        <v>2013</v>
      </c>
      <c r="K213" s="136" t="s">
        <v>1959</v>
      </c>
    </row>
    <row r="214" spans="1:12" x14ac:dyDescent="0.25">
      <c r="A214" s="334" t="s">
        <v>986</v>
      </c>
      <c r="B214" s="335"/>
      <c r="C214" s="335"/>
      <c r="D214" s="223">
        <v>17222123</v>
      </c>
      <c r="E214" s="143">
        <v>8.8548716157545337E-2</v>
      </c>
      <c r="F214" s="223">
        <v>15821178</v>
      </c>
      <c r="G214" s="143">
        <v>7.2871070639502156E-2</v>
      </c>
      <c r="H214" s="223">
        <v>14746579</v>
      </c>
      <c r="I214" s="143">
        <v>9.4553344985051524E-2</v>
      </c>
      <c r="J214" s="223">
        <v>13472691</v>
      </c>
      <c r="K214" s="143">
        <v>0.27829867099304817</v>
      </c>
    </row>
    <row r="215" spans="1:12" x14ac:dyDescent="0.25">
      <c r="A215" s="330" t="s">
        <v>1379</v>
      </c>
      <c r="B215" s="286"/>
      <c r="C215" s="286"/>
      <c r="D215" s="202">
        <v>1.0234406640807292</v>
      </c>
      <c r="E215" s="165">
        <v>7.4956175245301626E-2</v>
      </c>
      <c r="F215" s="202">
        <v>0.95207664056367991</v>
      </c>
      <c r="G215" s="165">
        <v>4.6405240937121839E-2</v>
      </c>
      <c r="H215" s="202">
        <v>0.90985461780661125</v>
      </c>
      <c r="I215" s="165">
        <v>3.2249170258310089E-2</v>
      </c>
      <c r="J215" s="202">
        <v>0.88142925566985841</v>
      </c>
      <c r="K215" s="165">
        <v>0.16111492498958024</v>
      </c>
    </row>
    <row r="216" spans="1:12" x14ac:dyDescent="0.25">
      <c r="A216" s="331" t="s">
        <v>993</v>
      </c>
      <c r="B216" s="289"/>
      <c r="C216" s="289"/>
      <c r="D216" s="228">
        <v>-403697</v>
      </c>
      <c r="E216" s="133">
        <v>-1.5324384994012166</v>
      </c>
      <c r="F216" s="228">
        <v>758204</v>
      </c>
      <c r="G216" s="133">
        <v>-0.42963705188154089</v>
      </c>
      <c r="H216" s="228">
        <v>1329336</v>
      </c>
      <c r="I216" s="133">
        <v>-0.16784759872973898</v>
      </c>
      <c r="J216" s="228">
        <v>1597467</v>
      </c>
      <c r="K216" s="133">
        <v>-1.2527106976231748</v>
      </c>
    </row>
    <row r="217" spans="1:12" x14ac:dyDescent="0.25">
      <c r="A217" s="330" t="s">
        <v>994</v>
      </c>
      <c r="B217" s="286"/>
      <c r="C217" s="286"/>
      <c r="D217" s="224">
        <v>1225086</v>
      </c>
      <c r="E217" s="131">
        <v>3.9635771143434306E-2</v>
      </c>
      <c r="F217" s="224">
        <v>1178380</v>
      </c>
      <c r="G217" s="131">
        <v>0.28719284735079986</v>
      </c>
      <c r="H217" s="224">
        <v>915465</v>
      </c>
      <c r="I217" s="131">
        <v>-7.1844327489767545E-2</v>
      </c>
      <c r="J217" s="224">
        <v>986327</v>
      </c>
      <c r="K217" s="131">
        <v>0.24206880679531229</v>
      </c>
    </row>
    <row r="218" spans="1:12" x14ac:dyDescent="0.25">
      <c r="A218" s="331" t="s">
        <v>995</v>
      </c>
      <c r="B218" s="289"/>
      <c r="C218" s="289"/>
      <c r="D218" s="228">
        <v>-21180</v>
      </c>
      <c r="E218" s="133">
        <v>-1.3387499200307083</v>
      </c>
      <c r="F218" s="228">
        <v>62524</v>
      </c>
      <c r="G218" s="133">
        <v>0.10005806077027279</v>
      </c>
      <c r="H218" s="228">
        <v>56837</v>
      </c>
      <c r="I218" s="133">
        <v>13.701758923952406</v>
      </c>
      <c r="J218" s="228">
        <v>3866</v>
      </c>
      <c r="K218" s="133">
        <v>-6.4785307811691668</v>
      </c>
    </row>
    <row r="219" spans="1:12" x14ac:dyDescent="0.25">
      <c r="A219" s="330" t="s">
        <v>996</v>
      </c>
      <c r="B219" s="286"/>
      <c r="C219" s="286"/>
      <c r="D219" s="224">
        <v>1203905</v>
      </c>
      <c r="E219" s="131">
        <v>-2.9816166278777367E-2</v>
      </c>
      <c r="F219" s="224">
        <v>1240904</v>
      </c>
      <c r="G219" s="131">
        <v>0.27625367426992842</v>
      </c>
      <c r="H219" s="224">
        <v>972302</v>
      </c>
      <c r="I219" s="131">
        <v>-1.8068194786268976E-2</v>
      </c>
      <c r="J219" s="224">
        <v>990193</v>
      </c>
      <c r="K219" s="131">
        <v>0.21582863138802244</v>
      </c>
    </row>
    <row r="220" spans="1:12" x14ac:dyDescent="0.25">
      <c r="A220" s="331" t="s">
        <v>1000</v>
      </c>
      <c r="B220" s="289"/>
      <c r="C220" s="289"/>
      <c r="D220" s="228">
        <v>496</v>
      </c>
      <c r="E220" s="133">
        <v>-1.0905770635500365</v>
      </c>
      <c r="F220" s="228">
        <v>-5476</v>
      </c>
      <c r="G220" s="133">
        <v>0.8126448195961602</v>
      </c>
      <c r="H220" s="228">
        <v>-3021</v>
      </c>
      <c r="I220" s="133">
        <v>-0.52965903783278834</v>
      </c>
      <c r="J220" s="228">
        <v>-6423</v>
      </c>
      <c r="K220" s="133">
        <v>-1.0772224817063678</v>
      </c>
    </row>
    <row r="221" spans="1:12" x14ac:dyDescent="0.25">
      <c r="A221" s="330" t="s">
        <v>1002</v>
      </c>
      <c r="B221" s="286"/>
      <c r="C221" s="286"/>
      <c r="D221" s="224"/>
      <c r="E221" s="131"/>
      <c r="F221" s="224"/>
      <c r="G221" s="131"/>
      <c r="H221" s="224"/>
      <c r="I221" s="131"/>
      <c r="J221" s="224"/>
      <c r="K221" s="131"/>
      <c r="L221" s="176"/>
    </row>
    <row r="222" spans="1:12" x14ac:dyDescent="0.25">
      <c r="A222" s="331" t="s">
        <v>1003</v>
      </c>
      <c r="B222" s="289"/>
      <c r="C222" s="289"/>
      <c r="D222" s="228">
        <v>795514</v>
      </c>
      <c r="E222" s="133">
        <v>-0.6007149360603028</v>
      </c>
      <c r="F222" s="228">
        <v>1992346</v>
      </c>
      <c r="G222" s="133">
        <v>-0.13233473346354763</v>
      </c>
      <c r="H222" s="228">
        <v>2296215</v>
      </c>
      <c r="I222" s="133">
        <v>-0.11013042576814791</v>
      </c>
      <c r="J222" s="228">
        <v>2580395</v>
      </c>
      <c r="K222" s="133">
        <v>-0.69170843998690124</v>
      </c>
    </row>
    <row r="223" spans="1:12" x14ac:dyDescent="0.25">
      <c r="A223" s="330" t="s">
        <v>1007</v>
      </c>
      <c r="B223" s="286"/>
      <c r="C223" s="286"/>
      <c r="D223" s="224">
        <v>354040</v>
      </c>
      <c r="E223" s="131">
        <v>-0.68211354447348604</v>
      </c>
      <c r="F223" s="224">
        <v>1113731</v>
      </c>
      <c r="G223" s="131">
        <v>-0.10617713363471692</v>
      </c>
      <c r="H223" s="224">
        <v>1246031</v>
      </c>
      <c r="I223" s="131">
        <v>-7.4199640982661408E-2</v>
      </c>
      <c r="J223" s="224">
        <v>1345896</v>
      </c>
      <c r="K223" s="131">
        <v>-0.73694847150151277</v>
      </c>
    </row>
    <row r="224" spans="1:12" x14ac:dyDescent="0.25">
      <c r="A224" s="331" t="s">
        <v>1383</v>
      </c>
      <c r="B224" s="289"/>
      <c r="C224" s="289"/>
      <c r="D224" s="142">
        <v>-0.98367133657213879</v>
      </c>
      <c r="E224" s="133">
        <v>5.806615977035686</v>
      </c>
      <c r="F224" s="142">
        <v>-0.14451694349892388</v>
      </c>
      <c r="G224" s="133">
        <v>-4.2647869973331574</v>
      </c>
      <c r="H224" s="142">
        <v>4.4265351343586154E-2</v>
      </c>
      <c r="I224" s="133">
        <v>-0.73313253967888392</v>
      </c>
      <c r="J224" s="142">
        <v>0.16587017124651532</v>
      </c>
      <c r="K224" s="133">
        <v>-6.9303690903544792</v>
      </c>
    </row>
    <row r="225" spans="1:11" x14ac:dyDescent="0.25">
      <c r="A225" s="330" t="s">
        <v>1008</v>
      </c>
      <c r="B225" s="286"/>
      <c r="C225" s="286"/>
      <c r="D225" s="224">
        <v>24369268</v>
      </c>
      <c r="E225" s="131">
        <v>6.6024087531211695E-2</v>
      </c>
      <c r="F225" s="224">
        <v>22859960</v>
      </c>
      <c r="G225" s="131">
        <v>0.10115265740489376</v>
      </c>
      <c r="H225" s="224">
        <v>20760028</v>
      </c>
      <c r="I225" s="131">
        <v>0.13022837442128954</v>
      </c>
      <c r="J225" s="224">
        <v>18367994</v>
      </c>
      <c r="K225" s="131">
        <v>0.32672451874712061</v>
      </c>
    </row>
    <row r="226" spans="1:11" x14ac:dyDescent="0.25">
      <c r="A226" s="331" t="s">
        <v>1010</v>
      </c>
      <c r="B226" s="289"/>
      <c r="C226" s="289"/>
      <c r="D226" s="231">
        <v>828919</v>
      </c>
      <c r="E226" s="232">
        <v>0.53578885934764275</v>
      </c>
      <c r="F226" s="231">
        <v>539735</v>
      </c>
      <c r="G226" s="232">
        <v>-0.44905773239232472</v>
      </c>
      <c r="H226" s="231">
        <v>979658</v>
      </c>
      <c r="I226" s="232">
        <v>9.5528798789763503E-3</v>
      </c>
      <c r="J226" s="231">
        <v>970388</v>
      </c>
      <c r="K226" s="232">
        <v>-0.14578601549071091</v>
      </c>
    </row>
    <row r="227" spans="1:11" x14ac:dyDescent="0.25">
      <c r="A227" s="330" t="s">
        <v>1015</v>
      </c>
      <c r="B227" s="286"/>
      <c r="C227" s="286"/>
      <c r="D227" s="224">
        <v>0</v>
      </c>
      <c r="E227" s="131"/>
      <c r="F227" s="224">
        <v>0</v>
      </c>
      <c r="G227" s="131"/>
      <c r="H227" s="224">
        <v>0</v>
      </c>
      <c r="I227" s="131"/>
      <c r="J227" s="224">
        <v>0</v>
      </c>
      <c r="K227" s="131"/>
    </row>
    <row r="228" spans="1:11" x14ac:dyDescent="0.25">
      <c r="A228" s="331" t="s">
        <v>1029</v>
      </c>
      <c r="B228" s="289"/>
      <c r="C228" s="289"/>
      <c r="D228" s="228">
        <v>974115</v>
      </c>
      <c r="E228" s="133">
        <v>-0.35459495344886527</v>
      </c>
      <c r="F228" s="228">
        <v>1509308</v>
      </c>
      <c r="G228" s="133">
        <v>-0.28125863123186845</v>
      </c>
      <c r="H228" s="228">
        <v>2099932</v>
      </c>
      <c r="I228" s="133">
        <v>-0.1221144849947785</v>
      </c>
      <c r="J228" s="228">
        <v>2392034</v>
      </c>
      <c r="K228" s="133">
        <v>-0.59276707605326684</v>
      </c>
    </row>
    <row r="229" spans="1:11" x14ac:dyDescent="0.25">
      <c r="A229" s="329" t="s">
        <v>1030</v>
      </c>
      <c r="B229" s="309"/>
      <c r="C229" s="309"/>
      <c r="D229" s="230">
        <v>25343383</v>
      </c>
      <c r="E229" s="140">
        <v>3.9973092339088634E-2</v>
      </c>
      <c r="F229" s="230">
        <v>24369268</v>
      </c>
      <c r="G229" s="140">
        <v>6.6024087531211695E-2</v>
      </c>
      <c r="H229" s="230">
        <v>22859960</v>
      </c>
      <c r="I229" s="140">
        <v>0.10115265740489376</v>
      </c>
      <c r="J229" s="230">
        <v>20760028</v>
      </c>
      <c r="K229" s="140">
        <v>0.22077788141711552</v>
      </c>
    </row>
  </sheetData>
  <mergeCells count="167">
    <mergeCell ref="A229:C229"/>
    <mergeCell ref="A103:C103"/>
    <mergeCell ref="A104:C104"/>
    <mergeCell ref="A106:C106"/>
    <mergeCell ref="A107:C107"/>
    <mergeCell ref="A110:C110"/>
    <mergeCell ref="A223:C223"/>
    <mergeCell ref="A224:C224"/>
    <mergeCell ref="A225:C225"/>
    <mergeCell ref="A226:C226"/>
    <mergeCell ref="A227:C227"/>
    <mergeCell ref="A228:C228"/>
    <mergeCell ref="A217:C217"/>
    <mergeCell ref="A218:C218"/>
    <mergeCell ref="A219:C219"/>
    <mergeCell ref="A220:C220"/>
    <mergeCell ref="A221:C221"/>
    <mergeCell ref="A222:C222"/>
    <mergeCell ref="A194:C194"/>
    <mergeCell ref="A196:K196"/>
    <mergeCell ref="A213:C213"/>
    <mergeCell ref="A214:C214"/>
    <mergeCell ref="A215:C215"/>
    <mergeCell ref="A216:C216"/>
    <mergeCell ref="A188:C188"/>
    <mergeCell ref="A189:C189"/>
    <mergeCell ref="A190:C190"/>
    <mergeCell ref="A191:C191"/>
    <mergeCell ref="A192:C192"/>
    <mergeCell ref="A193:C193"/>
    <mergeCell ref="A182:C182"/>
    <mergeCell ref="A183:C183"/>
    <mergeCell ref="A184:C184"/>
    <mergeCell ref="A185:C185"/>
    <mergeCell ref="A186:C186"/>
    <mergeCell ref="A187:C187"/>
    <mergeCell ref="A176:C176"/>
    <mergeCell ref="A177:C177"/>
    <mergeCell ref="A178:C178"/>
    <mergeCell ref="A179:C179"/>
    <mergeCell ref="A180:C180"/>
    <mergeCell ref="A181:C181"/>
    <mergeCell ref="A170:C170"/>
    <mergeCell ref="A171:C171"/>
    <mergeCell ref="A173:C173"/>
    <mergeCell ref="A174:C174"/>
    <mergeCell ref="A175:C175"/>
    <mergeCell ref="A164:C164"/>
    <mergeCell ref="A165:C165"/>
    <mergeCell ref="A166:C166"/>
    <mergeCell ref="A167:C167"/>
    <mergeCell ref="A168:C168"/>
    <mergeCell ref="A169:C169"/>
    <mergeCell ref="A158:C158"/>
    <mergeCell ref="A159:C159"/>
    <mergeCell ref="A160:C160"/>
    <mergeCell ref="A161:C161"/>
    <mergeCell ref="A162:C162"/>
    <mergeCell ref="A163:C163"/>
    <mergeCell ref="A152:C152"/>
    <mergeCell ref="A153:C153"/>
    <mergeCell ref="A154:C154"/>
    <mergeCell ref="A155:C155"/>
    <mergeCell ref="A156:C156"/>
    <mergeCell ref="A157:C157"/>
    <mergeCell ref="A146:C146"/>
    <mergeCell ref="A147:C147"/>
    <mergeCell ref="A148:C148"/>
    <mergeCell ref="A149:C149"/>
    <mergeCell ref="A150:C150"/>
    <mergeCell ref="A151:C151"/>
    <mergeCell ref="A141:C141"/>
    <mergeCell ref="A142:C142"/>
    <mergeCell ref="A143:C143"/>
    <mergeCell ref="A144:C144"/>
    <mergeCell ref="A136:C136"/>
    <mergeCell ref="A137:C137"/>
    <mergeCell ref="A138:C138"/>
    <mergeCell ref="A139:C139"/>
    <mergeCell ref="A140:C140"/>
    <mergeCell ref="A130:C130"/>
    <mergeCell ref="A131:C131"/>
    <mergeCell ref="A132:C132"/>
    <mergeCell ref="A133:C133"/>
    <mergeCell ref="A134:C134"/>
    <mergeCell ref="A135:C135"/>
    <mergeCell ref="A124:C124"/>
    <mergeCell ref="A125:C125"/>
    <mergeCell ref="A126:C126"/>
    <mergeCell ref="A127:C127"/>
    <mergeCell ref="A128:C128"/>
    <mergeCell ref="A129:C129"/>
    <mergeCell ref="A118:C118"/>
    <mergeCell ref="A119:C119"/>
    <mergeCell ref="A120:C120"/>
    <mergeCell ref="A121:C121"/>
    <mergeCell ref="A122:C122"/>
    <mergeCell ref="A123:C123"/>
    <mergeCell ref="A102:C102"/>
    <mergeCell ref="A109:C109"/>
    <mergeCell ref="A114:C114"/>
    <mergeCell ref="A115:C115"/>
    <mergeCell ref="A116:C116"/>
    <mergeCell ref="A117:C117"/>
    <mergeCell ref="B80:D80"/>
    <mergeCell ref="B81:D81"/>
    <mergeCell ref="A98:K98"/>
    <mergeCell ref="A100:C100"/>
    <mergeCell ref="A101:C101"/>
    <mergeCell ref="A105:C105"/>
    <mergeCell ref="A111:C111"/>
    <mergeCell ref="A112:C112"/>
    <mergeCell ref="B74:D74"/>
    <mergeCell ref="B75:D75"/>
    <mergeCell ref="B76:D76"/>
    <mergeCell ref="B77:D77"/>
    <mergeCell ref="B78:D78"/>
    <mergeCell ref="B79:D79"/>
    <mergeCell ref="B68:D68"/>
    <mergeCell ref="B69:D69"/>
    <mergeCell ref="B70:D70"/>
    <mergeCell ref="B71:D71"/>
    <mergeCell ref="B72:D72"/>
    <mergeCell ref="B73:D73"/>
    <mergeCell ref="B62:D62"/>
    <mergeCell ref="B63:D63"/>
    <mergeCell ref="B64:D64"/>
    <mergeCell ref="B65:D65"/>
    <mergeCell ref="B66:D66"/>
    <mergeCell ref="B67:D67"/>
    <mergeCell ref="B55:D55"/>
    <mergeCell ref="B57:D57"/>
    <mergeCell ref="B58:D58"/>
    <mergeCell ref="B59:D59"/>
    <mergeCell ref="B60:D60"/>
    <mergeCell ref="B61:D61"/>
    <mergeCell ref="B49:D49"/>
    <mergeCell ref="B50:D50"/>
    <mergeCell ref="B51:D51"/>
    <mergeCell ref="B52:D52"/>
    <mergeCell ref="B53:D53"/>
    <mergeCell ref="B54:D54"/>
    <mergeCell ref="B46:D46"/>
    <mergeCell ref="B47:D47"/>
    <mergeCell ref="B48:D48"/>
    <mergeCell ref="A8:C8"/>
    <mergeCell ref="B38:D38"/>
    <mergeCell ref="B39:D39"/>
    <mergeCell ref="B40:D40"/>
    <mergeCell ref="B42:D42"/>
    <mergeCell ref="B41:D41"/>
    <mergeCell ref="F7:H7"/>
    <mergeCell ref="J7:K7"/>
    <mergeCell ref="A3:K3"/>
    <mergeCell ref="B43:D43"/>
    <mergeCell ref="B44:D44"/>
    <mergeCell ref="B45:D45"/>
    <mergeCell ref="B4:D4"/>
    <mergeCell ref="F4:H4"/>
    <mergeCell ref="J4:K4"/>
    <mergeCell ref="B5:D5"/>
    <mergeCell ref="F5:H5"/>
    <mergeCell ref="J5:K5"/>
    <mergeCell ref="B6:D6"/>
    <mergeCell ref="F6:H6"/>
    <mergeCell ref="J6:K6"/>
    <mergeCell ref="B7:D7"/>
  </mergeCells>
  <conditionalFormatting sqref="B39:D40 F39:J40 A101:K108 F42:J54 B42:D54 D109:K112">
    <cfRule type="expression" dxfId="15" priority="29">
      <formula>MOD(ROW(),2)=1</formula>
    </cfRule>
    <cfRule type="expression" dxfId="14" priority="30">
      <formula>MOD(ROW(),2)=0</formula>
    </cfRule>
  </conditionalFormatting>
  <conditionalFormatting sqref="B58:D80 F58:J80">
    <cfRule type="expression" dxfId="13" priority="27">
      <formula>MOD(ROW(),2)=1</formula>
    </cfRule>
    <cfRule type="expression" dxfId="12" priority="28">
      <formula>MOD(ROW(),2)=0</formula>
    </cfRule>
  </conditionalFormatting>
  <conditionalFormatting sqref="B41:D41 F41:J41">
    <cfRule type="expression" dxfId="11" priority="19">
      <formula>MOD(ROW(),2)=1</formula>
    </cfRule>
    <cfRule type="expression" dxfId="10" priority="20">
      <formula>MOD(ROW(),2)=0</formula>
    </cfRule>
  </conditionalFormatting>
  <conditionalFormatting sqref="A147:K171 A115:K144">
    <cfRule type="expression" dxfId="9" priority="9">
      <formula>MOD(ROW(),2)=0</formula>
    </cfRule>
    <cfRule type="expression" dxfId="8" priority="10">
      <formula>MOD(ROW(),2)=1</formula>
    </cfRule>
  </conditionalFormatting>
  <conditionalFormatting sqref="E39:E40 E42:E54">
    <cfRule type="expression" dxfId="7" priority="7">
      <formula>MOD(ROW(),2)=1</formula>
    </cfRule>
    <cfRule type="expression" dxfId="6" priority="8">
      <formula>MOD(ROW(),2)=0</formula>
    </cfRule>
  </conditionalFormatting>
  <conditionalFormatting sqref="E41">
    <cfRule type="expression" dxfId="5" priority="5">
      <formula>MOD(ROW(),2)=1</formula>
    </cfRule>
    <cfRule type="expression" dxfId="4" priority="6">
      <formula>MOD(ROW(),2)=0</formula>
    </cfRule>
  </conditionalFormatting>
  <conditionalFormatting sqref="E58:E80">
    <cfRule type="expression" dxfId="3" priority="3">
      <formula>MOD(ROW(),2)=1</formula>
    </cfRule>
    <cfRule type="expression" dxfId="2" priority="4">
      <formula>MOD(ROW(),2)=0</formula>
    </cfRule>
  </conditionalFormatting>
  <conditionalFormatting sqref="A109:A112">
    <cfRule type="expression" dxfId="1" priority="1">
      <formula>MOD(ROW(),2)=0</formula>
    </cfRule>
    <cfRule type="expression" dxfId="0" priority="2">
      <formula>MOD(ROW(),2)=1</formula>
    </cfRule>
  </conditionalFormatting>
  <pageMargins left="0.7" right="0.7" top="0.75" bottom="0.75" header="0.3" footer="0.3"/>
  <pageSetup scale="47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57"/>
  <sheetViews>
    <sheetView topLeftCell="A40" zoomScale="90" zoomScaleNormal="90" workbookViewId="0">
      <selection activeCell="J15" sqref="J15"/>
    </sheetView>
  </sheetViews>
  <sheetFormatPr defaultColWidth="9.140625" defaultRowHeight="15" customHeight="1" x14ac:dyDescent="0.25"/>
  <cols>
    <col min="1" max="1" width="58.7109375" style="59" customWidth="1"/>
    <col min="2" max="3" width="10.7109375" style="61" customWidth="1"/>
    <col min="4" max="5" width="10.7109375" style="81" customWidth="1"/>
    <col min="6" max="7" width="10.7109375" style="60" customWidth="1"/>
    <col min="8" max="8" width="10.7109375" style="59" customWidth="1"/>
    <col min="9" max="11" width="10.7109375" style="91" customWidth="1"/>
    <col min="12" max="12" width="10.7109375" style="61" customWidth="1"/>
    <col min="13" max="13" width="10.7109375" style="81" customWidth="1"/>
    <col min="14" max="14" width="10.7109375" style="60" customWidth="1"/>
    <col min="15" max="16" width="10.7109375" style="59" customWidth="1"/>
    <col min="17" max="16384" width="9.140625" style="59"/>
  </cols>
  <sheetData>
    <row r="1" spans="1:18" ht="15" customHeight="1" x14ac:dyDescent="0.25">
      <c r="A1" s="57"/>
      <c r="B1" s="9"/>
      <c r="C1" s="9"/>
      <c r="D1" s="90"/>
      <c r="E1" s="90"/>
      <c r="F1" s="90"/>
      <c r="G1" s="90"/>
      <c r="H1" s="90"/>
      <c r="L1" s="61" t="s">
        <v>636</v>
      </c>
      <c r="M1" s="90"/>
      <c r="N1" s="90"/>
    </row>
    <row r="2" spans="1:18" ht="15" customHeight="1" x14ac:dyDescent="0.25">
      <c r="A2" s="91" t="s">
        <v>1827</v>
      </c>
      <c r="B2" s="1" t="s">
        <v>1666</v>
      </c>
      <c r="C2" s="1" t="s">
        <v>1667</v>
      </c>
      <c r="H2" s="59" t="s">
        <v>1986</v>
      </c>
      <c r="I2" s="91" t="s">
        <v>1983</v>
      </c>
      <c r="J2" s="91" t="s">
        <v>1984</v>
      </c>
      <c r="K2" s="91" t="s">
        <v>1985</v>
      </c>
      <c r="L2" s="61" t="s">
        <v>170</v>
      </c>
      <c r="M2" s="81" t="s">
        <v>171</v>
      </c>
      <c r="N2" s="60" t="s">
        <v>172</v>
      </c>
    </row>
    <row r="3" spans="1:18" ht="15" customHeight="1" x14ac:dyDescent="0.25">
      <c r="A3" s="52" t="s">
        <v>1952</v>
      </c>
      <c r="B3" s="2" t="s">
        <v>170</v>
      </c>
      <c r="C3" s="2"/>
      <c r="D3" s="81" t="s">
        <v>171</v>
      </c>
      <c r="F3" s="60" t="s">
        <v>172</v>
      </c>
      <c r="P3" s="59">
        <v>1</v>
      </c>
      <c r="Q3" s="59">
        <v>1</v>
      </c>
      <c r="R3" s="59">
        <v>1</v>
      </c>
    </row>
    <row r="4" spans="1:18" ht="15" customHeight="1" x14ac:dyDescent="0.25">
      <c r="A4" s="57" t="s">
        <v>863</v>
      </c>
      <c r="P4" s="59">
        <v>1</v>
      </c>
      <c r="Q4" s="59">
        <v>1</v>
      </c>
      <c r="R4" s="59">
        <v>1</v>
      </c>
    </row>
    <row r="5" spans="1:18" ht="15" customHeight="1" x14ac:dyDescent="0.25">
      <c r="A5" s="57" t="s">
        <v>864</v>
      </c>
      <c r="B5" s="3" t="s">
        <v>0</v>
      </c>
      <c r="C5" s="3"/>
      <c r="D5" s="5" t="s">
        <v>88</v>
      </c>
      <c r="E5" s="5"/>
      <c r="F5" s="7" t="s">
        <v>129</v>
      </c>
      <c r="G5" s="7"/>
      <c r="P5" s="59">
        <v>1</v>
      </c>
      <c r="Q5" s="59">
        <v>1</v>
      </c>
      <c r="R5" s="59">
        <v>1</v>
      </c>
    </row>
    <row r="6" spans="1:18" ht="15" customHeight="1" x14ac:dyDescent="0.25">
      <c r="A6" s="57" t="s">
        <v>1596</v>
      </c>
      <c r="B6" s="3"/>
      <c r="C6" s="3"/>
      <c r="D6" s="5"/>
      <c r="E6" s="5"/>
      <c r="F6" s="7"/>
      <c r="G6" s="7"/>
      <c r="P6" s="59">
        <v>1</v>
      </c>
      <c r="Q6" s="59">
        <v>1</v>
      </c>
      <c r="R6" s="59">
        <v>1</v>
      </c>
    </row>
    <row r="7" spans="1:18" ht="15" customHeight="1" x14ac:dyDescent="0.25">
      <c r="A7" s="57" t="s">
        <v>866</v>
      </c>
      <c r="B7" s="3" t="s">
        <v>1</v>
      </c>
      <c r="C7" s="3"/>
      <c r="D7" s="5" t="s">
        <v>89</v>
      </c>
      <c r="E7" s="5"/>
      <c r="F7" s="7" t="s">
        <v>130</v>
      </c>
      <c r="G7" s="7"/>
      <c r="P7" s="59">
        <v>1</v>
      </c>
      <c r="Q7" s="59">
        <v>1</v>
      </c>
      <c r="R7" s="59">
        <v>1</v>
      </c>
    </row>
    <row r="8" spans="1:18" ht="15" customHeight="1" x14ac:dyDescent="0.25">
      <c r="A8" s="57" t="s">
        <v>867</v>
      </c>
      <c r="B8" s="3" t="s">
        <v>2</v>
      </c>
      <c r="C8" s="3"/>
      <c r="D8" s="5" t="s">
        <v>90</v>
      </c>
      <c r="E8" s="5"/>
      <c r="F8" s="7" t="s">
        <v>131</v>
      </c>
      <c r="G8" s="7"/>
      <c r="P8" s="59">
        <v>1</v>
      </c>
      <c r="Q8" s="59">
        <v>1</v>
      </c>
      <c r="R8" s="59">
        <v>1</v>
      </c>
    </row>
    <row r="9" spans="1:18" ht="15" customHeight="1" x14ac:dyDescent="0.25">
      <c r="A9" s="57" t="s">
        <v>1581</v>
      </c>
      <c r="B9" s="3" t="s">
        <v>1568</v>
      </c>
      <c r="C9" s="3"/>
      <c r="D9" s="5" t="s">
        <v>1568</v>
      </c>
      <c r="E9" s="5"/>
      <c r="F9" s="7" t="s">
        <v>1568</v>
      </c>
      <c r="G9" s="7"/>
      <c r="H9" s="59" t="e">
        <f ca="1">AI_SUM(A7,A8)</f>
        <v>#NAME?</v>
      </c>
      <c r="P9" s="59">
        <v>1</v>
      </c>
      <c r="Q9" s="59">
        <v>1</v>
      </c>
      <c r="R9" s="59">
        <v>1</v>
      </c>
    </row>
    <row r="10" spans="1:18" ht="15" customHeight="1" x14ac:dyDescent="0.25">
      <c r="A10" s="57" t="s">
        <v>1598</v>
      </c>
      <c r="B10" s="3" t="s">
        <v>3</v>
      </c>
      <c r="C10" s="3"/>
      <c r="D10" s="5" t="s">
        <v>91</v>
      </c>
      <c r="E10" s="5"/>
      <c r="F10" s="7" t="s">
        <v>132</v>
      </c>
      <c r="G10" s="7"/>
      <c r="P10" s="59">
        <v>1</v>
      </c>
      <c r="Q10" s="59">
        <v>1</v>
      </c>
      <c r="R10" s="59">
        <v>1</v>
      </c>
    </row>
    <row r="11" spans="1:18" ht="15" customHeight="1" x14ac:dyDescent="0.25">
      <c r="A11" s="57" t="s">
        <v>868</v>
      </c>
      <c r="B11" s="3"/>
      <c r="C11" s="3"/>
      <c r="D11" s="5"/>
      <c r="E11" s="5"/>
      <c r="F11" s="7"/>
      <c r="G11" s="7"/>
      <c r="P11" s="59">
        <v>1</v>
      </c>
      <c r="Q11" s="59">
        <v>1</v>
      </c>
      <c r="R11" s="59">
        <v>1</v>
      </c>
    </row>
    <row r="12" spans="1:18" ht="15" customHeight="1" x14ac:dyDescent="0.25">
      <c r="A12" s="57" t="s">
        <v>859</v>
      </c>
      <c r="B12" s="3"/>
      <c r="C12" s="3"/>
      <c r="D12" s="5"/>
      <c r="E12" s="5"/>
      <c r="F12" s="7"/>
      <c r="G12" s="7"/>
      <c r="P12" s="59">
        <v>1</v>
      </c>
      <c r="Q12" s="59">
        <v>1</v>
      </c>
      <c r="R12" s="59">
        <v>1</v>
      </c>
    </row>
    <row r="13" spans="1:18" ht="15" customHeight="1" x14ac:dyDescent="0.25">
      <c r="A13" s="57" t="s">
        <v>869</v>
      </c>
      <c r="B13" s="3" t="s">
        <v>4</v>
      </c>
      <c r="C13" s="3"/>
      <c r="D13" s="5" t="s">
        <v>92</v>
      </c>
      <c r="E13" s="5"/>
      <c r="F13" s="7" t="s">
        <v>133</v>
      </c>
      <c r="G13" s="7"/>
      <c r="P13" s="59">
        <v>1</v>
      </c>
      <c r="Q13" s="59">
        <v>1</v>
      </c>
      <c r="R13" s="59">
        <v>1</v>
      </c>
    </row>
    <row r="14" spans="1:18" ht="15" customHeight="1" x14ac:dyDescent="0.25">
      <c r="A14" s="57" t="s">
        <v>1599</v>
      </c>
      <c r="B14" s="3" t="s">
        <v>5</v>
      </c>
      <c r="C14" s="3"/>
      <c r="D14" s="5" t="s">
        <v>93</v>
      </c>
      <c r="E14" s="5"/>
      <c r="F14" s="7" t="s">
        <v>134</v>
      </c>
      <c r="G14" s="7"/>
      <c r="P14" s="59">
        <v>1</v>
      </c>
      <c r="Q14" s="59">
        <v>1</v>
      </c>
      <c r="R14" s="59">
        <v>1</v>
      </c>
    </row>
    <row r="15" spans="1:18" ht="15" customHeight="1" x14ac:dyDescent="0.25">
      <c r="A15" s="57" t="s">
        <v>870</v>
      </c>
      <c r="B15" s="3" t="s">
        <v>6</v>
      </c>
      <c r="C15" s="3"/>
      <c r="D15" s="5" t="s">
        <v>94</v>
      </c>
      <c r="E15" s="5"/>
      <c r="F15" s="7" t="s">
        <v>135</v>
      </c>
      <c r="G15" s="7"/>
      <c r="P15" s="59">
        <v>1</v>
      </c>
      <c r="Q15" s="59">
        <v>1</v>
      </c>
      <c r="R15" s="59">
        <v>1</v>
      </c>
    </row>
    <row r="16" spans="1:18" ht="15" customHeight="1" x14ac:dyDescent="0.25">
      <c r="A16" s="57" t="s">
        <v>871</v>
      </c>
      <c r="B16" s="3" t="s">
        <v>7</v>
      </c>
      <c r="C16" s="3"/>
      <c r="D16" s="5" t="s">
        <v>95</v>
      </c>
      <c r="E16" s="5"/>
      <c r="F16" s="7" t="s">
        <v>136</v>
      </c>
      <c r="G16" s="7"/>
      <c r="P16" s="59">
        <v>1</v>
      </c>
      <c r="Q16" s="59">
        <v>1</v>
      </c>
      <c r="R16" s="59">
        <v>1</v>
      </c>
    </row>
    <row r="17" spans="1:18" ht="15" customHeight="1" x14ac:dyDescent="0.25">
      <c r="A17" s="57" t="s">
        <v>1582</v>
      </c>
      <c r="B17" s="3" t="s">
        <v>1569</v>
      </c>
      <c r="C17" s="3"/>
      <c r="D17" s="5" t="s">
        <v>1569</v>
      </c>
      <c r="E17" s="5"/>
      <c r="F17" s="7" t="s">
        <v>1569</v>
      </c>
      <c r="G17" s="7"/>
      <c r="H17" s="59" t="e">
        <f ca="1">AI_SUM(A13,A14,A15,A16)</f>
        <v>#NAME?</v>
      </c>
      <c r="P17" s="59">
        <v>1</v>
      </c>
      <c r="Q17" s="59">
        <v>1</v>
      </c>
      <c r="R17" s="59">
        <v>1</v>
      </c>
    </row>
    <row r="18" spans="1:18" ht="15" customHeight="1" x14ac:dyDescent="0.25">
      <c r="A18" s="57" t="s">
        <v>872</v>
      </c>
      <c r="B18" s="3"/>
      <c r="C18" s="3"/>
      <c r="D18" s="5"/>
      <c r="E18" s="5"/>
      <c r="F18" s="7"/>
      <c r="G18" s="7"/>
      <c r="P18" s="59">
        <v>1</v>
      </c>
      <c r="Q18" s="59">
        <v>1</v>
      </c>
      <c r="R18" s="59">
        <v>1</v>
      </c>
    </row>
    <row r="19" spans="1:18" ht="15" customHeight="1" x14ac:dyDescent="0.25">
      <c r="A19" s="57" t="s">
        <v>873</v>
      </c>
      <c r="B19" s="3"/>
      <c r="C19" s="3"/>
      <c r="D19" s="5"/>
      <c r="E19" s="5"/>
      <c r="F19" s="7"/>
      <c r="G19" s="7"/>
      <c r="P19" s="59">
        <v>1</v>
      </c>
      <c r="Q19" s="59">
        <v>1</v>
      </c>
      <c r="R19" s="59">
        <v>1</v>
      </c>
    </row>
    <row r="20" spans="1:18" ht="15" customHeight="1" x14ac:dyDescent="0.25">
      <c r="A20" s="57" t="s">
        <v>906</v>
      </c>
      <c r="B20" s="3" t="s">
        <v>8</v>
      </c>
      <c r="C20" s="3"/>
      <c r="D20" s="5" t="s">
        <v>96</v>
      </c>
      <c r="E20" s="5"/>
      <c r="F20" s="7" t="s">
        <v>137</v>
      </c>
      <c r="G20" s="7"/>
      <c r="P20" s="59">
        <v>1</v>
      </c>
      <c r="Q20" s="59">
        <v>1</v>
      </c>
      <c r="R20" s="59">
        <v>1</v>
      </c>
    </row>
    <row r="21" spans="1:18" ht="15" customHeight="1" x14ac:dyDescent="0.25">
      <c r="A21" s="57" t="s">
        <v>907</v>
      </c>
      <c r="B21" s="3" t="s">
        <v>9</v>
      </c>
      <c r="C21" s="3"/>
      <c r="D21" s="5" t="s">
        <v>97</v>
      </c>
      <c r="E21" s="5"/>
      <c r="F21" s="7" t="s">
        <v>138</v>
      </c>
      <c r="G21" s="7"/>
      <c r="P21" s="59">
        <v>1</v>
      </c>
      <c r="Q21" s="59">
        <v>1</v>
      </c>
      <c r="R21" s="59">
        <v>1</v>
      </c>
    </row>
    <row r="22" spans="1:18" ht="15" customHeight="1" x14ac:dyDescent="0.25">
      <c r="A22" s="57" t="s">
        <v>908</v>
      </c>
      <c r="B22" s="3" t="s">
        <v>10</v>
      </c>
      <c r="C22" s="3"/>
      <c r="D22" s="5" t="s">
        <v>98</v>
      </c>
      <c r="E22" s="5"/>
      <c r="F22" s="7" t="s">
        <v>139</v>
      </c>
      <c r="G22" s="7"/>
      <c r="P22" s="59">
        <v>1</v>
      </c>
      <c r="Q22" s="59">
        <v>1</v>
      </c>
      <c r="R22" s="59">
        <v>1</v>
      </c>
    </row>
    <row r="23" spans="1:18" ht="15" customHeight="1" x14ac:dyDescent="0.25">
      <c r="A23" s="57" t="s">
        <v>1583</v>
      </c>
      <c r="B23" s="3" t="s">
        <v>1570</v>
      </c>
      <c r="C23" s="3"/>
      <c r="D23" s="5" t="s">
        <v>1570</v>
      </c>
      <c r="E23" s="5"/>
      <c r="F23" s="7" t="s">
        <v>1570</v>
      </c>
      <c r="G23" s="7"/>
      <c r="H23" s="59" t="e">
        <f ca="1">AI_SUM(A20,A21,A22)</f>
        <v>#NAME?</v>
      </c>
      <c r="P23" s="59">
        <v>1</v>
      </c>
      <c r="Q23" s="59">
        <v>1</v>
      </c>
      <c r="R23" s="59">
        <v>1</v>
      </c>
    </row>
    <row r="24" spans="1:18" ht="15" customHeight="1" x14ac:dyDescent="0.25">
      <c r="A24" s="57" t="s">
        <v>874</v>
      </c>
      <c r="B24" s="3"/>
      <c r="C24" s="3"/>
      <c r="D24" s="5"/>
      <c r="E24" s="5"/>
      <c r="F24" s="7"/>
      <c r="G24" s="7"/>
      <c r="P24" s="59">
        <v>1</v>
      </c>
      <c r="Q24" s="59">
        <v>1</v>
      </c>
      <c r="R24" s="59">
        <v>1</v>
      </c>
    </row>
    <row r="25" spans="1:18" ht="15" customHeight="1" x14ac:dyDescent="0.25">
      <c r="A25" s="57" t="s">
        <v>909</v>
      </c>
      <c r="B25" s="3" t="s">
        <v>11</v>
      </c>
      <c r="C25" s="3"/>
      <c r="D25" s="5" t="s">
        <v>99</v>
      </c>
      <c r="E25" s="5"/>
      <c r="F25" s="7" t="s">
        <v>140</v>
      </c>
      <c r="G25" s="7"/>
      <c r="P25" s="59">
        <v>1</v>
      </c>
      <c r="Q25" s="59">
        <v>1</v>
      </c>
      <c r="R25" s="59">
        <v>1</v>
      </c>
    </row>
    <row r="26" spans="1:18" ht="15" customHeight="1" x14ac:dyDescent="0.25">
      <c r="A26" s="57" t="s">
        <v>910</v>
      </c>
      <c r="B26" s="3"/>
      <c r="C26" s="3"/>
      <c r="D26" s="5"/>
      <c r="E26" s="5"/>
      <c r="F26" s="7"/>
      <c r="G26" s="7"/>
      <c r="P26" s="59">
        <v>1</v>
      </c>
      <c r="Q26" s="59">
        <v>1</v>
      </c>
      <c r="R26" s="59">
        <v>1</v>
      </c>
    </row>
    <row r="27" spans="1:18" ht="15" customHeight="1" x14ac:dyDescent="0.25">
      <c r="A27" s="57" t="s">
        <v>1597</v>
      </c>
      <c r="B27" s="3" t="s">
        <v>12</v>
      </c>
      <c r="C27" s="3"/>
      <c r="D27" s="5" t="s">
        <v>100</v>
      </c>
      <c r="E27" s="5"/>
      <c r="F27" s="7" t="s">
        <v>141</v>
      </c>
      <c r="G27" s="7"/>
      <c r="P27" s="59">
        <v>1</v>
      </c>
      <c r="Q27" s="59">
        <v>1</v>
      </c>
      <c r="R27" s="59">
        <v>1</v>
      </c>
    </row>
    <row r="28" spans="1:18" ht="15" customHeight="1" x14ac:dyDescent="0.25">
      <c r="A28" s="57" t="s">
        <v>908</v>
      </c>
      <c r="B28" s="3" t="s">
        <v>13</v>
      </c>
      <c r="C28" s="3"/>
      <c r="D28" s="5" t="s">
        <v>101</v>
      </c>
      <c r="E28" s="5"/>
      <c r="F28" s="7" t="s">
        <v>142</v>
      </c>
      <c r="G28" s="7"/>
      <c r="P28" s="59">
        <v>1</v>
      </c>
      <c r="Q28" s="59">
        <v>1</v>
      </c>
      <c r="R28" s="59">
        <v>1</v>
      </c>
    </row>
    <row r="29" spans="1:18" ht="15" customHeight="1" x14ac:dyDescent="0.25">
      <c r="A29" s="57" t="s">
        <v>1584</v>
      </c>
      <c r="B29" s="3" t="s">
        <v>1571</v>
      </c>
      <c r="C29" s="3"/>
      <c r="D29" s="5" t="s">
        <v>1571</v>
      </c>
      <c r="E29" s="5"/>
      <c r="F29" s="7" t="s">
        <v>1571</v>
      </c>
      <c r="G29" s="7"/>
      <c r="H29" s="59" t="e">
        <f ca="1">AI_SUM(A25,A27,A28)</f>
        <v>#NAME?</v>
      </c>
      <c r="P29" s="59">
        <v>1</v>
      </c>
      <c r="Q29" s="59">
        <v>1</v>
      </c>
      <c r="R29" s="59">
        <v>1</v>
      </c>
    </row>
    <row r="30" spans="1:18" ht="15" customHeight="1" x14ac:dyDescent="0.25">
      <c r="A30" s="57" t="s">
        <v>1585</v>
      </c>
      <c r="B30" s="3" t="s">
        <v>1579</v>
      </c>
      <c r="C30" s="3"/>
      <c r="D30" s="5" t="s">
        <v>1579</v>
      </c>
      <c r="E30" s="5"/>
      <c r="F30" s="7" t="s">
        <v>1579</v>
      </c>
      <c r="G30" s="7"/>
      <c r="H30" s="59" t="e">
        <f ca="1">AI_SUM(A23,A29)</f>
        <v>#NAME?</v>
      </c>
      <c r="P30" s="59">
        <v>1</v>
      </c>
      <c r="Q30" s="59">
        <v>1</v>
      </c>
      <c r="R30" s="59">
        <v>1</v>
      </c>
    </row>
    <row r="31" spans="1:18" ht="15" customHeight="1" x14ac:dyDescent="0.25">
      <c r="A31" s="57" t="s">
        <v>1586</v>
      </c>
      <c r="B31" s="3" t="s">
        <v>1595</v>
      </c>
      <c r="C31" s="3"/>
      <c r="D31" s="5" t="s">
        <v>1595</v>
      </c>
      <c r="E31" s="5"/>
      <c r="F31" s="7" t="s">
        <v>1595</v>
      </c>
      <c r="G31" s="7"/>
      <c r="H31" s="59" t="e">
        <f ca="1">AI_SUM(A5,A9,A10,A17,A30)</f>
        <v>#NAME?</v>
      </c>
      <c r="P31" s="59">
        <v>1</v>
      </c>
      <c r="Q31" s="59">
        <v>1</v>
      </c>
      <c r="R31" s="59">
        <v>1</v>
      </c>
    </row>
    <row r="32" spans="1:18" ht="15" customHeight="1" x14ac:dyDescent="0.25">
      <c r="A32" s="57" t="s">
        <v>875</v>
      </c>
      <c r="B32" s="3"/>
      <c r="C32" s="3"/>
      <c r="D32" s="5"/>
      <c r="E32" s="5"/>
      <c r="F32" s="7"/>
      <c r="G32" s="7"/>
      <c r="P32" s="59">
        <v>1</v>
      </c>
      <c r="Q32" s="59">
        <v>1</v>
      </c>
      <c r="R32" s="59">
        <v>1</v>
      </c>
    </row>
    <row r="33" spans="1:18" ht="15" customHeight="1" x14ac:dyDescent="0.25">
      <c r="A33" s="57" t="s">
        <v>876</v>
      </c>
      <c r="B33" s="3"/>
      <c r="C33" s="3"/>
      <c r="D33" s="5"/>
      <c r="E33" s="5"/>
      <c r="F33" s="7"/>
      <c r="G33" s="7"/>
      <c r="P33" s="59">
        <v>1</v>
      </c>
      <c r="Q33" s="59">
        <v>1</v>
      </c>
      <c r="R33" s="59">
        <v>1</v>
      </c>
    </row>
    <row r="34" spans="1:18" ht="15" customHeight="1" x14ac:dyDescent="0.25">
      <c r="A34" s="57" t="s">
        <v>861</v>
      </c>
      <c r="B34" s="3" t="s">
        <v>14</v>
      </c>
      <c r="C34" s="3"/>
      <c r="D34" s="5" t="s">
        <v>102</v>
      </c>
      <c r="E34" s="5"/>
      <c r="F34" s="7" t="s">
        <v>143</v>
      </c>
      <c r="G34" s="7"/>
      <c r="P34" s="59">
        <v>1</v>
      </c>
      <c r="Q34" s="59">
        <v>1</v>
      </c>
      <c r="R34" s="59">
        <v>1</v>
      </c>
    </row>
    <row r="35" spans="1:18" ht="15" customHeight="1" x14ac:dyDescent="0.25">
      <c r="A35" s="57" t="s">
        <v>877</v>
      </c>
      <c r="B35" s="3" t="s">
        <v>15</v>
      </c>
      <c r="C35" s="3"/>
      <c r="D35" s="5" t="s">
        <v>103</v>
      </c>
      <c r="E35" s="5"/>
      <c r="F35" s="7" t="s">
        <v>144</v>
      </c>
      <c r="G35" s="7"/>
      <c r="P35" s="59">
        <v>1</v>
      </c>
      <c r="Q35" s="59">
        <v>1</v>
      </c>
      <c r="R35" s="59">
        <v>1</v>
      </c>
    </row>
    <row r="36" spans="1:18" ht="15" customHeight="1" x14ac:dyDescent="0.25">
      <c r="A36" s="57" t="s">
        <v>878</v>
      </c>
      <c r="B36" s="3" t="s">
        <v>16</v>
      </c>
      <c r="C36" s="3"/>
      <c r="D36" s="5" t="s">
        <v>104</v>
      </c>
      <c r="E36" s="5"/>
      <c r="F36" s="7" t="s">
        <v>145</v>
      </c>
      <c r="G36" s="7"/>
      <c r="P36" s="59">
        <v>1</v>
      </c>
      <c r="Q36" s="59">
        <v>1</v>
      </c>
      <c r="R36" s="59">
        <v>1</v>
      </c>
    </row>
    <row r="37" spans="1:18" ht="15" customHeight="1" x14ac:dyDescent="0.25">
      <c r="A37" s="57" t="s">
        <v>1587</v>
      </c>
      <c r="B37" s="3" t="s">
        <v>1572</v>
      </c>
      <c r="C37" s="3"/>
      <c r="D37" s="5" t="s">
        <v>1572</v>
      </c>
      <c r="E37" s="5"/>
      <c r="F37" s="7" t="s">
        <v>1572</v>
      </c>
      <c r="G37" s="7"/>
      <c r="H37" s="59" t="e">
        <f ca="1">AI_SUM(A34,A35,A36)</f>
        <v>#NAME?</v>
      </c>
      <c r="P37" s="59">
        <v>1</v>
      </c>
      <c r="Q37" s="59">
        <v>1</v>
      </c>
      <c r="R37" s="59">
        <v>1</v>
      </c>
    </row>
    <row r="38" spans="1:18" ht="15" customHeight="1" x14ac:dyDescent="0.25">
      <c r="A38" s="57" t="s">
        <v>879</v>
      </c>
      <c r="B38" s="3"/>
      <c r="C38" s="3"/>
      <c r="D38" s="5"/>
      <c r="E38" s="5"/>
      <c r="F38" s="7"/>
      <c r="G38" s="7"/>
      <c r="P38" s="59">
        <v>1</v>
      </c>
      <c r="Q38" s="59">
        <v>1</v>
      </c>
      <c r="R38" s="59">
        <v>1</v>
      </c>
    </row>
    <row r="39" spans="1:18" ht="15" customHeight="1" x14ac:dyDescent="0.25">
      <c r="A39" s="57" t="s">
        <v>880</v>
      </c>
      <c r="B39" s="3" t="s">
        <v>17</v>
      </c>
      <c r="C39" s="3"/>
      <c r="D39" s="5" t="s">
        <v>105</v>
      </c>
      <c r="E39" s="5"/>
      <c r="F39" s="7" t="s">
        <v>146</v>
      </c>
      <c r="G39" s="7"/>
      <c r="P39" s="59">
        <v>1</v>
      </c>
      <c r="Q39" s="59">
        <v>1</v>
      </c>
      <c r="R39" s="59">
        <v>1</v>
      </c>
    </row>
    <row r="40" spans="1:18" ht="15" customHeight="1" x14ac:dyDescent="0.25">
      <c r="A40" s="57" t="s">
        <v>881</v>
      </c>
      <c r="B40" s="3"/>
      <c r="C40" s="3"/>
      <c r="D40" s="5"/>
      <c r="E40" s="5"/>
      <c r="F40" s="7"/>
      <c r="G40" s="7"/>
      <c r="P40" s="59">
        <v>1</v>
      </c>
      <c r="Q40" s="59">
        <v>1</v>
      </c>
      <c r="R40" s="59">
        <v>1</v>
      </c>
    </row>
    <row r="41" spans="1:18" ht="15" customHeight="1" x14ac:dyDescent="0.25">
      <c r="A41" s="57" t="s">
        <v>882</v>
      </c>
      <c r="B41" s="3" t="s">
        <v>18</v>
      </c>
      <c r="C41" s="3"/>
      <c r="D41" s="5" t="s">
        <v>106</v>
      </c>
      <c r="E41" s="5"/>
      <c r="F41" s="7" t="s">
        <v>147</v>
      </c>
      <c r="G41" s="7"/>
      <c r="P41" s="59">
        <v>1</v>
      </c>
      <c r="Q41" s="59">
        <v>1</v>
      </c>
      <c r="R41" s="59">
        <v>1</v>
      </c>
    </row>
    <row r="42" spans="1:18" ht="15" customHeight="1" x14ac:dyDescent="0.25">
      <c r="A42" s="57" t="s">
        <v>883</v>
      </c>
      <c r="B42" s="3" t="s">
        <v>19</v>
      </c>
      <c r="C42" s="3"/>
      <c r="D42" s="5" t="s">
        <v>107</v>
      </c>
      <c r="E42" s="5"/>
      <c r="F42" s="7" t="s">
        <v>148</v>
      </c>
      <c r="G42" s="7"/>
      <c r="P42" s="59">
        <v>1</v>
      </c>
      <c r="Q42" s="59">
        <v>1</v>
      </c>
      <c r="R42" s="59">
        <v>1</v>
      </c>
    </row>
    <row r="43" spans="1:18" ht="15" customHeight="1" x14ac:dyDescent="0.25">
      <c r="A43" s="57" t="s">
        <v>1588</v>
      </c>
      <c r="B43" s="3" t="s">
        <v>1573</v>
      </c>
      <c r="C43" s="3"/>
      <c r="D43" s="5" t="s">
        <v>1573</v>
      </c>
      <c r="E43" s="5"/>
      <c r="F43" s="7" t="s">
        <v>1573</v>
      </c>
      <c r="G43" s="7"/>
      <c r="H43" s="59" t="e">
        <f ca="1">AI_SUM(A41,A42)</f>
        <v>#NAME?</v>
      </c>
      <c r="P43" s="59">
        <v>1</v>
      </c>
      <c r="Q43" s="59">
        <v>1</v>
      </c>
      <c r="R43" s="59">
        <v>1</v>
      </c>
    </row>
    <row r="44" spans="1:18" ht="15" customHeight="1" x14ac:dyDescent="0.25">
      <c r="A44" s="57" t="s">
        <v>884</v>
      </c>
      <c r="B44" s="3"/>
      <c r="C44" s="3"/>
      <c r="D44" s="5"/>
      <c r="E44" s="5"/>
      <c r="F44" s="7"/>
      <c r="G44" s="7"/>
      <c r="P44" s="59">
        <v>1</v>
      </c>
      <c r="Q44" s="59">
        <v>1</v>
      </c>
      <c r="R44" s="59">
        <v>1</v>
      </c>
    </row>
    <row r="45" spans="1:18" ht="15" customHeight="1" x14ac:dyDescent="0.25">
      <c r="A45" s="57" t="s">
        <v>882</v>
      </c>
      <c r="B45" s="3" t="s">
        <v>20</v>
      </c>
      <c r="C45" s="3"/>
      <c r="D45" s="5" t="s">
        <v>108</v>
      </c>
      <c r="E45" s="5"/>
      <c r="F45" s="7" t="s">
        <v>149</v>
      </c>
      <c r="G45" s="7"/>
      <c r="P45" s="59">
        <v>1</v>
      </c>
      <c r="Q45" s="59">
        <v>1</v>
      </c>
      <c r="R45" s="59">
        <v>1</v>
      </c>
    </row>
    <row r="46" spans="1:18" ht="15" customHeight="1" x14ac:dyDescent="0.25">
      <c r="A46" s="57" t="s">
        <v>883</v>
      </c>
      <c r="B46" s="3" t="s">
        <v>21</v>
      </c>
      <c r="C46" s="3"/>
      <c r="D46" s="5" t="s">
        <v>109</v>
      </c>
      <c r="E46" s="5"/>
      <c r="F46" s="7" t="s">
        <v>150</v>
      </c>
      <c r="G46" s="7"/>
      <c r="P46" s="59">
        <v>1</v>
      </c>
      <c r="Q46" s="59">
        <v>1</v>
      </c>
      <c r="R46" s="59">
        <v>1</v>
      </c>
    </row>
    <row r="47" spans="1:18" ht="15" customHeight="1" x14ac:dyDescent="0.25">
      <c r="A47" s="57" t="s">
        <v>1589</v>
      </c>
      <c r="B47" s="3" t="s">
        <v>1574</v>
      </c>
      <c r="C47" s="3"/>
      <c r="D47" s="5" t="s">
        <v>1574</v>
      </c>
      <c r="E47" s="5"/>
      <c r="F47" s="7" t="s">
        <v>1574</v>
      </c>
      <c r="G47" s="7"/>
      <c r="H47" s="59" t="e">
        <f ca="1">AI_SUM(A45,A46)</f>
        <v>#NAME?</v>
      </c>
      <c r="P47" s="59">
        <v>1</v>
      </c>
      <c r="Q47" s="59">
        <v>1</v>
      </c>
      <c r="R47" s="59">
        <v>1</v>
      </c>
    </row>
    <row r="48" spans="1:18" ht="15" customHeight="1" x14ac:dyDescent="0.25">
      <c r="A48" s="57" t="s">
        <v>885</v>
      </c>
      <c r="B48" s="3"/>
      <c r="C48" s="3"/>
      <c r="D48" s="5"/>
      <c r="E48" s="5"/>
      <c r="F48" s="7"/>
      <c r="G48" s="7"/>
      <c r="P48" s="59">
        <v>1</v>
      </c>
      <c r="Q48" s="59">
        <v>1</v>
      </c>
      <c r="R48" s="59">
        <v>1</v>
      </c>
    </row>
    <row r="49" spans="1:18" ht="15" customHeight="1" x14ac:dyDescent="0.25">
      <c r="A49" s="57" t="s">
        <v>882</v>
      </c>
      <c r="B49" s="3" t="s">
        <v>22</v>
      </c>
      <c r="C49" s="3"/>
      <c r="D49" s="5" t="s">
        <v>110</v>
      </c>
      <c r="E49" s="5"/>
      <c r="F49" s="7" t="s">
        <v>151</v>
      </c>
      <c r="G49" s="7"/>
      <c r="P49" s="59">
        <v>1</v>
      </c>
      <c r="Q49" s="59">
        <v>1</v>
      </c>
      <c r="R49" s="59">
        <v>1</v>
      </c>
    </row>
    <row r="50" spans="1:18" ht="15" customHeight="1" x14ac:dyDescent="0.25">
      <c r="A50" s="57" t="s">
        <v>883</v>
      </c>
      <c r="B50" s="3" t="s">
        <v>23</v>
      </c>
      <c r="C50" s="3"/>
      <c r="D50" s="5" t="s">
        <v>111</v>
      </c>
      <c r="E50" s="5"/>
      <c r="F50" s="7" t="s">
        <v>152</v>
      </c>
      <c r="G50" s="7"/>
      <c r="P50" s="59">
        <v>1</v>
      </c>
      <c r="Q50" s="59">
        <v>1</v>
      </c>
      <c r="R50" s="59">
        <v>1</v>
      </c>
    </row>
    <row r="51" spans="1:18" ht="15" customHeight="1" x14ac:dyDescent="0.25">
      <c r="A51" s="57" t="s">
        <v>1591</v>
      </c>
      <c r="B51" s="3" t="s">
        <v>1575</v>
      </c>
      <c r="C51" s="3"/>
      <c r="D51" s="5" t="s">
        <v>1575</v>
      </c>
      <c r="E51" s="5"/>
      <c r="F51" s="7" t="s">
        <v>1575</v>
      </c>
      <c r="G51" s="7"/>
      <c r="H51" s="59" t="e">
        <f ca="1">AI_SUM(A49,A50)</f>
        <v>#NAME?</v>
      </c>
      <c r="P51" s="59">
        <v>1</v>
      </c>
      <c r="Q51" s="59">
        <v>1</v>
      </c>
      <c r="R51" s="59">
        <v>1</v>
      </c>
    </row>
    <row r="52" spans="1:18" ht="15" customHeight="1" x14ac:dyDescent="0.25">
      <c r="A52" s="57" t="s">
        <v>886</v>
      </c>
      <c r="B52" s="3"/>
      <c r="C52" s="3"/>
      <c r="D52" s="5"/>
      <c r="E52" s="5"/>
      <c r="F52" s="7"/>
      <c r="G52" s="7"/>
      <c r="P52" s="59">
        <v>1</v>
      </c>
      <c r="Q52" s="59">
        <v>1</v>
      </c>
      <c r="R52" s="59">
        <v>1</v>
      </c>
    </row>
    <row r="53" spans="1:18" ht="15" customHeight="1" x14ac:dyDescent="0.25">
      <c r="A53" s="57" t="s">
        <v>882</v>
      </c>
      <c r="B53" s="3" t="s">
        <v>24</v>
      </c>
      <c r="C53" s="3"/>
      <c r="D53" s="5" t="s">
        <v>112</v>
      </c>
      <c r="E53" s="5"/>
      <c r="F53" s="7" t="s">
        <v>153</v>
      </c>
      <c r="G53" s="7"/>
      <c r="P53" s="59">
        <v>1</v>
      </c>
      <c r="Q53" s="59">
        <v>1</v>
      </c>
      <c r="R53" s="59">
        <v>1</v>
      </c>
    </row>
    <row r="54" spans="1:18" ht="15" customHeight="1" x14ac:dyDescent="0.25">
      <c r="A54" s="57" t="s">
        <v>883</v>
      </c>
      <c r="B54" s="3" t="s">
        <v>25</v>
      </c>
      <c r="C54" s="3"/>
      <c r="D54" s="5" t="s">
        <v>113</v>
      </c>
      <c r="E54" s="5"/>
      <c r="F54" s="7" t="s">
        <v>154</v>
      </c>
      <c r="G54" s="7"/>
      <c r="P54" s="59">
        <v>1</v>
      </c>
      <c r="Q54" s="59">
        <v>1</v>
      </c>
      <c r="R54" s="59">
        <v>1</v>
      </c>
    </row>
    <row r="55" spans="1:18" ht="15" customHeight="1" x14ac:dyDescent="0.25">
      <c r="A55" s="57" t="s">
        <v>1590</v>
      </c>
      <c r="B55" s="3" t="s">
        <v>1576</v>
      </c>
      <c r="C55" s="3"/>
      <c r="D55" s="5" t="s">
        <v>1576</v>
      </c>
      <c r="E55" s="5"/>
      <c r="F55" s="7" t="s">
        <v>1576</v>
      </c>
      <c r="G55" s="7"/>
      <c r="H55" s="59" t="e">
        <f ca="1">AI_SUM(A53,A54)</f>
        <v>#NAME?</v>
      </c>
      <c r="P55" s="59">
        <v>1</v>
      </c>
      <c r="Q55" s="59">
        <v>1</v>
      </c>
      <c r="R55" s="59">
        <v>1</v>
      </c>
    </row>
    <row r="56" spans="1:18" ht="15" customHeight="1" x14ac:dyDescent="0.25">
      <c r="A56" s="57" t="s">
        <v>1592</v>
      </c>
      <c r="B56" s="3" t="s">
        <v>1580</v>
      </c>
      <c r="C56" s="3"/>
      <c r="D56" s="5" t="s">
        <v>1580</v>
      </c>
      <c r="E56" s="5"/>
      <c r="F56" s="7" t="s">
        <v>1580</v>
      </c>
      <c r="G56" s="7"/>
      <c r="H56" s="59" t="e">
        <f ca="1">AI_SUM(A39,A43,A47,A51,A55)</f>
        <v>#NAME?</v>
      </c>
      <c r="P56" s="59">
        <v>1</v>
      </c>
      <c r="Q56" s="59">
        <v>1</v>
      </c>
      <c r="R56" s="59">
        <v>1</v>
      </c>
    </row>
    <row r="57" spans="1:18" ht="15" customHeight="1" x14ac:dyDescent="0.25">
      <c r="A57" s="57" t="s">
        <v>887</v>
      </c>
      <c r="B57" s="3"/>
      <c r="C57" s="3"/>
      <c r="D57" s="5"/>
      <c r="E57" s="5"/>
      <c r="F57" s="7"/>
      <c r="G57" s="7"/>
      <c r="P57" s="59">
        <v>1</v>
      </c>
      <c r="Q57" s="59">
        <v>1</v>
      </c>
      <c r="R57" s="59">
        <v>1</v>
      </c>
    </row>
    <row r="58" spans="1:18" ht="15" customHeight="1" x14ac:dyDescent="0.25">
      <c r="A58" s="57" t="s">
        <v>888</v>
      </c>
      <c r="B58" s="3" t="s">
        <v>26</v>
      </c>
      <c r="C58" s="3"/>
      <c r="D58" s="5" t="s">
        <v>114</v>
      </c>
      <c r="E58" s="5"/>
      <c r="F58" s="7" t="s">
        <v>155</v>
      </c>
      <c r="G58" s="7"/>
      <c r="P58" s="59">
        <v>1</v>
      </c>
      <c r="Q58" s="59">
        <v>1</v>
      </c>
      <c r="R58" s="59">
        <v>1</v>
      </c>
    </row>
    <row r="59" spans="1:18" ht="15" customHeight="1" x14ac:dyDescent="0.25">
      <c r="A59" s="57" t="s">
        <v>889</v>
      </c>
      <c r="B59" s="3" t="s">
        <v>27</v>
      </c>
      <c r="C59" s="3"/>
      <c r="D59" s="5" t="s">
        <v>115</v>
      </c>
      <c r="E59" s="5"/>
      <c r="F59" s="7" t="s">
        <v>156</v>
      </c>
      <c r="G59" s="7"/>
      <c r="P59" s="59">
        <v>1</v>
      </c>
      <c r="Q59" s="59">
        <v>1</v>
      </c>
      <c r="R59" s="59">
        <v>1</v>
      </c>
    </row>
    <row r="60" spans="1:18" ht="15" customHeight="1" x14ac:dyDescent="0.25">
      <c r="A60" s="57" t="s">
        <v>890</v>
      </c>
      <c r="B60" s="3" t="s">
        <v>28</v>
      </c>
      <c r="C60" s="3"/>
      <c r="D60" s="5" t="s">
        <v>116</v>
      </c>
      <c r="E60" s="5"/>
      <c r="F60" s="7" t="s">
        <v>157</v>
      </c>
      <c r="G60" s="7"/>
      <c r="P60" s="59">
        <v>1</v>
      </c>
      <c r="Q60" s="59">
        <v>1</v>
      </c>
      <c r="R60" s="59">
        <v>1</v>
      </c>
    </row>
    <row r="61" spans="1:18" ht="15" customHeight="1" x14ac:dyDescent="0.25">
      <c r="A61" s="57" t="s">
        <v>891</v>
      </c>
      <c r="B61" s="3" t="s">
        <v>29</v>
      </c>
      <c r="C61" s="3"/>
      <c r="D61" s="5" t="s">
        <v>117</v>
      </c>
      <c r="E61" s="5"/>
      <c r="F61" s="7" t="s">
        <v>158</v>
      </c>
      <c r="G61" s="7"/>
      <c r="P61" s="59">
        <v>1</v>
      </c>
      <c r="Q61" s="59">
        <v>1</v>
      </c>
      <c r="R61" s="59">
        <v>1</v>
      </c>
    </row>
    <row r="62" spans="1:18" ht="15" customHeight="1" x14ac:dyDescent="0.25">
      <c r="A62" s="57" t="s">
        <v>892</v>
      </c>
      <c r="B62" s="3" t="s">
        <v>30</v>
      </c>
      <c r="C62" s="3"/>
      <c r="D62" s="5" t="s">
        <v>118</v>
      </c>
      <c r="E62" s="5"/>
      <c r="F62" s="7" t="s">
        <v>159</v>
      </c>
      <c r="G62" s="7"/>
      <c r="P62" s="59">
        <v>1</v>
      </c>
      <c r="Q62" s="59">
        <v>1</v>
      </c>
      <c r="R62" s="59">
        <v>1</v>
      </c>
    </row>
    <row r="63" spans="1:18" ht="15" customHeight="1" x14ac:dyDescent="0.25">
      <c r="A63" s="57" t="s">
        <v>893</v>
      </c>
      <c r="B63" s="3" t="s">
        <v>31</v>
      </c>
      <c r="C63" s="3"/>
      <c r="D63" s="5" t="s">
        <v>119</v>
      </c>
      <c r="E63" s="5"/>
      <c r="F63" s="7" t="s">
        <v>160</v>
      </c>
      <c r="G63" s="7"/>
      <c r="P63" s="59">
        <v>1</v>
      </c>
      <c r="Q63" s="59">
        <v>1</v>
      </c>
      <c r="R63" s="59">
        <v>1</v>
      </c>
    </row>
    <row r="64" spans="1:18" ht="15" customHeight="1" x14ac:dyDescent="0.25">
      <c r="A64" s="57" t="s">
        <v>1593</v>
      </c>
      <c r="B64" s="3" t="s">
        <v>1577</v>
      </c>
      <c r="C64" s="3"/>
      <c r="D64" s="5" t="s">
        <v>1577</v>
      </c>
      <c r="E64" s="5"/>
      <c r="F64" s="7" t="s">
        <v>1577</v>
      </c>
      <c r="G64" s="7"/>
      <c r="H64" s="59" t="e">
        <f ca="1">AI_SUM(A58,A59,A60,A61,A62,A63)</f>
        <v>#NAME?</v>
      </c>
      <c r="P64" s="59">
        <v>1</v>
      </c>
      <c r="Q64" s="59">
        <v>1</v>
      </c>
      <c r="R64" s="59">
        <v>1</v>
      </c>
    </row>
    <row r="65" spans="1:18" ht="15" customHeight="1" x14ac:dyDescent="0.25">
      <c r="A65" s="57" t="s">
        <v>894</v>
      </c>
      <c r="B65" s="3"/>
      <c r="C65" s="3"/>
      <c r="D65" s="5"/>
      <c r="E65" s="5"/>
      <c r="F65" s="7"/>
      <c r="G65" s="7"/>
      <c r="P65" s="59">
        <v>1</v>
      </c>
      <c r="Q65" s="59">
        <v>1</v>
      </c>
      <c r="R65" s="59">
        <v>1</v>
      </c>
    </row>
    <row r="66" spans="1:18" ht="15" customHeight="1" x14ac:dyDescent="0.25">
      <c r="A66" s="57" t="s">
        <v>895</v>
      </c>
      <c r="B66" s="3" t="s">
        <v>32</v>
      </c>
      <c r="C66" s="3"/>
      <c r="D66" s="5" t="s">
        <v>120</v>
      </c>
      <c r="E66" s="5"/>
      <c r="F66" s="7" t="s">
        <v>161</v>
      </c>
      <c r="G66" s="7"/>
      <c r="P66" s="59">
        <v>1</v>
      </c>
      <c r="Q66" s="59">
        <v>1</v>
      </c>
      <c r="R66" s="59">
        <v>1</v>
      </c>
    </row>
    <row r="67" spans="1:18" ht="15" customHeight="1" x14ac:dyDescent="0.25">
      <c r="A67" s="57" t="s">
        <v>896</v>
      </c>
      <c r="B67" s="3"/>
      <c r="C67" s="3"/>
      <c r="D67" s="5"/>
      <c r="E67" s="5"/>
      <c r="F67" s="7"/>
      <c r="G67" s="7"/>
      <c r="P67" s="59">
        <v>1</v>
      </c>
      <c r="Q67" s="59">
        <v>1</v>
      </c>
      <c r="R67" s="59">
        <v>1</v>
      </c>
    </row>
    <row r="68" spans="1:18" ht="15" customHeight="1" x14ac:dyDescent="0.25">
      <c r="A68" s="57" t="s">
        <v>897</v>
      </c>
      <c r="B68" s="3" t="s">
        <v>33</v>
      </c>
      <c r="C68" s="3"/>
      <c r="D68" s="5" t="s">
        <v>121</v>
      </c>
      <c r="E68" s="5"/>
      <c r="F68" s="7" t="s">
        <v>162</v>
      </c>
      <c r="G68" s="7"/>
      <c r="P68" s="59">
        <v>1</v>
      </c>
      <c r="Q68" s="59">
        <v>1</v>
      </c>
      <c r="R68" s="59">
        <v>1</v>
      </c>
    </row>
    <row r="69" spans="1:18" ht="15" customHeight="1" x14ac:dyDescent="0.25">
      <c r="A69" s="57" t="s">
        <v>898</v>
      </c>
      <c r="B69" s="3"/>
      <c r="C69" s="3"/>
      <c r="D69" s="5"/>
      <c r="E69" s="5"/>
      <c r="F69" s="7"/>
      <c r="G69" s="7"/>
      <c r="P69" s="59">
        <v>1</v>
      </c>
      <c r="Q69" s="59">
        <v>1</v>
      </c>
      <c r="R69" s="59">
        <v>1</v>
      </c>
    </row>
    <row r="70" spans="1:18" ht="15" customHeight="1" x14ac:dyDescent="0.25">
      <c r="A70" s="57" t="s">
        <v>862</v>
      </c>
      <c r="B70" s="3" t="s">
        <v>34</v>
      </c>
      <c r="C70" s="3"/>
      <c r="D70" s="5" t="s">
        <v>122</v>
      </c>
      <c r="E70" s="5"/>
      <c r="F70" s="7" t="s">
        <v>163</v>
      </c>
      <c r="G70" s="7"/>
      <c r="P70" s="59">
        <v>1</v>
      </c>
      <c r="Q70" s="59">
        <v>1</v>
      </c>
      <c r="R70" s="59">
        <v>1</v>
      </c>
    </row>
    <row r="71" spans="1:18" ht="15" customHeight="1" x14ac:dyDescent="0.25">
      <c r="A71" s="57" t="s">
        <v>1594</v>
      </c>
      <c r="B71" s="3" t="s">
        <v>1578</v>
      </c>
      <c r="C71" s="3"/>
      <c r="D71" s="5" t="s">
        <v>1578</v>
      </c>
      <c r="E71" s="5"/>
      <c r="F71" s="7" t="s">
        <v>1578</v>
      </c>
      <c r="G71" s="7"/>
      <c r="H71" s="59" t="e">
        <f ca="1">AI_SUM(A66,A68,A70)</f>
        <v>#NAME?</v>
      </c>
      <c r="P71" s="59">
        <v>1</v>
      </c>
      <c r="Q71" s="59">
        <v>1</v>
      </c>
      <c r="R71" s="59">
        <v>1</v>
      </c>
    </row>
    <row r="72" spans="1:18" ht="15" customHeight="1" x14ac:dyDescent="0.25">
      <c r="A72" s="57" t="s">
        <v>899</v>
      </c>
      <c r="B72" s="3" t="s">
        <v>35</v>
      </c>
      <c r="C72" s="3"/>
      <c r="D72" s="5" t="s">
        <v>123</v>
      </c>
      <c r="E72" s="5"/>
      <c r="F72" s="7" t="s">
        <v>164</v>
      </c>
      <c r="G72" s="7"/>
      <c r="P72" s="59">
        <v>1</v>
      </c>
      <c r="Q72" s="59">
        <v>1</v>
      </c>
      <c r="R72" s="59">
        <v>1</v>
      </c>
    </row>
    <row r="73" spans="1:18" ht="15" customHeight="1" x14ac:dyDescent="0.25">
      <c r="A73" s="57" t="s">
        <v>900</v>
      </c>
      <c r="B73" s="3" t="s">
        <v>36</v>
      </c>
      <c r="C73" s="3"/>
      <c r="D73" s="5" t="s">
        <v>124</v>
      </c>
      <c r="E73" s="5"/>
      <c r="F73" s="7" t="s">
        <v>165</v>
      </c>
      <c r="G73" s="7"/>
      <c r="P73" s="59">
        <v>1</v>
      </c>
      <c r="Q73" s="59">
        <v>1</v>
      </c>
      <c r="R73" s="59">
        <v>1</v>
      </c>
    </row>
    <row r="74" spans="1:18" ht="15" customHeight="1" x14ac:dyDescent="0.25">
      <c r="A74" s="57" t="s">
        <v>901</v>
      </c>
      <c r="B74" s="3" t="s">
        <v>37</v>
      </c>
      <c r="C74" s="3"/>
      <c r="D74" s="5" t="s">
        <v>125</v>
      </c>
      <c r="E74" s="5"/>
      <c r="F74" s="7" t="s">
        <v>166</v>
      </c>
      <c r="G74" s="7"/>
      <c r="P74" s="59">
        <v>1</v>
      </c>
      <c r="Q74" s="59">
        <v>1</v>
      </c>
      <c r="R74" s="59">
        <v>1</v>
      </c>
    </row>
    <row r="75" spans="1:18" ht="15" customHeight="1" x14ac:dyDescent="0.25">
      <c r="A75" s="57" t="s">
        <v>902</v>
      </c>
      <c r="B75" s="4" t="s">
        <v>38</v>
      </c>
      <c r="C75" s="4"/>
      <c r="D75" s="6" t="s">
        <v>38</v>
      </c>
      <c r="E75" s="6"/>
      <c r="F75" s="8" t="s">
        <v>38</v>
      </c>
      <c r="G75" s="8"/>
      <c r="P75" s="59">
        <v>1</v>
      </c>
      <c r="Q75" s="59">
        <v>1</v>
      </c>
      <c r="R75" s="59">
        <v>1</v>
      </c>
    </row>
    <row r="76" spans="1:18" ht="15" customHeight="1" x14ac:dyDescent="0.25">
      <c r="A76" s="57" t="s">
        <v>903</v>
      </c>
      <c r="B76" s="3" t="s">
        <v>39</v>
      </c>
      <c r="C76" s="3"/>
      <c r="D76" s="5" t="s">
        <v>126</v>
      </c>
      <c r="E76" s="5"/>
      <c r="F76" s="7" t="s">
        <v>167</v>
      </c>
      <c r="G76" s="7"/>
      <c r="P76" s="59">
        <v>1</v>
      </c>
      <c r="Q76" s="59">
        <v>1</v>
      </c>
      <c r="R76" s="59">
        <v>1</v>
      </c>
    </row>
    <row r="77" spans="1:18" ht="15" customHeight="1" x14ac:dyDescent="0.25">
      <c r="A77" s="57" t="s">
        <v>904</v>
      </c>
      <c r="B77" s="3" t="s">
        <v>40</v>
      </c>
      <c r="C77" s="3"/>
      <c r="D77" s="5" t="s">
        <v>127</v>
      </c>
      <c r="E77" s="5"/>
      <c r="F77" s="7" t="s">
        <v>168</v>
      </c>
      <c r="G77" s="7"/>
      <c r="P77" s="59">
        <v>1</v>
      </c>
      <c r="Q77" s="59">
        <v>1</v>
      </c>
      <c r="R77" s="59">
        <v>1</v>
      </c>
    </row>
    <row r="78" spans="1:18" ht="15" customHeight="1" x14ac:dyDescent="0.25">
      <c r="A78" s="57" t="s">
        <v>905</v>
      </c>
      <c r="B78" s="3" t="s">
        <v>41</v>
      </c>
      <c r="C78" s="3"/>
      <c r="D78" s="5" t="s">
        <v>128</v>
      </c>
      <c r="E78" s="5"/>
      <c r="F78" s="7" t="s">
        <v>169</v>
      </c>
      <c r="G78" s="7"/>
      <c r="P78" s="59">
        <v>1</v>
      </c>
      <c r="Q78" s="59">
        <v>1</v>
      </c>
      <c r="R78" s="59">
        <v>1</v>
      </c>
    </row>
    <row r="79" spans="1:18" ht="15" customHeight="1" x14ac:dyDescent="0.25">
      <c r="A79" s="52" t="s">
        <v>1350</v>
      </c>
      <c r="B79" s="3"/>
      <c r="C79" s="3"/>
      <c r="D79" s="5"/>
      <c r="E79" s="5"/>
      <c r="F79" s="7"/>
      <c r="G79" s="7"/>
      <c r="P79" s="59">
        <v>1</v>
      </c>
      <c r="Q79" s="59">
        <v>1</v>
      </c>
      <c r="R79" s="59">
        <v>1</v>
      </c>
    </row>
    <row r="80" spans="1:18" ht="15" customHeight="1" x14ac:dyDescent="0.25">
      <c r="A80" s="57" t="s">
        <v>863</v>
      </c>
      <c r="B80" s="65"/>
      <c r="C80" s="65"/>
      <c r="D80" s="66"/>
      <c r="E80" s="66"/>
      <c r="F80" s="67"/>
      <c r="G80" s="67"/>
      <c r="I80" s="57"/>
      <c r="J80" s="59"/>
      <c r="K80" s="59"/>
      <c r="P80" s="59">
        <v>1</v>
      </c>
      <c r="Q80" s="59">
        <v>1</v>
      </c>
      <c r="R80" s="59">
        <v>1</v>
      </c>
    </row>
    <row r="81" spans="1:18" ht="15" customHeight="1" x14ac:dyDescent="0.25">
      <c r="A81" s="57" t="s">
        <v>864</v>
      </c>
      <c r="B81" s="68" t="s">
        <v>1135</v>
      </c>
      <c r="C81" s="68"/>
      <c r="D81" s="69" t="s">
        <v>1176</v>
      </c>
      <c r="E81" s="69"/>
      <c r="F81" s="70" t="s">
        <v>1217</v>
      </c>
      <c r="G81" s="70"/>
      <c r="I81" s="57"/>
      <c r="J81" s="59"/>
      <c r="K81" s="59"/>
      <c r="P81" s="59">
        <v>1</v>
      </c>
      <c r="Q81" s="59">
        <v>1</v>
      </c>
      <c r="R81" s="59">
        <v>1</v>
      </c>
    </row>
    <row r="82" spans="1:18" ht="15" customHeight="1" x14ac:dyDescent="0.25">
      <c r="A82" s="57" t="s">
        <v>865</v>
      </c>
      <c r="B82" s="68"/>
      <c r="C82" s="68"/>
      <c r="D82" s="69"/>
      <c r="E82" s="69"/>
      <c r="F82" s="70"/>
      <c r="G82" s="70"/>
      <c r="I82" s="57"/>
      <c r="J82" s="59"/>
      <c r="K82" s="59"/>
      <c r="P82" s="59">
        <v>1</v>
      </c>
      <c r="Q82" s="59">
        <v>1</v>
      </c>
      <c r="R82" s="59">
        <v>1</v>
      </c>
    </row>
    <row r="83" spans="1:18" ht="15" customHeight="1" x14ac:dyDescent="0.25">
      <c r="A83" s="57" t="s">
        <v>866</v>
      </c>
      <c r="B83" s="68" t="s">
        <v>1136</v>
      </c>
      <c r="C83" s="68"/>
      <c r="D83" s="69" t="s">
        <v>1177</v>
      </c>
      <c r="E83" s="69"/>
      <c r="F83" s="70" t="s">
        <v>1218</v>
      </c>
      <c r="G83" s="70"/>
      <c r="I83" s="57"/>
      <c r="J83" s="59"/>
      <c r="K83" s="59"/>
      <c r="P83" s="59">
        <v>1</v>
      </c>
      <c r="Q83" s="59">
        <v>1</v>
      </c>
      <c r="R83" s="59">
        <v>1</v>
      </c>
    </row>
    <row r="84" spans="1:18" ht="15" customHeight="1" x14ac:dyDescent="0.25">
      <c r="A84" s="57" t="s">
        <v>867</v>
      </c>
      <c r="B84" s="68" t="s">
        <v>1137</v>
      </c>
      <c r="C84" s="68"/>
      <c r="D84" s="69" t="s">
        <v>1178</v>
      </c>
      <c r="E84" s="69"/>
      <c r="F84" s="70" t="s">
        <v>1219</v>
      </c>
      <c r="G84" s="70"/>
      <c r="I84" s="57"/>
      <c r="J84" s="59"/>
      <c r="K84" s="59"/>
      <c r="P84" s="59">
        <v>1</v>
      </c>
      <c r="Q84" s="59">
        <v>1</v>
      </c>
      <c r="R84" s="59">
        <v>1</v>
      </c>
    </row>
    <row r="85" spans="1:18" ht="15" customHeight="1" x14ac:dyDescent="0.25">
      <c r="A85" s="57" t="s">
        <v>1581</v>
      </c>
      <c r="B85" s="3" t="s">
        <v>1600</v>
      </c>
      <c r="C85" s="3"/>
      <c r="D85" s="5" t="s">
        <v>1600</v>
      </c>
      <c r="E85" s="5"/>
      <c r="F85" s="7" t="s">
        <v>1600</v>
      </c>
      <c r="G85" s="7"/>
      <c r="H85" s="59" t="e">
        <f ca="1">AI_SUM(A83,A84)</f>
        <v>#NAME?</v>
      </c>
      <c r="I85" s="57"/>
      <c r="P85" s="59">
        <v>1</v>
      </c>
      <c r="Q85" s="59">
        <v>1</v>
      </c>
      <c r="R85" s="59">
        <v>1</v>
      </c>
    </row>
    <row r="86" spans="1:18" ht="15" customHeight="1" x14ac:dyDescent="0.25">
      <c r="A86" s="57" t="s">
        <v>1598</v>
      </c>
      <c r="B86" s="68" t="s">
        <v>1138</v>
      </c>
      <c r="C86" s="68"/>
      <c r="D86" s="69" t="s">
        <v>1179</v>
      </c>
      <c r="E86" s="69"/>
      <c r="F86" s="70" t="s">
        <v>1220</v>
      </c>
      <c r="G86" s="70"/>
      <c r="I86" s="57"/>
      <c r="J86" s="59"/>
      <c r="K86" s="59"/>
      <c r="P86" s="59">
        <v>1</v>
      </c>
      <c r="Q86" s="59">
        <v>1</v>
      </c>
      <c r="R86" s="59">
        <v>1</v>
      </c>
    </row>
    <row r="87" spans="1:18" ht="15" customHeight="1" x14ac:dyDescent="0.25">
      <c r="A87" s="57" t="s">
        <v>868</v>
      </c>
      <c r="B87" s="68"/>
      <c r="C87" s="68"/>
      <c r="D87" s="69"/>
      <c r="E87" s="69"/>
      <c r="F87" s="70"/>
      <c r="G87" s="70"/>
      <c r="I87" s="57"/>
      <c r="J87" s="59"/>
      <c r="K87" s="59"/>
      <c r="P87" s="59">
        <v>1</v>
      </c>
      <c r="Q87" s="59">
        <v>1</v>
      </c>
      <c r="R87" s="59">
        <v>1</v>
      </c>
    </row>
    <row r="88" spans="1:18" ht="15" customHeight="1" x14ac:dyDescent="0.25">
      <c r="A88" s="57" t="s">
        <v>859</v>
      </c>
      <c r="B88" s="68"/>
      <c r="C88" s="68"/>
      <c r="D88" s="69"/>
      <c r="E88" s="69"/>
      <c r="F88" s="70"/>
      <c r="G88" s="70"/>
      <c r="I88" s="57"/>
      <c r="J88" s="59"/>
      <c r="K88" s="59"/>
      <c r="P88" s="59">
        <v>1</v>
      </c>
      <c r="Q88" s="59">
        <v>1</v>
      </c>
      <c r="R88" s="59">
        <v>1</v>
      </c>
    </row>
    <row r="89" spans="1:18" ht="15" customHeight="1" x14ac:dyDescent="0.25">
      <c r="A89" s="57" t="s">
        <v>869</v>
      </c>
      <c r="B89" s="68" t="s">
        <v>1139</v>
      </c>
      <c r="C89" s="68"/>
      <c r="D89" s="69" t="s">
        <v>1180</v>
      </c>
      <c r="E89" s="69"/>
      <c r="F89" s="70" t="s">
        <v>1221</v>
      </c>
      <c r="G89" s="70"/>
      <c r="I89" s="57"/>
      <c r="J89" s="59"/>
      <c r="K89" s="59"/>
      <c r="P89" s="59">
        <v>1</v>
      </c>
      <c r="Q89" s="59">
        <v>1</v>
      </c>
      <c r="R89" s="59">
        <v>1</v>
      </c>
    </row>
    <row r="90" spans="1:18" ht="15" customHeight="1" x14ac:dyDescent="0.25">
      <c r="A90" s="57" t="s">
        <v>1599</v>
      </c>
      <c r="B90" s="68" t="s">
        <v>1140</v>
      </c>
      <c r="C90" s="68"/>
      <c r="D90" s="69" t="s">
        <v>1181</v>
      </c>
      <c r="E90" s="69"/>
      <c r="F90" s="70" t="s">
        <v>1222</v>
      </c>
      <c r="G90" s="70"/>
      <c r="I90" s="57"/>
      <c r="J90" s="59"/>
      <c r="K90" s="59"/>
      <c r="P90" s="59">
        <v>1</v>
      </c>
      <c r="Q90" s="59">
        <v>1</v>
      </c>
      <c r="R90" s="59">
        <v>1</v>
      </c>
    </row>
    <row r="91" spans="1:18" ht="15" customHeight="1" x14ac:dyDescent="0.25">
      <c r="A91" s="57" t="s">
        <v>870</v>
      </c>
      <c r="B91" s="68" t="s">
        <v>1141</v>
      </c>
      <c r="C91" s="68"/>
      <c r="D91" s="69" t="s">
        <v>1182</v>
      </c>
      <c r="E91" s="69"/>
      <c r="F91" s="70" t="s">
        <v>1223</v>
      </c>
      <c r="G91" s="70"/>
      <c r="I91" s="57"/>
      <c r="J91" s="59"/>
      <c r="K91" s="59"/>
      <c r="P91" s="59">
        <v>1</v>
      </c>
      <c r="Q91" s="59">
        <v>1</v>
      </c>
      <c r="R91" s="59">
        <v>1</v>
      </c>
    </row>
    <row r="92" spans="1:18" ht="15" customHeight="1" x14ac:dyDescent="0.25">
      <c r="A92" s="57" t="s">
        <v>871</v>
      </c>
      <c r="B92" s="68" t="s">
        <v>1142</v>
      </c>
      <c r="C92" s="68"/>
      <c r="D92" s="69" t="s">
        <v>1183</v>
      </c>
      <c r="E92" s="69"/>
      <c r="F92" s="70" t="s">
        <v>1224</v>
      </c>
      <c r="G92" s="70"/>
      <c r="I92" s="57"/>
      <c r="J92" s="59"/>
      <c r="K92" s="59"/>
      <c r="P92" s="59">
        <v>1</v>
      </c>
      <c r="Q92" s="59">
        <v>1</v>
      </c>
      <c r="R92" s="59">
        <v>1</v>
      </c>
    </row>
    <row r="93" spans="1:18" ht="15" customHeight="1" x14ac:dyDescent="0.25">
      <c r="A93" s="57" t="s">
        <v>1582</v>
      </c>
      <c r="B93" s="3" t="s">
        <v>1601</v>
      </c>
      <c r="C93" s="3"/>
      <c r="D93" s="5" t="s">
        <v>1601</v>
      </c>
      <c r="E93" s="5"/>
      <c r="F93" s="7" t="s">
        <v>1601</v>
      </c>
      <c r="G93" s="7"/>
      <c r="H93" s="59" t="e">
        <f ca="1">AI_SUM(A89,A90,A91,A92)</f>
        <v>#NAME?</v>
      </c>
      <c r="I93" s="57"/>
      <c r="J93" s="59"/>
      <c r="K93" s="59"/>
      <c r="P93" s="59">
        <v>1</v>
      </c>
      <c r="Q93" s="59">
        <v>1</v>
      </c>
      <c r="R93" s="59">
        <v>1</v>
      </c>
    </row>
    <row r="94" spans="1:18" ht="15" customHeight="1" x14ac:dyDescent="0.25">
      <c r="A94" s="57" t="s">
        <v>872</v>
      </c>
      <c r="B94" s="68"/>
      <c r="C94" s="68"/>
      <c r="D94" s="69"/>
      <c r="E94" s="69"/>
      <c r="F94" s="70"/>
      <c r="G94" s="70"/>
      <c r="I94" s="57"/>
      <c r="J94" s="59"/>
      <c r="K94" s="59"/>
      <c r="P94" s="59">
        <v>1</v>
      </c>
      <c r="Q94" s="59">
        <v>1</v>
      </c>
      <c r="R94" s="59">
        <v>1</v>
      </c>
    </row>
    <row r="95" spans="1:18" ht="15" customHeight="1" x14ac:dyDescent="0.25">
      <c r="A95" s="57" t="s">
        <v>873</v>
      </c>
      <c r="B95" s="68"/>
      <c r="C95" s="68"/>
      <c r="D95" s="69"/>
      <c r="E95" s="69"/>
      <c r="F95" s="70"/>
      <c r="G95" s="70"/>
      <c r="I95" s="57"/>
      <c r="P95" s="59">
        <v>1</v>
      </c>
      <c r="Q95" s="59">
        <v>1</v>
      </c>
      <c r="R95" s="59">
        <v>1</v>
      </c>
    </row>
    <row r="96" spans="1:18" ht="15" customHeight="1" x14ac:dyDescent="0.25">
      <c r="A96" s="57" t="s">
        <v>906</v>
      </c>
      <c r="B96" s="68" t="s">
        <v>1143</v>
      </c>
      <c r="C96" s="68"/>
      <c r="D96" s="69" t="s">
        <v>1184</v>
      </c>
      <c r="E96" s="69"/>
      <c r="F96" s="70" t="s">
        <v>1225</v>
      </c>
      <c r="G96" s="70"/>
      <c r="I96" s="57"/>
      <c r="J96" s="59"/>
      <c r="K96" s="59"/>
      <c r="P96" s="59">
        <v>1</v>
      </c>
      <c r="Q96" s="59">
        <v>1</v>
      </c>
      <c r="R96" s="59">
        <v>1</v>
      </c>
    </row>
    <row r="97" spans="1:18" ht="15" customHeight="1" x14ac:dyDescent="0.25">
      <c r="A97" s="57" t="s">
        <v>907</v>
      </c>
      <c r="B97" s="68" t="s">
        <v>1144</v>
      </c>
      <c r="C97" s="68"/>
      <c r="D97" s="69" t="s">
        <v>1185</v>
      </c>
      <c r="E97" s="69"/>
      <c r="F97" s="70" t="s">
        <v>1226</v>
      </c>
      <c r="G97" s="70"/>
      <c r="I97" s="57"/>
      <c r="J97" s="59"/>
      <c r="K97" s="59"/>
      <c r="P97" s="59">
        <v>1</v>
      </c>
      <c r="Q97" s="59">
        <v>1</v>
      </c>
      <c r="R97" s="59">
        <v>1</v>
      </c>
    </row>
    <row r="98" spans="1:18" ht="15" customHeight="1" x14ac:dyDescent="0.25">
      <c r="A98" s="57" t="s">
        <v>908</v>
      </c>
      <c r="B98" s="68" t="s">
        <v>1145</v>
      </c>
      <c r="C98" s="68"/>
      <c r="D98" s="69" t="s">
        <v>1186</v>
      </c>
      <c r="E98" s="69"/>
      <c r="F98" s="70" t="s">
        <v>1227</v>
      </c>
      <c r="G98" s="70"/>
      <c r="I98" s="57"/>
      <c r="J98" s="59"/>
      <c r="K98" s="59"/>
      <c r="P98" s="59">
        <v>1</v>
      </c>
      <c r="Q98" s="59">
        <v>1</v>
      </c>
      <c r="R98" s="59">
        <v>1</v>
      </c>
    </row>
    <row r="99" spans="1:18" ht="15" customHeight="1" x14ac:dyDescent="0.25">
      <c r="A99" s="57" t="s">
        <v>1583</v>
      </c>
      <c r="B99" s="3" t="s">
        <v>1602</v>
      </c>
      <c r="C99" s="3"/>
      <c r="D99" s="5" t="s">
        <v>1602</v>
      </c>
      <c r="E99" s="5"/>
      <c r="F99" s="7" t="s">
        <v>1602</v>
      </c>
      <c r="G99" s="7"/>
      <c r="H99" s="59" t="e">
        <f ca="1">AI_SUM(A96,A97,A98)</f>
        <v>#NAME?</v>
      </c>
      <c r="I99" s="57"/>
      <c r="P99" s="59">
        <v>1</v>
      </c>
      <c r="Q99" s="59">
        <v>1</v>
      </c>
      <c r="R99" s="59">
        <v>1</v>
      </c>
    </row>
    <row r="100" spans="1:18" ht="15" customHeight="1" x14ac:dyDescent="0.25">
      <c r="A100" s="57" t="s">
        <v>874</v>
      </c>
      <c r="B100" s="68"/>
      <c r="C100" s="68"/>
      <c r="D100" s="69"/>
      <c r="E100" s="69"/>
      <c r="F100" s="70"/>
      <c r="G100" s="70"/>
      <c r="I100" s="57"/>
      <c r="J100" s="59"/>
      <c r="K100" s="59"/>
      <c r="P100" s="59">
        <v>1</v>
      </c>
      <c r="Q100" s="59">
        <v>1</v>
      </c>
      <c r="R100" s="59">
        <v>1</v>
      </c>
    </row>
    <row r="101" spans="1:18" ht="15" customHeight="1" x14ac:dyDescent="0.25">
      <c r="A101" s="57" t="s">
        <v>909</v>
      </c>
      <c r="B101" s="68" t="s">
        <v>1146</v>
      </c>
      <c r="C101" s="68"/>
      <c r="D101" s="69" t="s">
        <v>1187</v>
      </c>
      <c r="E101" s="69"/>
      <c r="F101" s="70" t="s">
        <v>1228</v>
      </c>
      <c r="G101" s="70"/>
      <c r="I101" s="57"/>
      <c r="J101" s="59"/>
      <c r="K101" s="59"/>
      <c r="P101" s="59">
        <v>1</v>
      </c>
      <c r="Q101" s="59">
        <v>1</v>
      </c>
      <c r="R101" s="59">
        <v>1</v>
      </c>
    </row>
    <row r="102" spans="1:18" ht="15" customHeight="1" x14ac:dyDescent="0.25">
      <c r="A102" s="57" t="s">
        <v>910</v>
      </c>
      <c r="B102" s="68"/>
      <c r="C102" s="68"/>
      <c r="D102" s="69"/>
      <c r="E102" s="69"/>
      <c r="F102" s="70"/>
      <c r="G102" s="70"/>
      <c r="I102" s="57"/>
      <c r="J102" s="59"/>
      <c r="K102" s="59"/>
      <c r="P102" s="59">
        <v>1</v>
      </c>
      <c r="Q102" s="59">
        <v>1</v>
      </c>
      <c r="R102" s="59">
        <v>1</v>
      </c>
    </row>
    <row r="103" spans="1:18" ht="15" customHeight="1" x14ac:dyDescent="0.25">
      <c r="A103" s="57" t="s">
        <v>860</v>
      </c>
      <c r="B103" s="68" t="s">
        <v>1147</v>
      </c>
      <c r="C103" s="68"/>
      <c r="D103" s="69" t="s">
        <v>1188</v>
      </c>
      <c r="E103" s="69"/>
      <c r="F103" s="70" t="s">
        <v>1229</v>
      </c>
      <c r="G103" s="70"/>
      <c r="I103" s="57"/>
      <c r="J103" s="59"/>
      <c r="K103" s="59"/>
      <c r="P103" s="59">
        <v>1</v>
      </c>
      <c r="Q103" s="59">
        <v>1</v>
      </c>
      <c r="R103" s="59">
        <v>1</v>
      </c>
    </row>
    <row r="104" spans="1:18" ht="15" customHeight="1" x14ac:dyDescent="0.25">
      <c r="A104" s="57" t="s">
        <v>908</v>
      </c>
      <c r="B104" s="68" t="s">
        <v>1148</v>
      </c>
      <c r="C104" s="68"/>
      <c r="D104" s="69" t="s">
        <v>1189</v>
      </c>
      <c r="E104" s="69"/>
      <c r="F104" s="70" t="s">
        <v>1230</v>
      </c>
      <c r="G104" s="70"/>
      <c r="I104" s="57"/>
      <c r="J104" s="59"/>
      <c r="K104" s="59"/>
      <c r="P104" s="59">
        <v>1</v>
      </c>
      <c r="Q104" s="59">
        <v>1</v>
      </c>
      <c r="R104" s="59">
        <v>1</v>
      </c>
    </row>
    <row r="105" spans="1:18" ht="15" customHeight="1" x14ac:dyDescent="0.25">
      <c r="A105" s="57" t="s">
        <v>1584</v>
      </c>
      <c r="B105" s="3" t="s">
        <v>1603</v>
      </c>
      <c r="C105" s="3"/>
      <c r="D105" s="5" t="s">
        <v>1603</v>
      </c>
      <c r="E105" s="5"/>
      <c r="F105" s="7" t="s">
        <v>1603</v>
      </c>
      <c r="G105" s="7"/>
      <c r="H105" s="59" t="e">
        <f ca="1">AI_SUM(A101,A103,A104)</f>
        <v>#NAME?</v>
      </c>
      <c r="I105" s="57"/>
      <c r="P105" s="59">
        <v>1</v>
      </c>
      <c r="Q105" s="59">
        <v>1</v>
      </c>
      <c r="R105" s="59">
        <v>1</v>
      </c>
    </row>
    <row r="106" spans="1:18" ht="15" customHeight="1" x14ac:dyDescent="0.25">
      <c r="A106" s="57" t="s">
        <v>1585</v>
      </c>
      <c r="B106" s="3" t="s">
        <v>1604</v>
      </c>
      <c r="C106" s="3"/>
      <c r="D106" s="5" t="s">
        <v>1604</v>
      </c>
      <c r="E106" s="5"/>
      <c r="F106" s="7" t="s">
        <v>1604</v>
      </c>
      <c r="G106" s="7"/>
      <c r="H106" s="59" t="e">
        <f ca="1">AI_SUM(A99,A105)</f>
        <v>#NAME?</v>
      </c>
      <c r="I106" s="57"/>
      <c r="P106" s="59">
        <v>1</v>
      </c>
      <c r="Q106" s="59">
        <v>1</v>
      </c>
      <c r="R106" s="59">
        <v>1</v>
      </c>
    </row>
    <row r="107" spans="1:18" ht="15" customHeight="1" x14ac:dyDescent="0.25">
      <c r="A107" s="57" t="s">
        <v>1586</v>
      </c>
      <c r="B107" s="3" t="s">
        <v>1605</v>
      </c>
      <c r="C107" s="3"/>
      <c r="D107" s="5" t="s">
        <v>1605</v>
      </c>
      <c r="E107" s="5"/>
      <c r="F107" s="7" t="s">
        <v>1605</v>
      </c>
      <c r="G107" s="7"/>
      <c r="H107" s="59" t="e">
        <f ca="1">AI_SUM(A81,A85,A86,A93,A106)</f>
        <v>#NAME?</v>
      </c>
      <c r="I107" s="57"/>
      <c r="P107" s="59">
        <v>1</v>
      </c>
      <c r="Q107" s="59">
        <v>1</v>
      </c>
      <c r="R107" s="59">
        <v>1</v>
      </c>
    </row>
    <row r="108" spans="1:18" ht="15" customHeight="1" x14ac:dyDescent="0.25">
      <c r="A108" s="57" t="s">
        <v>875</v>
      </c>
      <c r="B108" s="68"/>
      <c r="C108" s="68"/>
      <c r="D108" s="69"/>
      <c r="E108" s="69"/>
      <c r="F108" s="70"/>
      <c r="G108" s="70"/>
      <c r="I108" s="57"/>
      <c r="J108" s="59"/>
      <c r="K108" s="59"/>
      <c r="P108" s="59">
        <v>1</v>
      </c>
      <c r="Q108" s="59">
        <v>1</v>
      </c>
      <c r="R108" s="59">
        <v>1</v>
      </c>
    </row>
    <row r="109" spans="1:18" ht="15" customHeight="1" x14ac:dyDescent="0.25">
      <c r="A109" s="57" t="s">
        <v>876</v>
      </c>
      <c r="B109" s="68"/>
      <c r="C109" s="68"/>
      <c r="D109" s="69"/>
      <c r="E109" s="69"/>
      <c r="F109" s="70"/>
      <c r="G109" s="70"/>
      <c r="I109" s="57"/>
      <c r="J109" s="59"/>
      <c r="K109" s="59"/>
      <c r="P109" s="59">
        <v>1</v>
      </c>
      <c r="Q109" s="59">
        <v>1</v>
      </c>
      <c r="R109" s="59">
        <v>1</v>
      </c>
    </row>
    <row r="110" spans="1:18" ht="15" customHeight="1" x14ac:dyDescent="0.25">
      <c r="A110" s="57" t="s">
        <v>861</v>
      </c>
      <c r="B110" s="68" t="s">
        <v>1149</v>
      </c>
      <c r="C110" s="68"/>
      <c r="D110" s="69" t="s">
        <v>1190</v>
      </c>
      <c r="E110" s="69"/>
      <c r="F110" s="70" t="s">
        <v>1231</v>
      </c>
      <c r="G110" s="70"/>
      <c r="I110" s="57"/>
      <c r="J110" s="59"/>
      <c r="K110" s="59"/>
      <c r="P110" s="59">
        <v>1</v>
      </c>
      <c r="Q110" s="59">
        <v>1</v>
      </c>
      <c r="R110" s="59">
        <v>1</v>
      </c>
    </row>
    <row r="111" spans="1:18" ht="15" customHeight="1" x14ac:dyDescent="0.25">
      <c r="A111" s="57" t="s">
        <v>877</v>
      </c>
      <c r="B111" s="68" t="s">
        <v>1150</v>
      </c>
      <c r="C111" s="68"/>
      <c r="D111" s="69" t="s">
        <v>1191</v>
      </c>
      <c r="E111" s="69"/>
      <c r="F111" s="70" t="s">
        <v>1232</v>
      </c>
      <c r="G111" s="70"/>
      <c r="I111" s="57"/>
      <c r="J111" s="59"/>
      <c r="K111" s="59"/>
      <c r="P111" s="59">
        <v>1</v>
      </c>
      <c r="Q111" s="59">
        <v>1</v>
      </c>
      <c r="R111" s="59">
        <v>1</v>
      </c>
    </row>
    <row r="112" spans="1:18" ht="15" customHeight="1" x14ac:dyDescent="0.25">
      <c r="A112" s="57" t="s">
        <v>878</v>
      </c>
      <c r="B112" s="68" t="s">
        <v>1151</v>
      </c>
      <c r="C112" s="68"/>
      <c r="D112" s="69" t="s">
        <v>1192</v>
      </c>
      <c r="E112" s="69"/>
      <c r="F112" s="70" t="s">
        <v>1233</v>
      </c>
      <c r="G112" s="70"/>
      <c r="I112" s="57"/>
      <c r="J112" s="59"/>
      <c r="K112" s="59"/>
      <c r="P112" s="59">
        <v>1</v>
      </c>
      <c r="Q112" s="59">
        <v>1</v>
      </c>
      <c r="R112" s="59">
        <v>1</v>
      </c>
    </row>
    <row r="113" spans="1:18" ht="15" customHeight="1" x14ac:dyDescent="0.25">
      <c r="A113" s="57" t="s">
        <v>1587</v>
      </c>
      <c r="B113" s="3" t="s">
        <v>1606</v>
      </c>
      <c r="C113" s="3"/>
      <c r="D113" s="5" t="s">
        <v>1606</v>
      </c>
      <c r="E113" s="5"/>
      <c r="F113" s="7" t="s">
        <v>1606</v>
      </c>
      <c r="G113" s="7"/>
      <c r="H113" s="59" t="e">
        <f ca="1">AI_SUM(A110,A111,A112)</f>
        <v>#NAME?</v>
      </c>
      <c r="I113" s="57"/>
      <c r="P113" s="59">
        <v>1</v>
      </c>
      <c r="Q113" s="59">
        <v>1</v>
      </c>
      <c r="R113" s="59">
        <v>1</v>
      </c>
    </row>
    <row r="114" spans="1:18" ht="15" customHeight="1" x14ac:dyDescent="0.25">
      <c r="A114" s="57" t="s">
        <v>879</v>
      </c>
      <c r="B114" s="68"/>
      <c r="C114" s="68"/>
      <c r="D114" s="69"/>
      <c r="E114" s="69"/>
      <c r="F114" s="70"/>
      <c r="G114" s="70"/>
      <c r="I114" s="57"/>
      <c r="J114" s="59"/>
      <c r="K114" s="59"/>
      <c r="P114" s="59">
        <v>1</v>
      </c>
      <c r="Q114" s="59">
        <v>1</v>
      </c>
      <c r="R114" s="59">
        <v>1</v>
      </c>
    </row>
    <row r="115" spans="1:18" ht="15" customHeight="1" x14ac:dyDescent="0.25">
      <c r="A115" s="57" t="s">
        <v>880</v>
      </c>
      <c r="B115" s="68" t="s">
        <v>1152</v>
      </c>
      <c r="C115" s="68"/>
      <c r="D115" s="69" t="s">
        <v>1193</v>
      </c>
      <c r="E115" s="69"/>
      <c r="F115" s="70" t="s">
        <v>1234</v>
      </c>
      <c r="G115" s="70"/>
      <c r="I115" s="57"/>
      <c r="J115" s="59"/>
      <c r="K115" s="59"/>
      <c r="P115" s="59">
        <v>1</v>
      </c>
      <c r="Q115" s="59">
        <v>1</v>
      </c>
      <c r="R115" s="59">
        <v>1</v>
      </c>
    </row>
    <row r="116" spans="1:18" ht="15" customHeight="1" x14ac:dyDescent="0.25">
      <c r="A116" s="57" t="s">
        <v>881</v>
      </c>
      <c r="B116" s="68"/>
      <c r="C116" s="68"/>
      <c r="D116" s="69"/>
      <c r="E116" s="69"/>
      <c r="F116" s="70"/>
      <c r="G116" s="70"/>
      <c r="I116" s="57"/>
      <c r="J116" s="59"/>
      <c r="K116" s="59"/>
      <c r="P116" s="59">
        <v>1</v>
      </c>
      <c r="Q116" s="59">
        <v>1</v>
      </c>
      <c r="R116" s="59">
        <v>1</v>
      </c>
    </row>
    <row r="117" spans="1:18" ht="15" customHeight="1" x14ac:dyDescent="0.25">
      <c r="A117" s="57" t="s">
        <v>882</v>
      </c>
      <c r="B117" s="68" t="s">
        <v>1153</v>
      </c>
      <c r="C117" s="68"/>
      <c r="D117" s="69" t="s">
        <v>1194</v>
      </c>
      <c r="E117" s="69"/>
      <c r="F117" s="70" t="s">
        <v>1235</v>
      </c>
      <c r="G117" s="70"/>
      <c r="I117" s="57"/>
      <c r="J117" s="59"/>
      <c r="K117" s="59"/>
      <c r="P117" s="59">
        <v>1</v>
      </c>
      <c r="Q117" s="59">
        <v>1</v>
      </c>
      <c r="R117" s="59">
        <v>1</v>
      </c>
    </row>
    <row r="118" spans="1:18" ht="15" customHeight="1" x14ac:dyDescent="0.25">
      <c r="A118" s="57" t="s">
        <v>883</v>
      </c>
      <c r="B118" s="68" t="s">
        <v>1154</v>
      </c>
      <c r="C118" s="68"/>
      <c r="D118" s="69" t="s">
        <v>1195</v>
      </c>
      <c r="E118" s="69"/>
      <c r="F118" s="70" t="s">
        <v>1236</v>
      </c>
      <c r="G118" s="70"/>
      <c r="I118" s="57"/>
      <c r="J118" s="59"/>
      <c r="K118" s="59"/>
      <c r="P118" s="59">
        <v>1</v>
      </c>
      <c r="Q118" s="59">
        <v>1</v>
      </c>
      <c r="R118" s="59">
        <v>1</v>
      </c>
    </row>
    <row r="119" spans="1:18" ht="15" customHeight="1" x14ac:dyDescent="0.25">
      <c r="A119" s="57" t="s">
        <v>1625</v>
      </c>
      <c r="B119" s="3" t="s">
        <v>1607</v>
      </c>
      <c r="C119" s="3"/>
      <c r="D119" s="5" t="s">
        <v>1607</v>
      </c>
      <c r="E119" s="5"/>
      <c r="F119" s="7" t="s">
        <v>1607</v>
      </c>
      <c r="G119" s="7"/>
      <c r="H119" s="59" t="e">
        <f ca="1">AI_SUM(A117,A118)</f>
        <v>#NAME?</v>
      </c>
      <c r="I119" s="57"/>
      <c r="P119" s="59">
        <v>1</v>
      </c>
      <c r="Q119" s="59">
        <v>1</v>
      </c>
      <c r="R119" s="59">
        <v>1</v>
      </c>
    </row>
    <row r="120" spans="1:18" ht="15" customHeight="1" x14ac:dyDescent="0.25">
      <c r="A120" s="57" t="s">
        <v>884</v>
      </c>
      <c r="B120" s="68"/>
      <c r="C120" s="68"/>
      <c r="D120" s="69"/>
      <c r="E120" s="69"/>
      <c r="F120" s="70"/>
      <c r="G120" s="70"/>
      <c r="I120" s="57"/>
      <c r="J120" s="59"/>
      <c r="K120" s="59"/>
      <c r="P120" s="59">
        <v>1</v>
      </c>
      <c r="Q120" s="59">
        <v>1</v>
      </c>
      <c r="R120" s="59">
        <v>1</v>
      </c>
    </row>
    <row r="121" spans="1:18" ht="15" customHeight="1" x14ac:dyDescent="0.25">
      <c r="A121" s="57" t="s">
        <v>882</v>
      </c>
      <c r="B121" s="68" t="s">
        <v>1155</v>
      </c>
      <c r="C121" s="68"/>
      <c r="D121" s="69" t="s">
        <v>1196</v>
      </c>
      <c r="E121" s="69"/>
      <c r="F121" s="70" t="s">
        <v>1237</v>
      </c>
      <c r="G121" s="70"/>
      <c r="I121" s="57"/>
      <c r="J121" s="59"/>
      <c r="K121" s="59"/>
      <c r="P121" s="59">
        <v>1</v>
      </c>
      <c r="Q121" s="59">
        <v>1</v>
      </c>
      <c r="R121" s="59">
        <v>1</v>
      </c>
    </row>
    <row r="122" spans="1:18" ht="15" customHeight="1" x14ac:dyDescent="0.25">
      <c r="A122" s="57" t="s">
        <v>883</v>
      </c>
      <c r="B122" s="68" t="s">
        <v>1156</v>
      </c>
      <c r="C122" s="68"/>
      <c r="D122" s="69" t="s">
        <v>1197</v>
      </c>
      <c r="E122" s="69"/>
      <c r="F122" s="70" t="s">
        <v>1238</v>
      </c>
      <c r="G122" s="70"/>
      <c r="I122" s="57"/>
      <c r="J122" s="59"/>
      <c r="K122" s="59"/>
      <c r="P122" s="59">
        <v>1</v>
      </c>
      <c r="Q122" s="59">
        <v>1</v>
      </c>
      <c r="R122" s="59">
        <v>1</v>
      </c>
    </row>
    <row r="123" spans="1:18" ht="15" customHeight="1" x14ac:dyDescent="0.25">
      <c r="A123" s="57" t="s">
        <v>1626</v>
      </c>
      <c r="B123" s="3" t="s">
        <v>1608</v>
      </c>
      <c r="C123" s="3"/>
      <c r="D123" s="5" t="s">
        <v>1608</v>
      </c>
      <c r="E123" s="5"/>
      <c r="F123" s="7" t="s">
        <v>1608</v>
      </c>
      <c r="G123" s="7"/>
      <c r="H123" s="59" t="e">
        <f ca="1">AI_SUM(A121,A122)</f>
        <v>#NAME?</v>
      </c>
      <c r="I123" s="57"/>
      <c r="P123" s="59">
        <v>1</v>
      </c>
      <c r="Q123" s="59">
        <v>1</v>
      </c>
      <c r="R123" s="59">
        <v>1</v>
      </c>
    </row>
    <row r="124" spans="1:18" ht="15" customHeight="1" x14ac:dyDescent="0.25">
      <c r="A124" s="57" t="s">
        <v>885</v>
      </c>
      <c r="B124" s="68"/>
      <c r="C124" s="68"/>
      <c r="D124" s="69"/>
      <c r="E124" s="69"/>
      <c r="F124" s="70"/>
      <c r="G124" s="70"/>
      <c r="I124" s="57"/>
      <c r="J124" s="59"/>
      <c r="K124" s="59"/>
      <c r="P124" s="59">
        <v>1</v>
      </c>
      <c r="Q124" s="59">
        <v>1</v>
      </c>
      <c r="R124" s="59">
        <v>1</v>
      </c>
    </row>
    <row r="125" spans="1:18" ht="15" customHeight="1" x14ac:dyDescent="0.25">
      <c r="A125" s="57" t="s">
        <v>882</v>
      </c>
      <c r="B125" s="68" t="s">
        <v>1157</v>
      </c>
      <c r="C125" s="68"/>
      <c r="D125" s="69" t="s">
        <v>1198</v>
      </c>
      <c r="E125" s="69"/>
      <c r="F125" s="70" t="s">
        <v>1239</v>
      </c>
      <c r="G125" s="70"/>
      <c r="I125" s="57"/>
      <c r="J125" s="59"/>
      <c r="K125" s="59"/>
      <c r="P125" s="59">
        <v>1</v>
      </c>
      <c r="Q125" s="59">
        <v>1</v>
      </c>
      <c r="R125" s="59">
        <v>1</v>
      </c>
    </row>
    <row r="126" spans="1:18" ht="15" customHeight="1" x14ac:dyDescent="0.25">
      <c r="A126" s="57" t="s">
        <v>883</v>
      </c>
      <c r="B126" s="68" t="s">
        <v>1158</v>
      </c>
      <c r="C126" s="68"/>
      <c r="D126" s="69" t="s">
        <v>1199</v>
      </c>
      <c r="E126" s="69"/>
      <c r="F126" s="70" t="s">
        <v>1240</v>
      </c>
      <c r="G126" s="70"/>
      <c r="I126" s="57"/>
      <c r="J126" s="59"/>
      <c r="K126" s="59"/>
      <c r="P126" s="59">
        <v>1</v>
      </c>
      <c r="Q126" s="59">
        <v>1</v>
      </c>
      <c r="R126" s="59">
        <v>1</v>
      </c>
    </row>
    <row r="127" spans="1:18" ht="15" customHeight="1" x14ac:dyDescent="0.25">
      <c r="A127" s="57" t="s">
        <v>1627</v>
      </c>
      <c r="B127" s="3" t="s">
        <v>1609</v>
      </c>
      <c r="C127" s="3"/>
      <c r="D127" s="5" t="s">
        <v>1609</v>
      </c>
      <c r="E127" s="5"/>
      <c r="F127" s="7" t="s">
        <v>1609</v>
      </c>
      <c r="G127" s="7"/>
      <c r="H127" s="59" t="e">
        <f ca="1">AI_SUM(A125,A126)</f>
        <v>#NAME?</v>
      </c>
      <c r="I127" s="57"/>
      <c r="P127" s="59">
        <v>1</v>
      </c>
      <c r="Q127" s="59">
        <v>1</v>
      </c>
      <c r="R127" s="59">
        <v>1</v>
      </c>
    </row>
    <row r="128" spans="1:18" ht="15" customHeight="1" x14ac:dyDescent="0.25">
      <c r="A128" s="57" t="s">
        <v>886</v>
      </c>
      <c r="B128" s="68"/>
      <c r="C128" s="68"/>
      <c r="D128" s="69"/>
      <c r="E128" s="69"/>
      <c r="F128" s="70"/>
      <c r="G128" s="70"/>
      <c r="I128" s="57"/>
      <c r="J128" s="59"/>
      <c r="K128" s="59"/>
      <c r="P128" s="59">
        <v>1</v>
      </c>
      <c r="Q128" s="59">
        <v>1</v>
      </c>
      <c r="R128" s="59">
        <v>1</v>
      </c>
    </row>
    <row r="129" spans="1:18" ht="15" customHeight="1" x14ac:dyDescent="0.25">
      <c r="A129" s="57" t="s">
        <v>882</v>
      </c>
      <c r="B129" s="68" t="s">
        <v>1159</v>
      </c>
      <c r="C129" s="68"/>
      <c r="D129" s="69" t="s">
        <v>1200</v>
      </c>
      <c r="E129" s="69"/>
      <c r="F129" s="70" t="s">
        <v>1241</v>
      </c>
      <c r="G129" s="70"/>
      <c r="I129" s="57"/>
      <c r="J129" s="59"/>
      <c r="K129" s="59"/>
      <c r="P129" s="59">
        <v>1</v>
      </c>
      <c r="Q129" s="59">
        <v>1</v>
      </c>
      <c r="R129" s="59">
        <v>1</v>
      </c>
    </row>
    <row r="130" spans="1:18" ht="15" customHeight="1" x14ac:dyDescent="0.25">
      <c r="A130" s="57" t="s">
        <v>883</v>
      </c>
      <c r="B130" s="68" t="s">
        <v>1160</v>
      </c>
      <c r="C130" s="68"/>
      <c r="D130" s="69" t="s">
        <v>1201</v>
      </c>
      <c r="E130" s="69"/>
      <c r="F130" s="70" t="s">
        <v>1242</v>
      </c>
      <c r="G130" s="70"/>
      <c r="I130" s="57"/>
      <c r="J130" s="59"/>
      <c r="K130" s="59"/>
      <c r="P130" s="59">
        <v>1</v>
      </c>
      <c r="Q130" s="59">
        <v>1</v>
      </c>
      <c r="R130" s="59">
        <v>1</v>
      </c>
    </row>
    <row r="131" spans="1:18" ht="15" customHeight="1" x14ac:dyDescent="0.25">
      <c r="A131" s="57" t="s">
        <v>1628</v>
      </c>
      <c r="B131" s="3" t="s">
        <v>1610</v>
      </c>
      <c r="C131" s="3"/>
      <c r="D131" s="5" t="s">
        <v>1610</v>
      </c>
      <c r="E131" s="5"/>
      <c r="F131" s="7" t="s">
        <v>1610</v>
      </c>
      <c r="G131" s="7"/>
      <c r="H131" s="59" t="e">
        <f ca="1">AI_SUM(A129,A130)</f>
        <v>#NAME?</v>
      </c>
      <c r="I131" s="57"/>
      <c r="P131" s="59">
        <v>1</v>
      </c>
      <c r="Q131" s="59">
        <v>1</v>
      </c>
      <c r="R131" s="59">
        <v>1</v>
      </c>
    </row>
    <row r="132" spans="1:18" ht="15" customHeight="1" x14ac:dyDescent="0.25">
      <c r="A132" s="57" t="s">
        <v>1592</v>
      </c>
      <c r="B132" s="3" t="s">
        <v>1611</v>
      </c>
      <c r="C132" s="3"/>
      <c r="D132" s="5" t="s">
        <v>1611</v>
      </c>
      <c r="E132" s="5"/>
      <c r="F132" s="7" t="s">
        <v>1611</v>
      </c>
      <c r="G132" s="7"/>
      <c r="H132" s="59" t="e">
        <f ca="1">AI_SUM(A115,A119,A123,A127,A131)</f>
        <v>#NAME?</v>
      </c>
      <c r="I132" s="57"/>
      <c r="P132" s="59">
        <v>1</v>
      </c>
      <c r="Q132" s="59">
        <v>1</v>
      </c>
      <c r="R132" s="59">
        <v>1</v>
      </c>
    </row>
    <row r="133" spans="1:18" ht="15" customHeight="1" x14ac:dyDescent="0.25">
      <c r="A133" s="57" t="s">
        <v>887</v>
      </c>
      <c r="B133" s="68"/>
      <c r="C133" s="68"/>
      <c r="D133" s="69"/>
      <c r="E133" s="69"/>
      <c r="F133" s="70"/>
      <c r="G133" s="70"/>
      <c r="I133" s="57"/>
      <c r="J133" s="59"/>
      <c r="K133" s="59"/>
      <c r="P133" s="59">
        <v>1</v>
      </c>
      <c r="Q133" s="59">
        <v>1</v>
      </c>
      <c r="R133" s="59">
        <v>1</v>
      </c>
    </row>
    <row r="134" spans="1:18" ht="15" customHeight="1" x14ac:dyDescent="0.25">
      <c r="A134" s="57" t="s">
        <v>888</v>
      </c>
      <c r="B134" s="68" t="s">
        <v>1161</v>
      </c>
      <c r="C134" s="68"/>
      <c r="D134" s="69" t="s">
        <v>1202</v>
      </c>
      <c r="E134" s="69"/>
      <c r="F134" s="70" t="s">
        <v>1243</v>
      </c>
      <c r="G134" s="70"/>
      <c r="I134" s="57"/>
      <c r="J134" s="59"/>
      <c r="K134" s="59"/>
      <c r="P134" s="59">
        <v>1</v>
      </c>
      <c r="Q134" s="59">
        <v>1</v>
      </c>
      <c r="R134" s="59">
        <v>1</v>
      </c>
    </row>
    <row r="135" spans="1:18" ht="15" customHeight="1" x14ac:dyDescent="0.25">
      <c r="A135" s="57" t="s">
        <v>889</v>
      </c>
      <c r="B135" s="68" t="s">
        <v>1162</v>
      </c>
      <c r="C135" s="68"/>
      <c r="D135" s="69" t="s">
        <v>1203</v>
      </c>
      <c r="E135" s="69"/>
      <c r="F135" s="70" t="s">
        <v>1244</v>
      </c>
      <c r="G135" s="70"/>
      <c r="I135" s="57"/>
      <c r="J135" s="59"/>
      <c r="K135" s="59"/>
      <c r="P135" s="59">
        <v>1</v>
      </c>
      <c r="Q135" s="59">
        <v>1</v>
      </c>
      <c r="R135" s="59">
        <v>1</v>
      </c>
    </row>
    <row r="136" spans="1:18" ht="15" customHeight="1" x14ac:dyDescent="0.25">
      <c r="A136" s="57" t="s">
        <v>890</v>
      </c>
      <c r="B136" s="68" t="s">
        <v>1163</v>
      </c>
      <c r="C136" s="68"/>
      <c r="D136" s="69" t="s">
        <v>1204</v>
      </c>
      <c r="E136" s="69"/>
      <c r="F136" s="70" t="s">
        <v>1245</v>
      </c>
      <c r="G136" s="70"/>
      <c r="I136" s="57"/>
      <c r="J136" s="59"/>
      <c r="K136" s="59"/>
      <c r="P136" s="59">
        <v>1</v>
      </c>
      <c r="Q136" s="59">
        <v>1</v>
      </c>
      <c r="R136" s="59">
        <v>1</v>
      </c>
    </row>
    <row r="137" spans="1:18" ht="15" customHeight="1" x14ac:dyDescent="0.25">
      <c r="A137" s="57" t="s">
        <v>891</v>
      </c>
      <c r="B137" s="68" t="s">
        <v>1164</v>
      </c>
      <c r="C137" s="68"/>
      <c r="D137" s="69" t="s">
        <v>1205</v>
      </c>
      <c r="E137" s="69"/>
      <c r="F137" s="70" t="s">
        <v>1246</v>
      </c>
      <c r="G137" s="70"/>
      <c r="I137" s="57"/>
      <c r="J137" s="59"/>
      <c r="K137" s="59"/>
      <c r="P137" s="59">
        <v>1</v>
      </c>
      <c r="Q137" s="59">
        <v>1</v>
      </c>
      <c r="R137" s="59">
        <v>1</v>
      </c>
    </row>
    <row r="138" spans="1:18" ht="15" customHeight="1" x14ac:dyDescent="0.25">
      <c r="A138" s="57" t="s">
        <v>892</v>
      </c>
      <c r="B138" s="68" t="s">
        <v>1165</v>
      </c>
      <c r="C138" s="68"/>
      <c r="D138" s="69" t="s">
        <v>1206</v>
      </c>
      <c r="E138" s="69"/>
      <c r="F138" s="70" t="s">
        <v>1247</v>
      </c>
      <c r="G138" s="70"/>
      <c r="I138" s="57"/>
      <c r="J138" s="59"/>
      <c r="K138" s="59"/>
      <c r="P138" s="59">
        <v>1</v>
      </c>
      <c r="Q138" s="59">
        <v>1</v>
      </c>
      <c r="R138" s="59">
        <v>1</v>
      </c>
    </row>
    <row r="139" spans="1:18" ht="15" customHeight="1" x14ac:dyDescent="0.25">
      <c r="A139" s="57" t="s">
        <v>893</v>
      </c>
      <c r="B139" s="68" t="s">
        <v>1166</v>
      </c>
      <c r="C139" s="68"/>
      <c r="D139" s="69" t="s">
        <v>1207</v>
      </c>
      <c r="E139" s="69"/>
      <c r="F139" s="70" t="s">
        <v>1248</v>
      </c>
      <c r="G139" s="70"/>
      <c r="I139" s="57"/>
      <c r="J139" s="59"/>
      <c r="K139" s="59"/>
      <c r="P139" s="59">
        <v>1</v>
      </c>
      <c r="Q139" s="59">
        <v>1</v>
      </c>
      <c r="R139" s="59">
        <v>1</v>
      </c>
    </row>
    <row r="140" spans="1:18" ht="15" customHeight="1" x14ac:dyDescent="0.25">
      <c r="A140" s="57" t="s">
        <v>1593</v>
      </c>
      <c r="B140" s="3" t="s">
        <v>1612</v>
      </c>
      <c r="C140" s="3"/>
      <c r="D140" s="5" t="s">
        <v>1612</v>
      </c>
      <c r="E140" s="5"/>
      <c r="F140" s="7" t="s">
        <v>1612</v>
      </c>
      <c r="G140" s="7"/>
      <c r="H140" s="59" t="e">
        <f ca="1">AI_SUM(A134,A135,A136,A137,A138,A139)</f>
        <v>#NAME?</v>
      </c>
      <c r="I140" s="57"/>
      <c r="P140" s="59">
        <v>1</v>
      </c>
      <c r="Q140" s="59">
        <v>1</v>
      </c>
      <c r="R140" s="59">
        <v>1</v>
      </c>
    </row>
    <row r="141" spans="1:18" ht="15" customHeight="1" x14ac:dyDescent="0.25">
      <c r="A141" s="57" t="s">
        <v>894</v>
      </c>
      <c r="B141" s="68"/>
      <c r="C141" s="68"/>
      <c r="D141" s="69"/>
      <c r="E141" s="69"/>
      <c r="F141" s="70"/>
      <c r="G141" s="70"/>
      <c r="I141" s="57"/>
      <c r="J141" s="59"/>
      <c r="K141" s="59"/>
      <c r="P141" s="59">
        <v>1</v>
      </c>
      <c r="Q141" s="59">
        <v>1</v>
      </c>
      <c r="R141" s="59">
        <v>1</v>
      </c>
    </row>
    <row r="142" spans="1:18" ht="15" customHeight="1" x14ac:dyDescent="0.25">
      <c r="A142" s="57" t="s">
        <v>895</v>
      </c>
      <c r="B142" s="68" t="s">
        <v>1167</v>
      </c>
      <c r="C142" s="68"/>
      <c r="D142" s="69" t="s">
        <v>1208</v>
      </c>
      <c r="E142" s="69"/>
      <c r="F142" s="70" t="s">
        <v>1249</v>
      </c>
      <c r="G142" s="70"/>
      <c r="I142" s="57"/>
      <c r="J142" s="59"/>
      <c r="K142" s="59"/>
      <c r="P142" s="59">
        <v>1</v>
      </c>
      <c r="Q142" s="59">
        <v>1</v>
      </c>
      <c r="R142" s="59">
        <v>1</v>
      </c>
    </row>
    <row r="143" spans="1:18" ht="15" customHeight="1" x14ac:dyDescent="0.25">
      <c r="A143" s="57" t="s">
        <v>896</v>
      </c>
      <c r="B143" s="68"/>
      <c r="C143" s="68"/>
      <c r="D143" s="69"/>
      <c r="E143" s="69"/>
      <c r="F143" s="70"/>
      <c r="G143" s="70"/>
      <c r="I143" s="57"/>
      <c r="J143" s="59"/>
      <c r="K143" s="59"/>
      <c r="P143" s="59">
        <v>1</v>
      </c>
      <c r="Q143" s="59">
        <v>1</v>
      </c>
      <c r="R143" s="59">
        <v>1</v>
      </c>
    </row>
    <row r="144" spans="1:18" ht="15" customHeight="1" x14ac:dyDescent="0.25">
      <c r="A144" s="57" t="s">
        <v>897</v>
      </c>
      <c r="B144" s="68" t="s">
        <v>1168</v>
      </c>
      <c r="C144" s="68"/>
      <c r="D144" s="69" t="s">
        <v>1209</v>
      </c>
      <c r="E144" s="69"/>
      <c r="F144" s="70" t="s">
        <v>1250</v>
      </c>
      <c r="G144" s="70"/>
      <c r="I144" s="57"/>
      <c r="J144" s="59"/>
      <c r="K144" s="59"/>
      <c r="P144" s="59">
        <v>1</v>
      </c>
      <c r="Q144" s="59">
        <v>1</v>
      </c>
      <c r="R144" s="59">
        <v>1</v>
      </c>
    </row>
    <row r="145" spans="1:18" ht="15" customHeight="1" x14ac:dyDescent="0.25">
      <c r="A145" s="57" t="s">
        <v>898</v>
      </c>
      <c r="B145" s="68"/>
      <c r="C145" s="68"/>
      <c r="D145" s="69"/>
      <c r="E145" s="69"/>
      <c r="F145" s="70"/>
      <c r="G145" s="70"/>
      <c r="I145" s="57"/>
      <c r="J145" s="59"/>
      <c r="K145" s="59"/>
      <c r="P145" s="59">
        <v>1</v>
      </c>
      <c r="Q145" s="59">
        <v>1</v>
      </c>
      <c r="R145" s="59">
        <v>1</v>
      </c>
    </row>
    <row r="146" spans="1:18" ht="15" customHeight="1" x14ac:dyDescent="0.25">
      <c r="A146" s="57" t="s">
        <v>862</v>
      </c>
      <c r="B146" s="68" t="s">
        <v>1169</v>
      </c>
      <c r="C146" s="68"/>
      <c r="D146" s="69" t="s">
        <v>1210</v>
      </c>
      <c r="E146" s="69"/>
      <c r="F146" s="70" t="s">
        <v>1251</v>
      </c>
      <c r="G146" s="70"/>
      <c r="I146" s="57"/>
      <c r="J146" s="59"/>
      <c r="K146" s="59"/>
      <c r="P146" s="59">
        <v>1</v>
      </c>
      <c r="Q146" s="59">
        <v>1</v>
      </c>
      <c r="R146" s="59">
        <v>1</v>
      </c>
    </row>
    <row r="147" spans="1:18" ht="15" customHeight="1" x14ac:dyDescent="0.25">
      <c r="A147" s="57" t="s">
        <v>1594</v>
      </c>
      <c r="B147" s="3" t="s">
        <v>1613</v>
      </c>
      <c r="C147" s="3"/>
      <c r="D147" s="5" t="s">
        <v>1613</v>
      </c>
      <c r="E147" s="5"/>
      <c r="F147" s="7" t="s">
        <v>1613</v>
      </c>
      <c r="G147" s="7"/>
      <c r="H147" s="59" t="e">
        <f ca="1">AI_SUM(A142,A144,A146)</f>
        <v>#NAME?</v>
      </c>
      <c r="I147" s="57"/>
      <c r="P147" s="59">
        <v>1</v>
      </c>
      <c r="Q147" s="59">
        <v>1</v>
      </c>
      <c r="R147" s="59">
        <v>1</v>
      </c>
    </row>
    <row r="148" spans="1:18" ht="15" customHeight="1" x14ac:dyDescent="0.25">
      <c r="A148" s="57" t="s">
        <v>899</v>
      </c>
      <c r="B148" s="68" t="s">
        <v>1170</v>
      </c>
      <c r="C148" s="68"/>
      <c r="D148" s="69" t="s">
        <v>1211</v>
      </c>
      <c r="E148" s="69"/>
      <c r="F148" s="70" t="s">
        <v>1252</v>
      </c>
      <c r="G148" s="70"/>
      <c r="I148" s="57"/>
      <c r="J148" s="59"/>
      <c r="K148" s="59"/>
      <c r="P148" s="59">
        <v>1</v>
      </c>
      <c r="Q148" s="59">
        <v>1</v>
      </c>
      <c r="R148" s="59">
        <v>1</v>
      </c>
    </row>
    <row r="149" spans="1:18" ht="15" customHeight="1" x14ac:dyDescent="0.25">
      <c r="A149" s="57" t="s">
        <v>900</v>
      </c>
      <c r="B149" s="68" t="s">
        <v>1171</v>
      </c>
      <c r="C149" s="68"/>
      <c r="D149" s="69" t="s">
        <v>1212</v>
      </c>
      <c r="E149" s="69"/>
      <c r="F149" s="70" t="s">
        <v>1253</v>
      </c>
      <c r="G149" s="70"/>
      <c r="I149" s="57"/>
      <c r="J149" s="59"/>
      <c r="K149" s="59"/>
      <c r="P149" s="59">
        <v>1</v>
      </c>
      <c r="Q149" s="59">
        <v>1</v>
      </c>
      <c r="R149" s="59">
        <v>1</v>
      </c>
    </row>
    <row r="150" spans="1:18" ht="15" customHeight="1" x14ac:dyDescent="0.25">
      <c r="A150" s="57" t="s">
        <v>901</v>
      </c>
      <c r="B150" s="68" t="s">
        <v>1172</v>
      </c>
      <c r="C150" s="68"/>
      <c r="D150" s="69" t="s">
        <v>1213</v>
      </c>
      <c r="E150" s="69"/>
      <c r="F150" s="70" t="s">
        <v>1254</v>
      </c>
      <c r="G150" s="70"/>
      <c r="I150" s="57"/>
      <c r="J150" s="59"/>
      <c r="K150" s="59"/>
      <c r="P150" s="59">
        <v>1</v>
      </c>
      <c r="Q150" s="59">
        <v>1</v>
      </c>
      <c r="R150" s="59">
        <v>1</v>
      </c>
    </row>
    <row r="151" spans="1:18" ht="15" customHeight="1" x14ac:dyDescent="0.25">
      <c r="A151" s="57" t="s">
        <v>902</v>
      </c>
      <c r="B151" s="4" t="s">
        <v>38</v>
      </c>
      <c r="C151" s="4"/>
      <c r="D151" s="6" t="s">
        <v>38</v>
      </c>
      <c r="E151" s="6"/>
      <c r="F151" s="8" t="s">
        <v>38</v>
      </c>
      <c r="G151" s="8"/>
      <c r="I151" s="57"/>
      <c r="J151" s="59"/>
      <c r="K151" s="59"/>
      <c r="P151" s="59">
        <v>1</v>
      </c>
      <c r="Q151" s="59">
        <v>1</v>
      </c>
      <c r="R151" s="59">
        <v>1</v>
      </c>
    </row>
    <row r="152" spans="1:18" ht="15" customHeight="1" x14ac:dyDescent="0.25">
      <c r="A152" s="57" t="s">
        <v>903</v>
      </c>
      <c r="B152" s="68" t="s">
        <v>1173</v>
      </c>
      <c r="C152" s="68"/>
      <c r="D152" s="69" t="s">
        <v>1214</v>
      </c>
      <c r="E152" s="69"/>
      <c r="F152" s="70" t="s">
        <v>1255</v>
      </c>
      <c r="G152" s="70"/>
      <c r="I152" s="57"/>
      <c r="J152" s="59"/>
      <c r="K152" s="59"/>
      <c r="P152" s="59">
        <v>1</v>
      </c>
      <c r="Q152" s="59">
        <v>1</v>
      </c>
      <c r="R152" s="59">
        <v>1</v>
      </c>
    </row>
    <row r="153" spans="1:18" ht="15" customHeight="1" x14ac:dyDescent="0.25">
      <c r="A153" s="57" t="s">
        <v>904</v>
      </c>
      <c r="B153" s="68" t="s">
        <v>1174</v>
      </c>
      <c r="C153" s="68"/>
      <c r="D153" s="69" t="s">
        <v>1215</v>
      </c>
      <c r="E153" s="69"/>
      <c r="F153" s="70" t="s">
        <v>1256</v>
      </c>
      <c r="G153" s="70"/>
      <c r="I153" s="57"/>
      <c r="J153" s="59"/>
      <c r="K153" s="59"/>
      <c r="P153" s="59">
        <v>1</v>
      </c>
      <c r="Q153" s="59">
        <v>1</v>
      </c>
      <c r="R153" s="59">
        <v>1</v>
      </c>
    </row>
    <row r="154" spans="1:18" ht="15" customHeight="1" x14ac:dyDescent="0.25">
      <c r="A154" s="57" t="s">
        <v>905</v>
      </c>
      <c r="B154" s="68" t="s">
        <v>1175</v>
      </c>
      <c r="C154" s="68"/>
      <c r="D154" s="69" t="s">
        <v>1216</v>
      </c>
      <c r="E154" s="69"/>
      <c r="F154" s="70" t="s">
        <v>1257</v>
      </c>
      <c r="G154" s="70"/>
      <c r="I154" s="57"/>
      <c r="J154" s="59"/>
      <c r="K154" s="59"/>
      <c r="P154" s="59">
        <v>1</v>
      </c>
      <c r="Q154" s="59">
        <v>1</v>
      </c>
      <c r="R154" s="59">
        <v>1</v>
      </c>
    </row>
    <row r="155" spans="1:18" ht="15" customHeight="1" x14ac:dyDescent="0.25">
      <c r="J155" s="59"/>
      <c r="K155" s="59"/>
    </row>
    <row r="156" spans="1:18" ht="15" customHeight="1" x14ac:dyDescent="0.25">
      <c r="J156" s="59"/>
      <c r="K156" s="59"/>
    </row>
    <row r="157" spans="1:18" ht="15" customHeight="1" x14ac:dyDescent="0.25">
      <c r="J157" s="59"/>
      <c r="K157" s="5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50"/>
  <sheetViews>
    <sheetView zoomScale="80" zoomScaleNormal="80" workbookViewId="0">
      <selection activeCell="O50" sqref="O50"/>
    </sheetView>
  </sheetViews>
  <sheetFormatPr defaultColWidth="9.140625" defaultRowHeight="15" customHeight="1" x14ac:dyDescent="0.25"/>
  <cols>
    <col min="1" max="1" width="48.42578125" style="16" bestFit="1" customWidth="1"/>
    <col min="2" max="3" width="10.7109375" style="17" customWidth="1"/>
    <col min="4" max="5" width="10.7109375" style="21" customWidth="1"/>
    <col min="6" max="7" width="10.7109375" style="25" customWidth="1"/>
    <col min="8" max="11" width="10.7109375" style="16" customWidth="1"/>
    <col min="12" max="12" width="10.7109375" style="17" customWidth="1"/>
    <col min="13" max="13" width="10.7109375" style="21" customWidth="1"/>
    <col min="14" max="14" width="10.7109375" style="25" customWidth="1"/>
    <col min="15" max="15" width="10.7109375" style="209" customWidth="1"/>
    <col min="16" max="16" width="10.7109375" style="91" customWidth="1"/>
    <col min="17" max="17" width="9.140625" style="16"/>
    <col min="18" max="18" width="14" style="16" bestFit="1" customWidth="1"/>
    <col min="19" max="16384" width="9.140625" style="16"/>
  </cols>
  <sheetData>
    <row r="1" spans="1:20" s="12" customFormat="1" ht="15" customHeight="1" x14ac:dyDescent="0.25">
      <c r="A1" s="10"/>
      <c r="B1" s="11"/>
      <c r="C1" s="11"/>
      <c r="D1" s="18"/>
      <c r="E1" s="18"/>
      <c r="F1" s="22"/>
      <c r="G1" s="22"/>
      <c r="L1" s="13" t="s">
        <v>635</v>
      </c>
      <c r="M1" s="18"/>
      <c r="N1" s="22"/>
      <c r="O1" s="208"/>
    </row>
    <row r="2" spans="1:20" s="12" customFormat="1" ht="15" customHeight="1" x14ac:dyDescent="0.25">
      <c r="A2" s="10" t="s">
        <v>1829</v>
      </c>
      <c r="B2" s="11" t="s">
        <v>1666</v>
      </c>
      <c r="C2" s="11" t="s">
        <v>1667</v>
      </c>
      <c r="D2" s="18"/>
      <c r="E2" s="18"/>
      <c r="F2" s="22"/>
      <c r="G2" s="22"/>
      <c r="H2" s="12" t="s">
        <v>1986</v>
      </c>
      <c r="I2" s="12" t="s">
        <v>1983</v>
      </c>
      <c r="J2" s="12" t="s">
        <v>1984</v>
      </c>
      <c r="K2" s="12" t="s">
        <v>1985</v>
      </c>
      <c r="L2" s="13" t="s">
        <v>170</v>
      </c>
      <c r="M2" s="18" t="s">
        <v>171</v>
      </c>
      <c r="N2" s="22" t="s">
        <v>172</v>
      </c>
      <c r="O2" s="208" t="s">
        <v>2007</v>
      </c>
    </row>
    <row r="3" spans="1:20" s="12" customFormat="1" ht="15" customHeight="1" x14ac:dyDescent="0.25">
      <c r="A3" s="241" t="s">
        <v>1963</v>
      </c>
      <c r="B3" s="11"/>
      <c r="C3" s="11"/>
      <c r="D3" s="18" t="s">
        <v>171</v>
      </c>
      <c r="E3" s="18"/>
      <c r="F3" s="22" t="s">
        <v>172</v>
      </c>
      <c r="G3" s="22"/>
      <c r="I3" s="12" t="s">
        <v>1980</v>
      </c>
      <c r="J3" s="12" t="s">
        <v>1982</v>
      </c>
      <c r="K3" s="12">
        <v>146</v>
      </c>
      <c r="L3" s="13"/>
      <c r="M3" s="18"/>
      <c r="N3" s="22"/>
      <c r="O3" s="208" t="s">
        <v>2006</v>
      </c>
    </row>
    <row r="4" spans="1:20" s="12" customFormat="1" ht="15" customHeight="1" x14ac:dyDescent="0.25">
      <c r="A4" s="14" t="s">
        <v>42</v>
      </c>
      <c r="B4" s="15" t="s">
        <v>2414</v>
      </c>
      <c r="C4" s="15"/>
      <c r="D4" s="19" t="s">
        <v>2460</v>
      </c>
      <c r="E4" s="19"/>
      <c r="F4" s="23" t="s">
        <v>2368</v>
      </c>
      <c r="G4" s="23"/>
      <c r="L4" s="13">
        <v>7</v>
      </c>
      <c r="M4" s="18">
        <v>7</v>
      </c>
      <c r="N4" s="22">
        <v>7</v>
      </c>
      <c r="O4" s="208" t="s">
        <v>2006</v>
      </c>
      <c r="Q4" s="12">
        <v>2</v>
      </c>
      <c r="R4" s="12">
        <v>2</v>
      </c>
      <c r="S4" s="12">
        <v>2</v>
      </c>
      <c r="T4" s="12" t="s">
        <v>2006</v>
      </c>
    </row>
    <row r="5" spans="1:20" s="12" customFormat="1" ht="15" customHeight="1" x14ac:dyDescent="0.25">
      <c r="A5" s="14" t="s">
        <v>43</v>
      </c>
      <c r="B5" s="15" t="s">
        <v>2415</v>
      </c>
      <c r="C5" s="15"/>
      <c r="D5" s="19" t="s">
        <v>2461</v>
      </c>
      <c r="E5" s="19"/>
      <c r="F5" s="23" t="s">
        <v>2370</v>
      </c>
      <c r="G5" s="23"/>
      <c r="L5" s="13">
        <v>7</v>
      </c>
      <c r="M5" s="18">
        <v>7</v>
      </c>
      <c r="N5" s="22">
        <v>7</v>
      </c>
      <c r="O5" s="208" t="s">
        <v>2006</v>
      </c>
      <c r="Q5" s="12">
        <v>2</v>
      </c>
      <c r="R5" s="12">
        <v>2</v>
      </c>
      <c r="S5" s="12">
        <v>2</v>
      </c>
      <c r="T5" s="12" t="s">
        <v>2006</v>
      </c>
    </row>
    <row r="6" spans="1:20" s="12" customFormat="1" ht="15" customHeight="1" x14ac:dyDescent="0.25">
      <c r="A6" s="14" t="s">
        <v>44</v>
      </c>
      <c r="B6" s="15" t="s">
        <v>2416</v>
      </c>
      <c r="C6" s="15"/>
      <c r="D6" s="19" t="s">
        <v>2462</v>
      </c>
      <c r="E6" s="19"/>
      <c r="F6" s="23" t="s">
        <v>2372</v>
      </c>
      <c r="G6" s="23"/>
      <c r="L6" s="13">
        <v>7</v>
      </c>
      <c r="M6" s="18">
        <v>7</v>
      </c>
      <c r="N6" s="22">
        <v>7</v>
      </c>
      <c r="O6" s="208" t="s">
        <v>2006</v>
      </c>
      <c r="Q6" s="12">
        <v>2</v>
      </c>
      <c r="R6" s="12">
        <v>2</v>
      </c>
      <c r="S6" s="12">
        <v>2</v>
      </c>
      <c r="T6" s="12" t="s">
        <v>2006</v>
      </c>
    </row>
    <row r="7" spans="1:20" s="12" customFormat="1" ht="15" customHeight="1" x14ac:dyDescent="0.25">
      <c r="A7" s="14" t="s">
        <v>45</v>
      </c>
      <c r="B7" s="15" t="s">
        <v>2417</v>
      </c>
      <c r="C7" s="15"/>
      <c r="D7" s="19" t="s">
        <v>2463</v>
      </c>
      <c r="E7" s="19"/>
      <c r="F7" s="23" t="s">
        <v>2374</v>
      </c>
      <c r="G7" s="23"/>
      <c r="L7" s="13">
        <v>7</v>
      </c>
      <c r="M7" s="18">
        <v>7</v>
      </c>
      <c r="N7" s="22">
        <v>7</v>
      </c>
      <c r="O7" s="208" t="s">
        <v>2006</v>
      </c>
      <c r="Q7" s="12">
        <v>2</v>
      </c>
      <c r="R7" s="12">
        <v>2</v>
      </c>
      <c r="S7" s="12">
        <v>2</v>
      </c>
      <c r="T7" s="12" t="s">
        <v>2006</v>
      </c>
    </row>
    <row r="8" spans="1:20" s="12" customFormat="1" ht="15" customHeight="1" x14ac:dyDescent="0.25">
      <c r="A8" s="14" t="s">
        <v>46</v>
      </c>
      <c r="B8" s="15" t="s">
        <v>2418</v>
      </c>
      <c r="C8" s="15"/>
      <c r="D8" s="19" t="s">
        <v>2464</v>
      </c>
      <c r="E8" s="19"/>
      <c r="F8" s="23" t="s">
        <v>2376</v>
      </c>
      <c r="G8" s="23"/>
      <c r="L8" s="13">
        <v>7</v>
      </c>
      <c r="M8" s="18">
        <v>7</v>
      </c>
      <c r="N8" s="22">
        <v>7</v>
      </c>
      <c r="O8" s="208" t="s">
        <v>2006</v>
      </c>
      <c r="Q8" s="12">
        <v>2</v>
      </c>
      <c r="R8" s="12">
        <v>2</v>
      </c>
      <c r="S8" s="12">
        <v>2</v>
      </c>
      <c r="T8" s="12" t="s">
        <v>2006</v>
      </c>
    </row>
    <row r="9" spans="1:20" s="12" customFormat="1" ht="15" customHeight="1" x14ac:dyDescent="0.25">
      <c r="A9" s="14" t="s">
        <v>47</v>
      </c>
      <c r="B9" s="15" t="s">
        <v>2419</v>
      </c>
      <c r="C9" s="15"/>
      <c r="D9" s="19" t="s">
        <v>2465</v>
      </c>
      <c r="E9" s="19"/>
      <c r="F9" s="23" t="s">
        <v>2378</v>
      </c>
      <c r="G9" s="23"/>
      <c r="L9" s="13">
        <v>7</v>
      </c>
      <c r="M9" s="18">
        <v>7</v>
      </c>
      <c r="N9" s="22">
        <v>7</v>
      </c>
      <c r="O9" s="208" t="s">
        <v>2006</v>
      </c>
      <c r="Q9" s="12">
        <v>2</v>
      </c>
      <c r="R9" s="12">
        <v>2</v>
      </c>
      <c r="S9" s="12">
        <v>2</v>
      </c>
      <c r="T9" s="12" t="s">
        <v>2006</v>
      </c>
    </row>
    <row r="10" spans="1:20" s="12" customFormat="1" ht="15" customHeight="1" x14ac:dyDescent="0.25">
      <c r="A10" s="14" t="s">
        <v>48</v>
      </c>
      <c r="B10" s="15" t="s">
        <v>2420</v>
      </c>
      <c r="C10" s="15"/>
      <c r="D10" s="19" t="s">
        <v>2466</v>
      </c>
      <c r="E10" s="19"/>
      <c r="F10" s="23" t="s">
        <v>2380</v>
      </c>
      <c r="G10" s="23"/>
      <c r="L10" s="13">
        <v>7</v>
      </c>
      <c r="M10" s="18">
        <v>7</v>
      </c>
      <c r="N10" s="22">
        <v>7</v>
      </c>
      <c r="O10" s="208" t="s">
        <v>2006</v>
      </c>
      <c r="Q10" s="12">
        <v>2</v>
      </c>
      <c r="R10" s="12">
        <v>2</v>
      </c>
      <c r="S10" s="12">
        <v>2</v>
      </c>
      <c r="T10" s="12" t="s">
        <v>2006</v>
      </c>
    </row>
    <row r="11" spans="1:20" s="12" customFormat="1" ht="15" customHeight="1" x14ac:dyDescent="0.25">
      <c r="A11" s="14" t="s">
        <v>49</v>
      </c>
      <c r="B11" s="15" t="s">
        <v>2421</v>
      </c>
      <c r="C11" s="15"/>
      <c r="D11" s="19" t="s">
        <v>2467</v>
      </c>
      <c r="E11" s="19"/>
      <c r="F11" s="23" t="s">
        <v>2382</v>
      </c>
      <c r="G11" s="23"/>
      <c r="L11" s="13">
        <v>7</v>
      </c>
      <c r="M11" s="18">
        <v>7</v>
      </c>
      <c r="N11" s="22">
        <v>7</v>
      </c>
      <c r="O11" s="208" t="s">
        <v>2006</v>
      </c>
      <c r="Q11" s="12">
        <v>2</v>
      </c>
      <c r="R11" s="12">
        <v>2</v>
      </c>
      <c r="S11" s="12">
        <v>2</v>
      </c>
      <c r="T11" s="12" t="s">
        <v>2006</v>
      </c>
    </row>
    <row r="12" spans="1:20" s="12" customFormat="1" ht="15" customHeight="1" x14ac:dyDescent="0.25">
      <c r="A12" s="14" t="s">
        <v>50</v>
      </c>
      <c r="B12" s="15" t="s">
        <v>2422</v>
      </c>
      <c r="C12" s="15"/>
      <c r="D12" s="19" t="s">
        <v>2468</v>
      </c>
      <c r="E12" s="19"/>
      <c r="F12" s="23" t="s">
        <v>2384</v>
      </c>
      <c r="G12" s="23"/>
      <c r="L12" s="13">
        <v>7</v>
      </c>
      <c r="M12" s="18">
        <v>7</v>
      </c>
      <c r="N12" s="22">
        <v>7</v>
      </c>
      <c r="O12" s="208" t="s">
        <v>2006</v>
      </c>
      <c r="Q12" s="12">
        <v>2</v>
      </c>
      <c r="R12" s="12">
        <v>2</v>
      </c>
      <c r="S12" s="12">
        <v>2</v>
      </c>
      <c r="T12" s="12" t="s">
        <v>2006</v>
      </c>
    </row>
    <row r="13" spans="1:20" s="12" customFormat="1" ht="15" customHeight="1" x14ac:dyDescent="0.25">
      <c r="A13" s="14" t="s">
        <v>51</v>
      </c>
      <c r="B13" s="15" t="s">
        <v>2423</v>
      </c>
      <c r="C13" s="15"/>
      <c r="D13" s="19" t="s">
        <v>2469</v>
      </c>
      <c r="E13" s="19"/>
      <c r="F13" s="23" t="s">
        <v>2386</v>
      </c>
      <c r="G13" s="23"/>
      <c r="L13" s="13">
        <v>7</v>
      </c>
      <c r="M13" s="18">
        <v>7</v>
      </c>
      <c r="N13" s="22">
        <v>7</v>
      </c>
      <c r="O13" s="208" t="s">
        <v>2006</v>
      </c>
      <c r="Q13" s="12">
        <v>2</v>
      </c>
      <c r="R13" s="12">
        <v>2</v>
      </c>
      <c r="S13" s="12">
        <v>2</v>
      </c>
      <c r="T13" s="12" t="s">
        <v>2006</v>
      </c>
    </row>
    <row r="14" spans="1:20" s="12" customFormat="1" ht="15" customHeight="1" x14ac:dyDescent="0.25">
      <c r="A14" s="14" t="s">
        <v>52</v>
      </c>
      <c r="B14" s="15" t="s">
        <v>2424</v>
      </c>
      <c r="C14" s="15"/>
      <c r="D14" s="19" t="s">
        <v>2470</v>
      </c>
      <c r="E14" s="19"/>
      <c r="F14" s="7" t="s">
        <v>2388</v>
      </c>
      <c r="G14" s="7"/>
      <c r="L14" s="13">
        <v>7</v>
      </c>
      <c r="M14" s="18">
        <v>7</v>
      </c>
      <c r="N14" s="22">
        <v>7</v>
      </c>
      <c r="O14" s="208" t="s">
        <v>2006</v>
      </c>
      <c r="Q14" s="12">
        <v>2</v>
      </c>
      <c r="R14" s="12">
        <v>2</v>
      </c>
      <c r="S14" s="12">
        <v>2</v>
      </c>
      <c r="T14" s="12" t="s">
        <v>2006</v>
      </c>
    </row>
    <row r="15" spans="1:20" s="12" customFormat="1" ht="15" customHeight="1" x14ac:dyDescent="0.25">
      <c r="A15" s="14" t="s">
        <v>53</v>
      </c>
      <c r="B15" s="15" t="s">
        <v>2425</v>
      </c>
      <c r="C15" s="15"/>
      <c r="D15" s="19" t="s">
        <v>2471</v>
      </c>
      <c r="E15" s="19"/>
      <c r="F15" s="7" t="s">
        <v>2390</v>
      </c>
      <c r="G15" s="7"/>
      <c r="L15" s="13">
        <v>7</v>
      </c>
      <c r="M15" s="18">
        <v>7</v>
      </c>
      <c r="N15" s="22">
        <v>7</v>
      </c>
      <c r="O15" s="208" t="s">
        <v>2006</v>
      </c>
      <c r="Q15" s="12">
        <v>2</v>
      </c>
      <c r="R15" s="12">
        <v>2</v>
      </c>
      <c r="S15" s="12">
        <v>2</v>
      </c>
      <c r="T15" s="12" t="s">
        <v>2006</v>
      </c>
    </row>
    <row r="16" spans="1:20" s="12" customFormat="1" ht="15" customHeight="1" x14ac:dyDescent="0.25">
      <c r="A16" s="14" t="s">
        <v>54</v>
      </c>
      <c r="B16" s="15" t="s">
        <v>2426</v>
      </c>
      <c r="C16" s="15"/>
      <c r="D16" s="19" t="s">
        <v>2472</v>
      </c>
      <c r="E16" s="19"/>
      <c r="F16" s="7" t="s">
        <v>2392</v>
      </c>
      <c r="G16" s="7"/>
      <c r="L16" s="13">
        <v>7</v>
      </c>
      <c r="M16" s="18">
        <v>7</v>
      </c>
      <c r="N16" s="22">
        <v>7</v>
      </c>
      <c r="O16" s="208" t="s">
        <v>2006</v>
      </c>
      <c r="Q16" s="12">
        <v>2</v>
      </c>
      <c r="R16" s="12">
        <v>2</v>
      </c>
      <c r="S16" s="12">
        <v>2</v>
      </c>
      <c r="T16" s="12" t="s">
        <v>2006</v>
      </c>
    </row>
    <row r="17" spans="1:20" s="12" customFormat="1" ht="15" customHeight="1" x14ac:dyDescent="0.25">
      <c r="A17" s="14" t="s">
        <v>55</v>
      </c>
      <c r="B17" s="15" t="s">
        <v>2427</v>
      </c>
      <c r="C17" s="15"/>
      <c r="D17" s="19" t="s">
        <v>2473</v>
      </c>
      <c r="E17" s="19"/>
      <c r="F17" s="7" t="s">
        <v>2394</v>
      </c>
      <c r="G17" s="7"/>
      <c r="L17" s="13">
        <v>7</v>
      </c>
      <c r="M17" s="18">
        <v>7</v>
      </c>
      <c r="N17" s="22">
        <v>7</v>
      </c>
      <c r="O17" s="208" t="s">
        <v>2006</v>
      </c>
      <c r="Q17" s="12">
        <v>2</v>
      </c>
      <c r="R17" s="12">
        <v>2</v>
      </c>
      <c r="S17" s="12">
        <v>2</v>
      </c>
      <c r="T17" s="12" t="s">
        <v>2006</v>
      </c>
    </row>
    <row r="18" spans="1:20" s="12" customFormat="1" ht="15" customHeight="1" x14ac:dyDescent="0.25">
      <c r="A18" s="14" t="s">
        <v>56</v>
      </c>
      <c r="B18" s="15" t="s">
        <v>2428</v>
      </c>
      <c r="C18" s="15"/>
      <c r="D18" s="19" t="s">
        <v>2474</v>
      </c>
      <c r="E18" s="19"/>
      <c r="F18" s="7" t="s">
        <v>2396</v>
      </c>
      <c r="G18" s="7"/>
      <c r="L18" s="13">
        <v>7</v>
      </c>
      <c r="M18" s="18">
        <v>7</v>
      </c>
      <c r="N18" s="22">
        <v>7</v>
      </c>
      <c r="O18" s="208" t="s">
        <v>2006</v>
      </c>
      <c r="Q18" s="12">
        <v>2</v>
      </c>
      <c r="R18" s="12">
        <v>2</v>
      </c>
      <c r="S18" s="12">
        <v>2</v>
      </c>
      <c r="T18" s="12" t="s">
        <v>2006</v>
      </c>
    </row>
    <row r="19" spans="1:20" s="12" customFormat="1" ht="15" customHeight="1" x14ac:dyDescent="0.25">
      <c r="A19" s="14" t="s">
        <v>57</v>
      </c>
      <c r="B19" s="15" t="s">
        <v>2429</v>
      </c>
      <c r="C19" s="15"/>
      <c r="D19" s="19" t="s">
        <v>2475</v>
      </c>
      <c r="E19" s="19"/>
      <c r="F19" s="7" t="s">
        <v>2398</v>
      </c>
      <c r="G19" s="7"/>
      <c r="L19" s="13">
        <v>7</v>
      </c>
      <c r="M19" s="18">
        <v>7</v>
      </c>
      <c r="N19" s="22">
        <v>7</v>
      </c>
      <c r="O19" s="208" t="s">
        <v>2006</v>
      </c>
      <c r="Q19" s="12">
        <v>2</v>
      </c>
      <c r="R19" s="12">
        <v>2</v>
      </c>
      <c r="S19" s="12">
        <v>2</v>
      </c>
      <c r="T19" s="12" t="s">
        <v>2006</v>
      </c>
    </row>
    <row r="20" spans="1:20" s="12" customFormat="1" ht="15" customHeight="1" x14ac:dyDescent="0.25">
      <c r="A20" s="14" t="s">
        <v>58</v>
      </c>
      <c r="B20" s="15" t="s">
        <v>2430</v>
      </c>
      <c r="C20" s="15"/>
      <c r="D20" s="19" t="s">
        <v>2476</v>
      </c>
      <c r="E20" s="19"/>
      <c r="F20" s="7" t="s">
        <v>2400</v>
      </c>
      <c r="G20" s="7"/>
      <c r="J20" s="26"/>
      <c r="L20" s="13">
        <v>7</v>
      </c>
      <c r="M20" s="18">
        <v>7</v>
      </c>
      <c r="N20" s="22">
        <v>7</v>
      </c>
      <c r="O20" s="208" t="s">
        <v>2006</v>
      </c>
      <c r="Q20" s="12">
        <v>2</v>
      </c>
      <c r="R20" s="12">
        <v>2</v>
      </c>
      <c r="S20" s="12">
        <v>2</v>
      </c>
      <c r="T20" s="12" t="s">
        <v>2006</v>
      </c>
    </row>
    <row r="21" spans="1:20" s="12" customFormat="1" ht="15" customHeight="1" x14ac:dyDescent="0.25">
      <c r="A21" s="14" t="s">
        <v>59</v>
      </c>
      <c r="B21" s="15" t="s">
        <v>2431</v>
      </c>
      <c r="C21" s="15"/>
      <c r="D21" s="19" t="s">
        <v>2477</v>
      </c>
      <c r="E21" s="19"/>
      <c r="F21" s="23" t="s">
        <v>2402</v>
      </c>
      <c r="G21" s="23"/>
      <c r="L21" s="13">
        <v>7</v>
      </c>
      <c r="M21" s="18">
        <v>7</v>
      </c>
      <c r="N21" s="22">
        <v>7</v>
      </c>
      <c r="O21" s="208" t="s">
        <v>2006</v>
      </c>
      <c r="Q21" s="12">
        <v>2</v>
      </c>
      <c r="R21" s="12">
        <v>2</v>
      </c>
      <c r="S21" s="12">
        <v>2</v>
      </c>
      <c r="T21" s="12" t="s">
        <v>2006</v>
      </c>
    </row>
    <row r="22" spans="1:20" s="12" customFormat="1" ht="15" customHeight="1" x14ac:dyDescent="0.25">
      <c r="A22" s="14" t="s">
        <v>60</v>
      </c>
      <c r="B22" s="15" t="s">
        <v>2432</v>
      </c>
      <c r="C22" s="15"/>
      <c r="D22" s="19" t="s">
        <v>2478</v>
      </c>
      <c r="E22" s="19"/>
      <c r="F22" s="23" t="s">
        <v>2404</v>
      </c>
      <c r="G22" s="23"/>
      <c r="L22" s="13">
        <v>7</v>
      </c>
      <c r="M22" s="18">
        <v>7</v>
      </c>
      <c r="N22" s="22">
        <v>7</v>
      </c>
      <c r="O22" s="208" t="s">
        <v>2006</v>
      </c>
      <c r="Q22" s="12">
        <v>2</v>
      </c>
      <c r="R22" s="12">
        <v>2</v>
      </c>
      <c r="S22" s="12">
        <v>2</v>
      </c>
      <c r="T22" s="12" t="s">
        <v>2006</v>
      </c>
    </row>
    <row r="23" spans="1:20" s="12" customFormat="1" ht="15" customHeight="1" x14ac:dyDescent="0.25">
      <c r="A23" s="14" t="s">
        <v>61</v>
      </c>
      <c r="B23" s="15" t="s">
        <v>2433</v>
      </c>
      <c r="C23" s="15"/>
      <c r="D23" s="19" t="s">
        <v>2479</v>
      </c>
      <c r="E23" s="19"/>
      <c r="F23" s="7" t="s">
        <v>2406</v>
      </c>
      <c r="G23" s="7"/>
      <c r="L23" s="13">
        <v>7</v>
      </c>
      <c r="M23" s="18">
        <v>7</v>
      </c>
      <c r="N23" s="22">
        <v>7</v>
      </c>
      <c r="O23" s="208" t="s">
        <v>2006</v>
      </c>
      <c r="Q23" s="12">
        <v>2</v>
      </c>
      <c r="R23" s="12">
        <v>2</v>
      </c>
      <c r="S23" s="12">
        <v>2</v>
      </c>
      <c r="T23" s="12" t="s">
        <v>2006</v>
      </c>
    </row>
    <row r="24" spans="1:20" s="12" customFormat="1" ht="15" customHeight="1" x14ac:dyDescent="0.25">
      <c r="A24" s="14" t="s">
        <v>62</v>
      </c>
      <c r="B24" s="15" t="s">
        <v>2434</v>
      </c>
      <c r="C24" s="15"/>
      <c r="D24" s="19" t="s">
        <v>2480</v>
      </c>
      <c r="E24" s="19"/>
      <c r="F24" s="23" t="s">
        <v>2408</v>
      </c>
      <c r="G24" s="23"/>
      <c r="J24" s="26"/>
      <c r="L24" s="13">
        <v>7</v>
      </c>
      <c r="M24" s="18">
        <v>7</v>
      </c>
      <c r="N24" s="22">
        <v>7</v>
      </c>
      <c r="O24" s="208" t="s">
        <v>2006</v>
      </c>
      <c r="Q24" s="12">
        <v>2</v>
      </c>
      <c r="R24" s="12">
        <v>2</v>
      </c>
      <c r="S24" s="12">
        <v>2</v>
      </c>
      <c r="T24" s="12" t="s">
        <v>2006</v>
      </c>
    </row>
    <row r="25" spans="1:20" s="12" customFormat="1" ht="15" customHeight="1" x14ac:dyDescent="0.25">
      <c r="A25" s="14" t="s">
        <v>63</v>
      </c>
      <c r="B25" s="15" t="s">
        <v>2435</v>
      </c>
      <c r="C25" s="15"/>
      <c r="D25" s="19" t="s">
        <v>2481</v>
      </c>
      <c r="E25" s="19"/>
      <c r="F25" s="7" t="s">
        <v>2409</v>
      </c>
      <c r="G25" s="7"/>
      <c r="L25" s="13">
        <v>7</v>
      </c>
      <c r="M25" s="18">
        <v>7</v>
      </c>
      <c r="N25" s="22">
        <v>7</v>
      </c>
      <c r="O25" s="208" t="s">
        <v>2006</v>
      </c>
      <c r="Q25" s="12">
        <v>2</v>
      </c>
      <c r="R25" s="12">
        <v>2</v>
      </c>
      <c r="S25" s="12">
        <v>2</v>
      </c>
      <c r="T25" s="12" t="s">
        <v>2006</v>
      </c>
    </row>
    <row r="26" spans="1:20" s="12" customFormat="1" ht="15" customHeight="1" x14ac:dyDescent="0.25">
      <c r="A26" s="14" t="s">
        <v>64</v>
      </c>
      <c r="B26" s="15" t="s">
        <v>2436</v>
      </c>
      <c r="C26" s="15"/>
      <c r="D26" s="19" t="s">
        <v>2482</v>
      </c>
      <c r="E26" s="19"/>
      <c r="F26" s="7" t="s">
        <v>2411</v>
      </c>
      <c r="G26" s="7"/>
      <c r="L26" s="13">
        <v>7</v>
      </c>
      <c r="M26" s="18">
        <v>7</v>
      </c>
      <c r="N26" s="22">
        <v>7</v>
      </c>
      <c r="O26" s="208" t="s">
        <v>2006</v>
      </c>
      <c r="Q26" s="12">
        <v>2</v>
      </c>
      <c r="R26" s="12">
        <v>2</v>
      </c>
      <c r="S26" s="12">
        <v>2</v>
      </c>
      <c r="T26" s="12" t="s">
        <v>2006</v>
      </c>
    </row>
    <row r="27" spans="1:20" s="12" customFormat="1" ht="15" customHeight="1" x14ac:dyDescent="0.25">
      <c r="A27" s="12" t="s">
        <v>2009</v>
      </c>
      <c r="B27" s="13"/>
      <c r="C27" s="13"/>
      <c r="D27" s="20"/>
      <c r="E27" s="20"/>
      <c r="F27" s="24"/>
      <c r="G27" s="24"/>
      <c r="L27" s="13"/>
      <c r="M27" s="18"/>
      <c r="N27" s="22"/>
      <c r="O27" s="208"/>
      <c r="Q27" s="12">
        <v>1</v>
      </c>
      <c r="R27" s="12">
        <v>1</v>
      </c>
      <c r="S27" s="12">
        <v>1</v>
      </c>
    </row>
    <row r="28" spans="1:20" s="12" customFormat="1" ht="15" customHeight="1" x14ac:dyDescent="0.25">
      <c r="A28" s="14" t="s">
        <v>66</v>
      </c>
      <c r="B28" s="15" t="s">
        <v>2437</v>
      </c>
      <c r="C28" s="15"/>
      <c r="D28" s="19" t="s">
        <v>2483</v>
      </c>
      <c r="E28" s="19"/>
      <c r="F28" s="23" t="s">
        <v>2369</v>
      </c>
      <c r="G28" s="23"/>
      <c r="L28" s="13"/>
      <c r="M28" s="18"/>
      <c r="N28" s="22"/>
      <c r="O28" s="208"/>
      <c r="Q28" s="12">
        <v>1</v>
      </c>
      <c r="R28" s="12">
        <v>1</v>
      </c>
      <c r="S28" s="12">
        <v>1</v>
      </c>
    </row>
    <row r="29" spans="1:20" s="12" customFormat="1" ht="15" customHeight="1" x14ac:dyDescent="0.25">
      <c r="A29" s="14" t="s">
        <v>67</v>
      </c>
      <c r="B29" s="15" t="s">
        <v>2438</v>
      </c>
      <c r="C29" s="15"/>
      <c r="D29" s="19" t="s">
        <v>2484</v>
      </c>
      <c r="E29" s="19"/>
      <c r="F29" s="23" t="s">
        <v>2371</v>
      </c>
      <c r="G29" s="23"/>
      <c r="L29" s="13"/>
      <c r="M29" s="18"/>
      <c r="N29" s="22"/>
      <c r="O29" s="208"/>
      <c r="Q29" s="12">
        <v>1</v>
      </c>
      <c r="R29" s="12">
        <v>1</v>
      </c>
      <c r="S29" s="12">
        <v>1</v>
      </c>
    </row>
    <row r="30" spans="1:20" s="12" customFormat="1" ht="15" customHeight="1" x14ac:dyDescent="0.25">
      <c r="A30" s="14" t="s">
        <v>68</v>
      </c>
      <c r="B30" s="15" t="s">
        <v>2439</v>
      </c>
      <c r="C30" s="15"/>
      <c r="D30" s="19" t="s">
        <v>2485</v>
      </c>
      <c r="E30" s="19"/>
      <c r="F30" s="23" t="s">
        <v>2373</v>
      </c>
      <c r="G30" s="23"/>
      <c r="L30" s="13"/>
      <c r="M30" s="18"/>
      <c r="N30" s="22"/>
      <c r="O30" s="208"/>
      <c r="Q30" s="12">
        <v>1</v>
      </c>
      <c r="R30" s="12">
        <v>1</v>
      </c>
      <c r="S30" s="12">
        <v>1</v>
      </c>
    </row>
    <row r="31" spans="1:20" s="12" customFormat="1" ht="15" customHeight="1" x14ac:dyDescent="0.25">
      <c r="A31" s="14" t="s">
        <v>69</v>
      </c>
      <c r="B31" s="15" t="s">
        <v>2440</v>
      </c>
      <c r="C31" s="15"/>
      <c r="D31" s="19" t="s">
        <v>2486</v>
      </c>
      <c r="E31" s="19"/>
      <c r="F31" s="23" t="s">
        <v>2375</v>
      </c>
      <c r="G31" s="23"/>
      <c r="L31" s="13"/>
      <c r="M31" s="18"/>
      <c r="N31" s="22"/>
      <c r="O31" s="208"/>
      <c r="Q31" s="12">
        <v>1</v>
      </c>
      <c r="R31" s="12">
        <v>1</v>
      </c>
      <c r="S31" s="12">
        <v>1</v>
      </c>
    </row>
    <row r="32" spans="1:20" s="12" customFormat="1" ht="15" customHeight="1" x14ac:dyDescent="0.25">
      <c r="A32" s="14" t="s">
        <v>70</v>
      </c>
      <c r="B32" s="15" t="s">
        <v>2441</v>
      </c>
      <c r="C32" s="15"/>
      <c r="D32" s="19" t="s">
        <v>2487</v>
      </c>
      <c r="E32" s="19"/>
      <c r="F32" s="23" t="s">
        <v>2377</v>
      </c>
      <c r="G32" s="23"/>
      <c r="L32" s="13"/>
      <c r="M32" s="18"/>
      <c r="N32" s="22"/>
      <c r="O32" s="208"/>
      <c r="Q32" s="12">
        <v>1</v>
      </c>
      <c r="R32" s="12">
        <v>1</v>
      </c>
      <c r="S32" s="12">
        <v>1</v>
      </c>
    </row>
    <row r="33" spans="1:19" s="12" customFormat="1" ht="15" customHeight="1" x14ac:dyDescent="0.25">
      <c r="A33" s="14" t="s">
        <v>71</v>
      </c>
      <c r="B33" s="15" t="s">
        <v>2442</v>
      </c>
      <c r="C33" s="15"/>
      <c r="D33" s="19" t="s">
        <v>2488</v>
      </c>
      <c r="E33" s="19"/>
      <c r="F33" s="23" t="s">
        <v>2379</v>
      </c>
      <c r="G33" s="23"/>
      <c r="L33" s="13"/>
      <c r="M33" s="18"/>
      <c r="N33" s="22"/>
      <c r="O33" s="208"/>
      <c r="Q33" s="12">
        <v>1</v>
      </c>
      <c r="R33" s="12">
        <v>1</v>
      </c>
      <c r="S33" s="12">
        <v>1</v>
      </c>
    </row>
    <row r="34" spans="1:19" s="12" customFormat="1" ht="15" customHeight="1" x14ac:dyDescent="0.25">
      <c r="A34" s="14" t="s">
        <v>72</v>
      </c>
      <c r="B34" s="15" t="s">
        <v>2443</v>
      </c>
      <c r="C34" s="15"/>
      <c r="D34" s="19" t="s">
        <v>2489</v>
      </c>
      <c r="E34" s="19"/>
      <c r="F34" s="23" t="s">
        <v>2381</v>
      </c>
      <c r="G34" s="23"/>
      <c r="L34" s="13"/>
      <c r="M34" s="18"/>
      <c r="N34" s="22"/>
      <c r="O34" s="208"/>
      <c r="Q34" s="12">
        <v>1</v>
      </c>
      <c r="R34" s="12">
        <v>1</v>
      </c>
      <c r="S34" s="12">
        <v>1</v>
      </c>
    </row>
    <row r="35" spans="1:19" s="12" customFormat="1" ht="15" customHeight="1" x14ac:dyDescent="0.25">
      <c r="A35" s="14" t="s">
        <v>73</v>
      </c>
      <c r="B35" s="15" t="s">
        <v>2444</v>
      </c>
      <c r="C35" s="15"/>
      <c r="D35" s="19" t="s">
        <v>2490</v>
      </c>
      <c r="E35" s="19"/>
      <c r="F35" s="23" t="s">
        <v>2383</v>
      </c>
      <c r="G35" s="23"/>
      <c r="L35" s="13"/>
      <c r="M35" s="18"/>
      <c r="N35" s="22"/>
      <c r="O35" s="208"/>
      <c r="Q35" s="12">
        <v>1</v>
      </c>
      <c r="R35" s="12">
        <v>1</v>
      </c>
      <c r="S35" s="12">
        <v>1</v>
      </c>
    </row>
    <row r="36" spans="1:19" s="12" customFormat="1" ht="15" customHeight="1" x14ac:dyDescent="0.25">
      <c r="A36" s="14" t="s">
        <v>74</v>
      </c>
      <c r="B36" s="15" t="s">
        <v>2445</v>
      </c>
      <c r="C36" s="15"/>
      <c r="D36" s="19" t="s">
        <v>2491</v>
      </c>
      <c r="E36" s="19"/>
      <c r="F36" s="23" t="s">
        <v>2385</v>
      </c>
      <c r="G36" s="23"/>
      <c r="L36" s="13"/>
      <c r="M36" s="18"/>
      <c r="N36" s="22"/>
      <c r="O36" s="208"/>
      <c r="Q36" s="12">
        <v>1</v>
      </c>
      <c r="R36" s="12">
        <v>1</v>
      </c>
      <c r="S36" s="12">
        <v>1</v>
      </c>
    </row>
    <row r="37" spans="1:19" s="12" customFormat="1" ht="15" customHeight="1" x14ac:dyDescent="0.25">
      <c r="A37" s="14" t="s">
        <v>75</v>
      </c>
      <c r="B37" s="15" t="s">
        <v>2446</v>
      </c>
      <c r="C37" s="15"/>
      <c r="D37" s="19" t="s">
        <v>2492</v>
      </c>
      <c r="E37" s="19"/>
      <c r="F37" s="23" t="s">
        <v>2387</v>
      </c>
      <c r="G37" s="23"/>
      <c r="L37" s="13"/>
      <c r="M37" s="18"/>
      <c r="N37" s="22"/>
      <c r="O37" s="208"/>
      <c r="Q37" s="12">
        <v>1</v>
      </c>
      <c r="R37" s="12">
        <v>1</v>
      </c>
      <c r="S37" s="12">
        <v>1</v>
      </c>
    </row>
    <row r="38" spans="1:19" s="12" customFormat="1" ht="15" customHeight="1" x14ac:dyDescent="0.25">
      <c r="A38" s="14" t="s">
        <v>76</v>
      </c>
      <c r="B38" s="15" t="s">
        <v>2447</v>
      </c>
      <c r="C38" s="15"/>
      <c r="D38" s="19" t="s">
        <v>2493</v>
      </c>
      <c r="E38" s="19"/>
      <c r="F38" s="7" t="s">
        <v>2389</v>
      </c>
      <c r="G38" s="7"/>
      <c r="L38" s="13"/>
      <c r="M38" s="18"/>
      <c r="N38" s="22"/>
      <c r="O38" s="208"/>
      <c r="Q38" s="12">
        <v>1</v>
      </c>
      <c r="R38" s="12">
        <v>1</v>
      </c>
      <c r="S38" s="12">
        <v>1</v>
      </c>
    </row>
    <row r="39" spans="1:19" s="12" customFormat="1" ht="15" customHeight="1" x14ac:dyDescent="0.25">
      <c r="A39" s="14" t="s">
        <v>77</v>
      </c>
      <c r="B39" s="15" t="s">
        <v>2448</v>
      </c>
      <c r="C39" s="15"/>
      <c r="D39" s="19" t="s">
        <v>2494</v>
      </c>
      <c r="E39" s="19"/>
      <c r="F39" s="7" t="s">
        <v>2391</v>
      </c>
      <c r="G39" s="7"/>
      <c r="L39" s="13"/>
      <c r="M39" s="18"/>
      <c r="N39" s="22"/>
      <c r="O39" s="208"/>
      <c r="Q39" s="12">
        <v>1</v>
      </c>
      <c r="R39" s="12">
        <v>1</v>
      </c>
      <c r="S39" s="12">
        <v>1</v>
      </c>
    </row>
    <row r="40" spans="1:19" s="12" customFormat="1" ht="15" customHeight="1" x14ac:dyDescent="0.25">
      <c r="A40" s="14" t="s">
        <v>78</v>
      </c>
      <c r="B40" s="15" t="s">
        <v>2449</v>
      </c>
      <c r="C40" s="15"/>
      <c r="D40" s="19" t="s">
        <v>2495</v>
      </c>
      <c r="E40" s="19"/>
      <c r="F40" s="7" t="s">
        <v>2393</v>
      </c>
      <c r="G40" s="7"/>
      <c r="L40" s="13"/>
      <c r="M40" s="18"/>
      <c r="N40" s="22"/>
      <c r="O40" s="208"/>
      <c r="Q40" s="12">
        <v>1</v>
      </c>
      <c r="R40" s="12">
        <v>1</v>
      </c>
      <c r="S40" s="12">
        <v>1</v>
      </c>
    </row>
    <row r="41" spans="1:19" s="12" customFormat="1" ht="15" customHeight="1" x14ac:dyDescent="0.25">
      <c r="A41" s="14" t="s">
        <v>79</v>
      </c>
      <c r="B41" s="15" t="s">
        <v>2450</v>
      </c>
      <c r="C41" s="15"/>
      <c r="D41" s="19" t="s">
        <v>2496</v>
      </c>
      <c r="E41" s="19"/>
      <c r="F41" s="7" t="s">
        <v>2395</v>
      </c>
      <c r="G41" s="7"/>
      <c r="L41" s="13"/>
      <c r="M41" s="18"/>
      <c r="N41" s="22"/>
      <c r="O41" s="208"/>
      <c r="Q41" s="12">
        <v>1</v>
      </c>
      <c r="R41" s="12">
        <v>1</v>
      </c>
      <c r="S41" s="12">
        <v>1</v>
      </c>
    </row>
    <row r="42" spans="1:19" s="12" customFormat="1" ht="15" customHeight="1" x14ac:dyDescent="0.25">
      <c r="A42" s="14" t="s">
        <v>80</v>
      </c>
      <c r="B42" s="15" t="s">
        <v>2451</v>
      </c>
      <c r="C42" s="15"/>
      <c r="D42" s="19" t="s">
        <v>2497</v>
      </c>
      <c r="E42" s="19"/>
      <c r="F42" s="7" t="s">
        <v>2397</v>
      </c>
      <c r="G42" s="7"/>
      <c r="L42" s="13"/>
      <c r="M42" s="18"/>
      <c r="N42" s="22"/>
      <c r="O42" s="208"/>
      <c r="Q42" s="12">
        <v>1</v>
      </c>
      <c r="R42" s="12">
        <v>1</v>
      </c>
      <c r="S42" s="12">
        <v>1</v>
      </c>
    </row>
    <row r="43" spans="1:19" s="12" customFormat="1" ht="15" customHeight="1" x14ac:dyDescent="0.25">
      <c r="A43" s="14" t="s">
        <v>81</v>
      </c>
      <c r="B43" s="15" t="s">
        <v>2452</v>
      </c>
      <c r="C43" s="15"/>
      <c r="D43" s="19" t="s">
        <v>2498</v>
      </c>
      <c r="E43" s="19"/>
      <c r="F43" s="7" t="s">
        <v>2399</v>
      </c>
      <c r="G43" s="7"/>
      <c r="L43" s="13"/>
      <c r="M43" s="18"/>
      <c r="N43" s="22"/>
      <c r="O43" s="208"/>
      <c r="Q43" s="12">
        <v>1</v>
      </c>
      <c r="R43" s="12">
        <v>1</v>
      </c>
      <c r="S43" s="12">
        <v>1</v>
      </c>
    </row>
    <row r="44" spans="1:19" s="12" customFormat="1" ht="15" customHeight="1" x14ac:dyDescent="0.25">
      <c r="A44" s="14" t="s">
        <v>82</v>
      </c>
      <c r="B44" s="15" t="s">
        <v>2453</v>
      </c>
      <c r="C44" s="15"/>
      <c r="D44" s="19" t="s">
        <v>2499</v>
      </c>
      <c r="E44" s="19"/>
      <c r="F44" s="7" t="s">
        <v>2401</v>
      </c>
      <c r="G44" s="7"/>
      <c r="L44" s="13"/>
      <c r="M44" s="18"/>
      <c r="N44" s="22"/>
      <c r="O44" s="208"/>
      <c r="Q44" s="12">
        <v>1</v>
      </c>
      <c r="R44" s="12">
        <v>1</v>
      </c>
      <c r="S44" s="12">
        <v>1</v>
      </c>
    </row>
    <row r="45" spans="1:19" s="12" customFormat="1" ht="15" customHeight="1" x14ac:dyDescent="0.25">
      <c r="A45" s="14" t="s">
        <v>83</v>
      </c>
      <c r="B45" s="15" t="s">
        <v>2454</v>
      </c>
      <c r="C45" s="15"/>
      <c r="D45" s="19" t="s">
        <v>2500</v>
      </c>
      <c r="E45" s="19"/>
      <c r="F45" s="23" t="s">
        <v>2403</v>
      </c>
      <c r="G45" s="23"/>
      <c r="L45" s="13"/>
      <c r="M45" s="18"/>
      <c r="N45" s="22"/>
      <c r="O45" s="208"/>
      <c r="Q45" s="12">
        <v>1</v>
      </c>
      <c r="R45" s="12">
        <v>1</v>
      </c>
      <c r="S45" s="12">
        <v>1</v>
      </c>
    </row>
    <row r="46" spans="1:19" s="12" customFormat="1" ht="15" customHeight="1" x14ac:dyDescent="0.25">
      <c r="A46" s="14" t="s">
        <v>84</v>
      </c>
      <c r="B46" s="15" t="s">
        <v>2455</v>
      </c>
      <c r="C46" s="15"/>
      <c r="D46" s="19" t="s">
        <v>2501</v>
      </c>
      <c r="E46" s="19"/>
      <c r="F46" s="23" t="s">
        <v>2405</v>
      </c>
      <c r="G46" s="23"/>
      <c r="L46" s="13"/>
      <c r="M46" s="18"/>
      <c r="N46" s="22"/>
      <c r="O46" s="208"/>
      <c r="Q46" s="12">
        <v>1</v>
      </c>
      <c r="R46" s="12">
        <v>1</v>
      </c>
      <c r="S46" s="12">
        <v>1</v>
      </c>
    </row>
    <row r="47" spans="1:19" s="12" customFormat="1" ht="15" customHeight="1" x14ac:dyDescent="0.25">
      <c r="A47" s="14" t="s">
        <v>85</v>
      </c>
      <c r="B47" s="15" t="s">
        <v>2456</v>
      </c>
      <c r="C47" s="15"/>
      <c r="D47" s="19" t="s">
        <v>2502</v>
      </c>
      <c r="E47" s="19"/>
      <c r="F47" s="7" t="s">
        <v>2407</v>
      </c>
      <c r="G47" s="7"/>
      <c r="L47" s="13"/>
      <c r="M47" s="18"/>
      <c r="N47" s="22"/>
      <c r="O47" s="208"/>
      <c r="Q47" s="12">
        <v>1</v>
      </c>
      <c r="R47" s="12">
        <v>1</v>
      </c>
      <c r="S47" s="12">
        <v>1</v>
      </c>
    </row>
    <row r="48" spans="1:19" s="12" customFormat="1" ht="15" customHeight="1" x14ac:dyDescent="0.25">
      <c r="A48" s="14" t="s">
        <v>86</v>
      </c>
      <c r="B48" s="15" t="s">
        <v>2457</v>
      </c>
      <c r="C48" s="15"/>
      <c r="D48" s="19" t="s">
        <v>2503</v>
      </c>
      <c r="E48" s="19"/>
      <c r="F48" s="7" t="s">
        <v>2410</v>
      </c>
      <c r="G48" s="7"/>
      <c r="L48" s="13"/>
      <c r="M48" s="18"/>
      <c r="N48" s="22"/>
      <c r="O48" s="208"/>
      <c r="Q48" s="12">
        <v>1</v>
      </c>
      <c r="R48" s="12">
        <v>1</v>
      </c>
      <c r="S48" s="12">
        <v>1</v>
      </c>
    </row>
    <row r="49" spans="1:19" s="12" customFormat="1" ht="15" customHeight="1" x14ac:dyDescent="0.25">
      <c r="A49" s="14" t="s">
        <v>87</v>
      </c>
      <c r="B49" s="15" t="s">
        <v>2458</v>
      </c>
      <c r="C49" s="15"/>
      <c r="D49" s="19" t="s">
        <v>2504</v>
      </c>
      <c r="E49" s="19"/>
      <c r="F49" s="7" t="s">
        <v>2412</v>
      </c>
      <c r="G49" s="7"/>
      <c r="L49" s="13">
        <v>5</v>
      </c>
      <c r="M49" s="18">
        <v>5</v>
      </c>
      <c r="N49" s="22">
        <v>5</v>
      </c>
      <c r="O49" s="208" t="s">
        <v>2008</v>
      </c>
    </row>
    <row r="50" spans="1:19" s="12" customFormat="1" ht="15" customHeight="1" x14ac:dyDescent="0.25">
      <c r="A50" s="12" t="s">
        <v>65</v>
      </c>
      <c r="B50" s="15" t="s">
        <v>2459</v>
      </c>
      <c r="C50" s="15"/>
      <c r="D50" s="19" t="s">
        <v>2505</v>
      </c>
      <c r="E50" s="19"/>
      <c r="F50" s="7" t="s">
        <v>2413</v>
      </c>
      <c r="G50" s="7"/>
      <c r="L50" s="13">
        <v>7</v>
      </c>
      <c r="M50" s="18">
        <v>7</v>
      </c>
      <c r="N50" s="22">
        <v>7</v>
      </c>
      <c r="O50" s="208" t="s">
        <v>2008</v>
      </c>
      <c r="Q50" s="12">
        <v>2</v>
      </c>
      <c r="R50" s="12">
        <v>2</v>
      </c>
      <c r="S50" s="12">
        <v>2</v>
      </c>
    </row>
  </sheetData>
  <autoFilter ref="A2:P49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90"/>
  <sheetViews>
    <sheetView zoomScale="80" zoomScaleNormal="80" workbookViewId="0">
      <selection activeCell="F27" sqref="F27"/>
    </sheetView>
  </sheetViews>
  <sheetFormatPr defaultRowHeight="15" customHeight="1" x14ac:dyDescent="0.25"/>
  <cols>
    <col min="1" max="1" width="49.5703125" style="31" bestFit="1" customWidth="1"/>
    <col min="2" max="2" width="10.7109375" style="108" customWidth="1"/>
    <col min="3" max="3" width="10.7109375" style="109" customWidth="1"/>
    <col min="4" max="4" width="10.7109375" style="81" customWidth="1"/>
    <col min="5" max="5" width="10.7109375" style="110" customWidth="1"/>
    <col min="6" max="6" width="10.7109375" style="60" customWidth="1"/>
    <col min="7" max="7" width="10.7109375" style="111" customWidth="1"/>
    <col min="8" max="8" width="10.7109375" style="112" customWidth="1"/>
    <col min="9" max="9" width="10.7109375" style="107" customWidth="1"/>
    <col min="10" max="11" width="10.7109375" style="112" customWidth="1"/>
    <col min="12" max="12" width="10.7109375" style="109" customWidth="1"/>
    <col min="13" max="13" width="10.7109375" style="110" customWidth="1"/>
    <col min="14" max="14" width="10.7109375" style="111" customWidth="1"/>
    <col min="15" max="15" width="10.42578125" style="207" customWidth="1"/>
    <col min="16" max="16" width="25.140625" style="112" customWidth="1"/>
    <col min="17" max="16384" width="9.140625" style="112"/>
  </cols>
  <sheetData>
    <row r="1" spans="1:26" ht="15" customHeight="1" x14ac:dyDescent="0.25">
      <c r="A1" s="107"/>
    </row>
    <row r="2" spans="1:26" ht="15" customHeight="1" x14ac:dyDescent="0.25">
      <c r="A2" s="107" t="s">
        <v>1830</v>
      </c>
      <c r="B2" s="108" t="s">
        <v>1666</v>
      </c>
      <c r="C2" s="109" t="s">
        <v>1667</v>
      </c>
      <c r="H2" s="112" t="s">
        <v>1986</v>
      </c>
      <c r="I2" s="107" t="s">
        <v>1983</v>
      </c>
      <c r="J2" s="112" t="s">
        <v>1984</v>
      </c>
      <c r="K2" s="112" t="s">
        <v>1985</v>
      </c>
      <c r="O2" s="208" t="s">
        <v>2007</v>
      </c>
    </row>
    <row r="3" spans="1:26" ht="15" customHeight="1" x14ac:dyDescent="0.25">
      <c r="A3" s="57" t="s">
        <v>1973</v>
      </c>
      <c r="B3" s="86"/>
      <c r="D3" s="81" t="s">
        <v>171</v>
      </c>
      <c r="F3" s="60" t="s">
        <v>172</v>
      </c>
      <c r="I3" s="88" t="s">
        <v>1980</v>
      </c>
      <c r="J3" s="112" t="s">
        <v>1982</v>
      </c>
      <c r="K3" s="112">
        <v>114</v>
      </c>
    </row>
    <row r="4" spans="1:26" ht="15" customHeight="1" x14ac:dyDescent="0.25">
      <c r="A4" s="31" t="s">
        <v>1824</v>
      </c>
      <c r="B4" s="108" t="s">
        <v>1861</v>
      </c>
      <c r="D4" s="81" t="s">
        <v>2278</v>
      </c>
      <c r="F4" s="60" t="s">
        <v>2323</v>
      </c>
      <c r="I4" s="88"/>
      <c r="L4" s="109">
        <v>7</v>
      </c>
      <c r="M4" s="110">
        <v>7</v>
      </c>
      <c r="N4" s="111">
        <v>7</v>
      </c>
      <c r="O4" s="207" t="s">
        <v>2004</v>
      </c>
      <c r="P4" s="57"/>
      <c r="Q4" s="42">
        <v>2</v>
      </c>
      <c r="R4" s="128">
        <v>2</v>
      </c>
      <c r="S4" s="90">
        <v>2</v>
      </c>
      <c r="T4" s="128" t="s">
        <v>2004</v>
      </c>
      <c r="U4" s="90"/>
      <c r="V4" s="128"/>
    </row>
    <row r="5" spans="1:26" ht="15" customHeight="1" x14ac:dyDescent="0.25">
      <c r="A5" s="31" t="s">
        <v>1832</v>
      </c>
      <c r="B5" s="108" t="s">
        <v>1866</v>
      </c>
      <c r="D5" s="81" t="s">
        <v>2279</v>
      </c>
      <c r="F5" s="60" t="s">
        <v>2324</v>
      </c>
      <c r="L5" s="109">
        <v>7</v>
      </c>
      <c r="M5" s="110">
        <v>7</v>
      </c>
      <c r="N5" s="111">
        <v>7</v>
      </c>
      <c r="O5" s="207" t="s">
        <v>2004</v>
      </c>
      <c r="P5" s="31"/>
      <c r="Q5" s="41">
        <v>2</v>
      </c>
      <c r="R5" s="128">
        <v>2</v>
      </c>
      <c r="S5" s="90">
        <v>2</v>
      </c>
      <c r="T5" s="128" t="s">
        <v>2004</v>
      </c>
      <c r="U5" s="90"/>
      <c r="V5" s="128"/>
    </row>
    <row r="6" spans="1:26" ht="15" customHeight="1" x14ac:dyDescent="0.25">
      <c r="A6" s="31" t="s">
        <v>1833</v>
      </c>
      <c r="B6" s="108" t="s">
        <v>1906</v>
      </c>
      <c r="D6" s="81" t="s">
        <v>1906</v>
      </c>
      <c r="F6" s="60" t="s">
        <v>1906</v>
      </c>
      <c r="H6" s="112" t="e">
        <f ca="1">AI_IG(A15,US,32)</f>
        <v>#NAME?</v>
      </c>
      <c r="L6" s="109">
        <v>5</v>
      </c>
      <c r="M6" s="110">
        <v>5</v>
      </c>
      <c r="N6" s="111">
        <v>5</v>
      </c>
      <c r="O6" s="207" t="s">
        <v>2004</v>
      </c>
      <c r="P6" s="31"/>
      <c r="Q6" s="41"/>
      <c r="R6" s="128"/>
      <c r="S6" s="90"/>
      <c r="T6" s="128" t="s">
        <v>2004</v>
      </c>
      <c r="U6" s="90"/>
      <c r="V6" s="128"/>
    </row>
    <row r="7" spans="1:26" ht="15" customHeight="1" x14ac:dyDescent="0.25">
      <c r="A7" s="31" t="s">
        <v>1834</v>
      </c>
      <c r="B7" s="108" t="s">
        <v>1907</v>
      </c>
      <c r="D7" s="81" t="s">
        <v>1907</v>
      </c>
      <c r="F7" s="60" t="s">
        <v>1907</v>
      </c>
      <c r="H7" s="112" t="e">
        <f ca="1">AI_HY(A15,US,32)</f>
        <v>#NAME?</v>
      </c>
      <c r="L7" s="109">
        <v>7</v>
      </c>
      <c r="M7" s="110">
        <v>7</v>
      </c>
      <c r="N7" s="111">
        <v>7</v>
      </c>
      <c r="O7" s="207" t="s">
        <v>2004</v>
      </c>
      <c r="P7" s="31"/>
      <c r="Q7" s="41">
        <v>2</v>
      </c>
      <c r="R7" s="128">
        <v>2</v>
      </c>
      <c r="S7" s="90">
        <v>2</v>
      </c>
      <c r="T7" s="128" t="s">
        <v>2004</v>
      </c>
      <c r="U7" s="90"/>
      <c r="V7" s="128"/>
    </row>
    <row r="8" spans="1:26" ht="15" customHeight="1" x14ac:dyDescent="0.25">
      <c r="A8" s="31" t="s">
        <v>1835</v>
      </c>
      <c r="B8" s="108" t="s">
        <v>1831</v>
      </c>
      <c r="D8" s="81" t="s">
        <v>1831</v>
      </c>
      <c r="F8" s="60" t="s">
        <v>1831</v>
      </c>
      <c r="H8" s="112" t="e">
        <f ca="1">AI_SUM($A$7,$A$6)</f>
        <v>#NAME?</v>
      </c>
      <c r="L8" s="109">
        <v>7</v>
      </c>
      <c r="M8" s="110">
        <v>7</v>
      </c>
      <c r="N8" s="111">
        <v>7</v>
      </c>
      <c r="O8" s="207" t="s">
        <v>2004</v>
      </c>
      <c r="P8" s="31"/>
      <c r="Q8" s="41">
        <v>2</v>
      </c>
      <c r="R8" s="128">
        <v>2</v>
      </c>
      <c r="S8" s="90">
        <v>2</v>
      </c>
      <c r="T8" s="128" t="s">
        <v>2004</v>
      </c>
      <c r="U8" s="90"/>
      <c r="V8" s="128"/>
    </row>
    <row r="9" spans="1:26" ht="15" customHeight="1" x14ac:dyDescent="0.25">
      <c r="A9" s="31" t="s">
        <v>1836</v>
      </c>
      <c r="B9" s="108" t="s">
        <v>1908</v>
      </c>
      <c r="D9" s="81" t="s">
        <v>1908</v>
      </c>
      <c r="F9" s="60" t="s">
        <v>1908</v>
      </c>
      <c r="H9" s="112" t="e">
        <f ca="1">AI_IG(A15,OTHER,32)</f>
        <v>#NAME?</v>
      </c>
      <c r="L9" s="109">
        <v>5</v>
      </c>
      <c r="M9" s="110">
        <v>5</v>
      </c>
      <c r="N9" s="111">
        <v>5</v>
      </c>
      <c r="O9" s="207" t="s">
        <v>2004</v>
      </c>
      <c r="P9" s="31"/>
      <c r="Q9" s="41"/>
      <c r="R9" s="128"/>
      <c r="S9" s="90"/>
      <c r="T9" s="128" t="s">
        <v>2004</v>
      </c>
      <c r="U9" s="90"/>
      <c r="V9" s="128"/>
    </row>
    <row r="10" spans="1:26" ht="15" customHeight="1" x14ac:dyDescent="0.25">
      <c r="A10" s="31" t="s">
        <v>1837</v>
      </c>
      <c r="B10" s="108" t="s">
        <v>1909</v>
      </c>
      <c r="D10" s="81" t="s">
        <v>1909</v>
      </c>
      <c r="F10" s="60" t="s">
        <v>1909</v>
      </c>
      <c r="H10" s="112" t="e">
        <f ca="1">AI_HY(A15,OTHER,32)</f>
        <v>#NAME?</v>
      </c>
      <c r="L10" s="109">
        <v>5</v>
      </c>
      <c r="M10" s="110">
        <v>5</v>
      </c>
      <c r="N10" s="111">
        <v>5</v>
      </c>
      <c r="O10" s="207" t="s">
        <v>2004</v>
      </c>
      <c r="P10" s="31"/>
      <c r="Q10" s="41"/>
      <c r="R10" s="128"/>
      <c r="S10" s="90"/>
      <c r="T10" s="128" t="s">
        <v>2004</v>
      </c>
      <c r="U10" s="90"/>
      <c r="V10" s="128"/>
    </row>
    <row r="11" spans="1:26" ht="15" customHeight="1" x14ac:dyDescent="0.25">
      <c r="A11" s="31" t="s">
        <v>1838</v>
      </c>
      <c r="B11" s="108" t="s">
        <v>1859</v>
      </c>
      <c r="D11" s="81" t="s">
        <v>1859</v>
      </c>
      <c r="F11" s="60" t="s">
        <v>1859</v>
      </c>
      <c r="H11" s="112" t="e">
        <f ca="1">AI_SUM($A$10,$A$9)</f>
        <v>#NAME?</v>
      </c>
      <c r="L11" s="109">
        <v>7</v>
      </c>
      <c r="M11" s="110">
        <v>7</v>
      </c>
      <c r="N11" s="111">
        <v>7</v>
      </c>
      <c r="O11" s="207" t="s">
        <v>2004</v>
      </c>
      <c r="P11" s="31"/>
      <c r="Q11" s="41">
        <v>2</v>
      </c>
      <c r="R11" s="128">
        <v>2</v>
      </c>
      <c r="S11" s="90">
        <v>2</v>
      </c>
      <c r="T11" s="128" t="s">
        <v>2004</v>
      </c>
      <c r="U11" s="90"/>
      <c r="V11" s="128"/>
    </row>
    <row r="12" spans="1:26" ht="15" customHeight="1" x14ac:dyDescent="0.25">
      <c r="A12" s="31" t="s">
        <v>1839</v>
      </c>
      <c r="B12" s="108" t="s">
        <v>2507</v>
      </c>
      <c r="D12" s="81" t="s">
        <v>2507</v>
      </c>
      <c r="F12" s="60" t="s">
        <v>2507</v>
      </c>
      <c r="H12" s="112" t="e">
        <f ca="1">AI_SET(0)</f>
        <v>#NAME?</v>
      </c>
      <c r="L12" s="109">
        <v>5</v>
      </c>
      <c r="M12" s="110">
        <v>5</v>
      </c>
      <c r="N12" s="111">
        <v>5</v>
      </c>
      <c r="O12" s="207" t="s">
        <v>2004</v>
      </c>
      <c r="P12" s="31"/>
      <c r="Q12" s="41"/>
      <c r="R12" s="128"/>
      <c r="S12" s="41"/>
      <c r="T12" s="128" t="s">
        <v>2004</v>
      </c>
      <c r="U12" s="90"/>
      <c r="V12" s="128"/>
      <c r="W12" s="90"/>
      <c r="X12" s="128"/>
      <c r="Y12" s="128"/>
      <c r="Z12" s="128"/>
    </row>
    <row r="13" spans="1:26" ht="15" customHeight="1" x14ac:dyDescent="0.25">
      <c r="A13" s="31" t="s">
        <v>1840</v>
      </c>
      <c r="B13" s="108" t="s">
        <v>2508</v>
      </c>
      <c r="D13" s="81" t="s">
        <v>2508</v>
      </c>
      <c r="F13" s="60" t="s">
        <v>2508</v>
      </c>
      <c r="H13" s="112" t="e">
        <f ca="1">AI_SET(0)</f>
        <v>#NAME?</v>
      </c>
      <c r="L13" s="109">
        <v>5</v>
      </c>
      <c r="M13" s="110">
        <v>5</v>
      </c>
      <c r="N13" s="111">
        <v>5</v>
      </c>
      <c r="O13" s="207" t="s">
        <v>2004</v>
      </c>
      <c r="P13" s="31"/>
      <c r="Q13" s="41"/>
      <c r="R13" s="128"/>
      <c r="S13" s="41"/>
      <c r="T13" s="128" t="s">
        <v>2004</v>
      </c>
      <c r="U13" s="90"/>
      <c r="V13" s="128"/>
      <c r="W13" s="90"/>
      <c r="X13" s="128"/>
      <c r="Y13" s="128"/>
      <c r="Z13" s="128"/>
    </row>
    <row r="14" spans="1:26" ht="15" customHeight="1" x14ac:dyDescent="0.25">
      <c r="A14" s="31" t="s">
        <v>1841</v>
      </c>
      <c r="B14" s="108" t="s">
        <v>2509</v>
      </c>
      <c r="D14" s="81" t="s">
        <v>2509</v>
      </c>
      <c r="F14" s="60" t="s">
        <v>2509</v>
      </c>
      <c r="H14" s="112" t="e">
        <f ca="1">AI_SET(0)</f>
        <v>#NAME?</v>
      </c>
      <c r="L14" s="109">
        <v>7</v>
      </c>
      <c r="M14" s="110">
        <v>7</v>
      </c>
      <c r="N14" s="111">
        <v>7</v>
      </c>
      <c r="O14" s="207" t="s">
        <v>2004</v>
      </c>
      <c r="P14" s="31"/>
      <c r="Q14" s="41">
        <v>2</v>
      </c>
      <c r="R14" s="128">
        <v>2</v>
      </c>
      <c r="S14" s="41">
        <v>2</v>
      </c>
      <c r="T14" s="128" t="s">
        <v>2004</v>
      </c>
      <c r="U14" s="90"/>
      <c r="V14" s="128"/>
      <c r="W14" s="90"/>
      <c r="X14" s="128"/>
      <c r="Y14" s="128"/>
      <c r="Z14" s="128"/>
    </row>
    <row r="15" spans="1:26" ht="15" customHeight="1" x14ac:dyDescent="0.25">
      <c r="A15" s="31" t="s">
        <v>1860</v>
      </c>
      <c r="B15" s="108" t="s">
        <v>1886</v>
      </c>
      <c r="D15" s="81" t="s">
        <v>2303</v>
      </c>
      <c r="F15" s="60" t="s">
        <v>2348</v>
      </c>
      <c r="L15" s="109">
        <v>5</v>
      </c>
      <c r="M15" s="110">
        <v>5</v>
      </c>
      <c r="N15" s="111">
        <v>5</v>
      </c>
      <c r="O15" s="207" t="s">
        <v>2004</v>
      </c>
      <c r="P15" s="31"/>
      <c r="Q15" s="41"/>
      <c r="R15" s="128"/>
      <c r="S15" s="90"/>
      <c r="T15" s="128" t="s">
        <v>2004</v>
      </c>
      <c r="U15" s="90"/>
      <c r="V15" s="128"/>
    </row>
    <row r="16" spans="1:26" ht="15" customHeight="1" x14ac:dyDescent="0.25">
      <c r="A16" s="31" t="s">
        <v>1842</v>
      </c>
      <c r="B16" s="108" t="s">
        <v>1910</v>
      </c>
      <c r="D16" s="81" t="s">
        <v>1910</v>
      </c>
      <c r="F16" s="60" t="s">
        <v>1910</v>
      </c>
      <c r="H16" s="112" t="e">
        <f ca="1">AI_IG(A18,ALL,11,18,25)</f>
        <v>#NAME?</v>
      </c>
      <c r="L16" s="109">
        <v>5</v>
      </c>
      <c r="M16" s="110">
        <v>5</v>
      </c>
      <c r="N16" s="111">
        <v>5</v>
      </c>
      <c r="O16" s="207" t="s">
        <v>2004</v>
      </c>
      <c r="P16" s="31"/>
      <c r="Q16" s="41"/>
      <c r="R16" s="128"/>
      <c r="S16" s="90"/>
      <c r="T16" s="128" t="s">
        <v>2004</v>
      </c>
      <c r="U16" s="90"/>
      <c r="V16" s="128"/>
    </row>
    <row r="17" spans="1:22" ht="15" customHeight="1" x14ac:dyDescent="0.25">
      <c r="A17" s="31" t="s">
        <v>1843</v>
      </c>
      <c r="B17" s="108" t="s">
        <v>1911</v>
      </c>
      <c r="D17" s="81" t="s">
        <v>1911</v>
      </c>
      <c r="F17" s="60" t="s">
        <v>1911</v>
      </c>
      <c r="H17" s="112" t="e">
        <f ca="1">AI_HY(A18,ALL,11,18,25)</f>
        <v>#NAME?</v>
      </c>
      <c r="L17" s="109">
        <v>5</v>
      </c>
      <c r="M17" s="110">
        <v>5</v>
      </c>
      <c r="N17" s="111">
        <v>5</v>
      </c>
      <c r="O17" s="207" t="s">
        <v>2004</v>
      </c>
      <c r="P17" s="31"/>
      <c r="Q17" s="41"/>
      <c r="R17" s="128"/>
      <c r="S17" s="90"/>
      <c r="T17" s="128" t="s">
        <v>2004</v>
      </c>
      <c r="U17" s="90"/>
      <c r="V17" s="128"/>
    </row>
    <row r="18" spans="1:22" ht="15" customHeight="1" x14ac:dyDescent="0.25">
      <c r="A18" s="31" t="s">
        <v>1844</v>
      </c>
      <c r="B18" s="108" t="s">
        <v>2552</v>
      </c>
      <c r="D18" s="81" t="s">
        <v>2552</v>
      </c>
      <c r="F18" s="60" t="s">
        <v>2552</v>
      </c>
      <c r="H18" s="112" t="e">
        <f ca="1">AI_SUM($A$49,$A$54,$A$59)</f>
        <v>#NAME?</v>
      </c>
      <c r="L18" s="109">
        <v>7</v>
      </c>
      <c r="M18" s="110">
        <v>7</v>
      </c>
      <c r="N18" s="111">
        <v>7</v>
      </c>
      <c r="O18" s="207" t="s">
        <v>2004</v>
      </c>
      <c r="P18" s="31"/>
      <c r="Q18" s="41">
        <v>2</v>
      </c>
      <c r="R18" s="128">
        <v>2</v>
      </c>
      <c r="S18" s="90">
        <v>2</v>
      </c>
      <c r="T18" s="128" t="s">
        <v>2004</v>
      </c>
      <c r="U18" s="90"/>
      <c r="V18" s="128"/>
    </row>
    <row r="19" spans="1:22" ht="15" customHeight="1" x14ac:dyDescent="0.25">
      <c r="A19" s="31" t="s">
        <v>1846</v>
      </c>
      <c r="B19" s="108" t="s">
        <v>1912</v>
      </c>
      <c r="D19" s="81" t="s">
        <v>1912</v>
      </c>
      <c r="F19" s="60" t="s">
        <v>1912</v>
      </c>
      <c r="H19" s="112" t="e">
        <f ca="1">AI_IG(A21,ALL,2,3,7,8,12,13,19,20,26,27,33,34,43,44,50,51)</f>
        <v>#NAME?</v>
      </c>
      <c r="L19" s="109">
        <v>5</v>
      </c>
      <c r="M19" s="110">
        <v>5</v>
      </c>
      <c r="N19" s="111">
        <v>5</v>
      </c>
      <c r="O19" s="207" t="s">
        <v>2004</v>
      </c>
      <c r="P19" s="31"/>
      <c r="Q19" s="41"/>
      <c r="R19" s="128"/>
      <c r="S19" s="90"/>
      <c r="T19" s="128" t="s">
        <v>2004</v>
      </c>
      <c r="U19" s="90"/>
      <c r="V19" s="128"/>
    </row>
    <row r="20" spans="1:22" ht="15" customHeight="1" x14ac:dyDescent="0.25">
      <c r="A20" s="31" t="s">
        <v>1847</v>
      </c>
      <c r="B20" s="108" t="s">
        <v>1913</v>
      </c>
      <c r="D20" s="81" t="s">
        <v>1913</v>
      </c>
      <c r="F20" s="60" t="s">
        <v>1913</v>
      </c>
      <c r="H20" s="112" t="e">
        <f ca="1">AI_HY(A21,ALL,2,3,7,8,12,13,19,20,26,27,33,34,43,44,50,51)</f>
        <v>#NAME?</v>
      </c>
      <c r="L20" s="109">
        <v>5</v>
      </c>
      <c r="M20" s="110">
        <v>5</v>
      </c>
      <c r="N20" s="111">
        <v>5</v>
      </c>
      <c r="O20" s="207" t="s">
        <v>2004</v>
      </c>
      <c r="P20" s="31"/>
      <c r="Q20" s="41"/>
      <c r="R20" s="128"/>
      <c r="S20" s="90"/>
      <c r="T20" s="128" t="s">
        <v>2004</v>
      </c>
      <c r="U20" s="90"/>
      <c r="V20" s="128"/>
    </row>
    <row r="21" spans="1:22" ht="15" customHeight="1" x14ac:dyDescent="0.25">
      <c r="A21" s="31" t="s">
        <v>1848</v>
      </c>
      <c r="B21" s="108" t="s">
        <v>2553</v>
      </c>
      <c r="D21" s="81" t="s">
        <v>2553</v>
      </c>
      <c r="F21" s="60" t="s">
        <v>2553</v>
      </c>
      <c r="H21" s="112" t="e">
        <f ca="1">AI_SUM($A$80,$A$81)</f>
        <v>#NAME?</v>
      </c>
      <c r="L21" s="109">
        <v>7</v>
      </c>
      <c r="M21" s="110">
        <v>7</v>
      </c>
      <c r="N21" s="111">
        <v>7</v>
      </c>
      <c r="O21" s="207" t="s">
        <v>2004</v>
      </c>
      <c r="P21" s="31"/>
      <c r="Q21" s="41">
        <v>2</v>
      </c>
      <c r="R21" s="128">
        <v>2</v>
      </c>
      <c r="S21" s="90">
        <v>2</v>
      </c>
      <c r="T21" s="128" t="s">
        <v>2004</v>
      </c>
      <c r="U21" s="90"/>
      <c r="V21" s="128"/>
    </row>
    <row r="22" spans="1:22" ht="15" customHeight="1" x14ac:dyDescent="0.25">
      <c r="A22" s="31" t="s">
        <v>1845</v>
      </c>
      <c r="B22" s="108" t="s">
        <v>1914</v>
      </c>
      <c r="D22" s="81" t="s">
        <v>1914</v>
      </c>
      <c r="F22" s="60" t="s">
        <v>1914</v>
      </c>
      <c r="H22" s="112" t="e">
        <f ca="1">AI_IG(A24,ALL,4,9,14,21,28,35,45,52)</f>
        <v>#NAME?</v>
      </c>
      <c r="L22" s="109">
        <v>5</v>
      </c>
      <c r="M22" s="110">
        <v>5</v>
      </c>
      <c r="N22" s="111">
        <v>5</v>
      </c>
      <c r="O22" s="207" t="s">
        <v>2004</v>
      </c>
      <c r="P22" s="31"/>
      <c r="Q22" s="41"/>
      <c r="R22" s="128"/>
      <c r="S22" s="90"/>
      <c r="T22" s="128" t="s">
        <v>2004</v>
      </c>
      <c r="U22" s="90"/>
      <c r="V22" s="128"/>
    </row>
    <row r="23" spans="1:22" ht="15" customHeight="1" x14ac:dyDescent="0.25">
      <c r="A23" s="31" t="s">
        <v>1849</v>
      </c>
      <c r="B23" s="108" t="s">
        <v>1915</v>
      </c>
      <c r="D23" s="81" t="s">
        <v>1915</v>
      </c>
      <c r="F23" s="60" t="s">
        <v>1915</v>
      </c>
      <c r="H23" s="112" t="e">
        <f ca="1">AI_HY(A24,ALL,4,9,14,21,28,35,45,52)</f>
        <v>#NAME?</v>
      </c>
      <c r="L23" s="109">
        <v>5</v>
      </c>
      <c r="M23" s="110">
        <v>5</v>
      </c>
      <c r="N23" s="111">
        <v>5</v>
      </c>
      <c r="O23" s="207" t="s">
        <v>2004</v>
      </c>
      <c r="P23" s="31"/>
      <c r="Q23" s="41"/>
      <c r="R23" s="128"/>
      <c r="S23" s="90"/>
      <c r="T23" s="128" t="s">
        <v>2004</v>
      </c>
      <c r="U23" s="90"/>
      <c r="V23" s="128"/>
    </row>
    <row r="24" spans="1:22" ht="15" customHeight="1" x14ac:dyDescent="0.25">
      <c r="A24" s="31" t="s">
        <v>1850</v>
      </c>
      <c r="B24" s="108" t="s">
        <v>1904</v>
      </c>
      <c r="D24" s="81" t="s">
        <v>2321</v>
      </c>
      <c r="F24" s="60" t="s">
        <v>2366</v>
      </c>
      <c r="L24" s="109">
        <v>7</v>
      </c>
      <c r="M24" s="110">
        <v>7</v>
      </c>
      <c r="N24" s="111">
        <v>7</v>
      </c>
      <c r="O24" s="207" t="s">
        <v>2004</v>
      </c>
      <c r="P24" s="31"/>
      <c r="Q24" s="41">
        <v>2</v>
      </c>
      <c r="R24" s="128">
        <v>2</v>
      </c>
      <c r="S24" s="90">
        <v>2</v>
      </c>
      <c r="T24" s="128" t="s">
        <v>2004</v>
      </c>
      <c r="U24" s="90"/>
      <c r="V24" s="128"/>
    </row>
    <row r="25" spans="1:22" ht="15" customHeight="1" x14ac:dyDescent="0.25">
      <c r="A25" s="31" t="s">
        <v>1851</v>
      </c>
      <c r="B25" s="108" t="s">
        <v>1916</v>
      </c>
      <c r="D25" s="81" t="s">
        <v>1916</v>
      </c>
      <c r="F25" s="60" t="s">
        <v>1916</v>
      </c>
      <c r="H25" s="112" t="e">
        <f ca="1">AI_IG(A27,ALL,42)</f>
        <v>#NAME?</v>
      </c>
      <c r="L25" s="109">
        <v>5</v>
      </c>
      <c r="M25" s="110">
        <v>5</v>
      </c>
      <c r="N25" s="111">
        <v>5</v>
      </c>
      <c r="O25" s="207" t="s">
        <v>2004</v>
      </c>
      <c r="P25" s="31"/>
      <c r="Q25" s="41"/>
      <c r="R25" s="128"/>
      <c r="S25" s="90"/>
      <c r="T25" s="128" t="s">
        <v>2004</v>
      </c>
      <c r="U25" s="90"/>
      <c r="V25" s="128"/>
    </row>
    <row r="26" spans="1:22" ht="15" customHeight="1" x14ac:dyDescent="0.25">
      <c r="A26" s="31" t="s">
        <v>1852</v>
      </c>
      <c r="B26" s="108" t="s">
        <v>1951</v>
      </c>
      <c r="D26" s="81" t="s">
        <v>1951</v>
      </c>
      <c r="F26" s="60" t="s">
        <v>1951</v>
      </c>
      <c r="H26" s="112" t="e">
        <f ca="1">AI_HY(A27,ALL,42)</f>
        <v>#NAME?</v>
      </c>
      <c r="L26" s="109">
        <v>5</v>
      </c>
      <c r="M26" s="110">
        <v>5</v>
      </c>
      <c r="N26" s="111">
        <v>5</v>
      </c>
      <c r="O26" s="207" t="s">
        <v>2004</v>
      </c>
      <c r="P26" s="31"/>
      <c r="Q26" s="41"/>
      <c r="R26" s="128"/>
      <c r="S26" s="90"/>
      <c r="T26" s="128" t="s">
        <v>2004</v>
      </c>
      <c r="U26" s="90"/>
      <c r="V26" s="128"/>
    </row>
    <row r="27" spans="1:22" ht="15" customHeight="1" x14ac:dyDescent="0.25">
      <c r="A27" s="31" t="s">
        <v>1853</v>
      </c>
      <c r="B27" s="108" t="s">
        <v>1895</v>
      </c>
      <c r="D27" s="81" t="s">
        <v>2312</v>
      </c>
      <c r="F27" s="60" t="s">
        <v>2357</v>
      </c>
      <c r="L27" s="109">
        <v>7</v>
      </c>
      <c r="M27" s="110">
        <v>7</v>
      </c>
      <c r="N27" s="111">
        <v>7</v>
      </c>
      <c r="O27" s="207" t="s">
        <v>2004</v>
      </c>
      <c r="P27" s="31"/>
      <c r="Q27" s="41">
        <v>2</v>
      </c>
      <c r="R27" s="128">
        <v>2</v>
      </c>
      <c r="S27" s="90">
        <v>2</v>
      </c>
      <c r="T27" s="128" t="s">
        <v>2004</v>
      </c>
      <c r="U27" s="90"/>
      <c r="V27" s="128"/>
    </row>
    <row r="28" spans="1:22" ht="15" customHeight="1" x14ac:dyDescent="0.25">
      <c r="A28" s="31" t="s">
        <v>1854</v>
      </c>
      <c r="B28" s="108" t="s">
        <v>2556</v>
      </c>
      <c r="D28" s="81" t="s">
        <v>2556</v>
      </c>
      <c r="F28" s="60" t="s">
        <v>2556</v>
      </c>
      <c r="H28" s="112" t="e">
        <f ca="1">AI_SET_DF(A84)</f>
        <v>#NAME?</v>
      </c>
      <c r="L28" s="109">
        <v>7</v>
      </c>
      <c r="M28" s="110">
        <v>7</v>
      </c>
      <c r="N28" s="111">
        <v>7</v>
      </c>
      <c r="O28" s="207" t="s">
        <v>2005</v>
      </c>
      <c r="P28" s="31"/>
      <c r="Q28" s="128">
        <v>2</v>
      </c>
      <c r="R28" s="128">
        <v>2</v>
      </c>
      <c r="S28" s="128">
        <v>2</v>
      </c>
      <c r="T28" s="128" t="s">
        <v>2005</v>
      </c>
      <c r="U28" s="128"/>
      <c r="V28" s="128"/>
    </row>
    <row r="29" spans="1:22" ht="15" customHeight="1" x14ac:dyDescent="0.25">
      <c r="A29" s="31" t="s">
        <v>1990</v>
      </c>
      <c r="B29" s="108" t="s">
        <v>2550</v>
      </c>
      <c r="D29" s="81" t="s">
        <v>2550</v>
      </c>
      <c r="F29" s="60" t="s">
        <v>2550</v>
      </c>
      <c r="H29" s="112" t="e">
        <f ca="1">AI_SET_DF(A85)</f>
        <v>#NAME?</v>
      </c>
      <c r="O29" s="207" t="s">
        <v>2005</v>
      </c>
      <c r="P29" s="31"/>
      <c r="Q29" s="112">
        <v>1</v>
      </c>
      <c r="R29" s="112">
        <v>1</v>
      </c>
      <c r="S29" s="112">
        <v>1</v>
      </c>
      <c r="T29" s="112" t="s">
        <v>2005</v>
      </c>
    </row>
    <row r="30" spans="1:22" ht="15" customHeight="1" x14ac:dyDescent="0.25">
      <c r="A30" s="31" t="s">
        <v>1855</v>
      </c>
      <c r="B30" s="108" t="s">
        <v>1989</v>
      </c>
      <c r="D30" s="81" t="s">
        <v>1989</v>
      </c>
      <c r="F30" s="60" t="s">
        <v>1989</v>
      </c>
      <c r="H30" s="112" t="e">
        <f ca="1">AI_DIFF(A29,A33)</f>
        <v>#NAME?</v>
      </c>
      <c r="L30" s="109">
        <v>7</v>
      </c>
      <c r="M30" s="110">
        <v>7</v>
      </c>
      <c r="N30" s="111">
        <v>7</v>
      </c>
      <c r="O30" s="207" t="s">
        <v>2005</v>
      </c>
      <c r="P30" s="31"/>
      <c r="Q30" s="112">
        <v>2</v>
      </c>
      <c r="R30" s="112">
        <v>2</v>
      </c>
      <c r="S30" s="112">
        <v>2</v>
      </c>
      <c r="T30" s="112" t="s">
        <v>2005</v>
      </c>
    </row>
    <row r="31" spans="1:22" ht="15" customHeight="1" x14ac:dyDescent="0.25">
      <c r="A31" s="31" t="s">
        <v>1993</v>
      </c>
      <c r="B31" s="108" t="s">
        <v>2551</v>
      </c>
      <c r="D31" s="81" t="s">
        <v>2551</v>
      </c>
      <c r="F31" s="60" t="s">
        <v>2551</v>
      </c>
      <c r="H31" s="112" t="e">
        <f ca="1">AI_SET_DF(A87)</f>
        <v>#NAME?</v>
      </c>
      <c r="O31" s="207" t="s">
        <v>2005</v>
      </c>
      <c r="P31" s="31"/>
      <c r="Q31" s="112">
        <v>1</v>
      </c>
      <c r="R31" s="112">
        <v>1</v>
      </c>
      <c r="S31" s="112">
        <v>1</v>
      </c>
      <c r="T31" s="112" t="s">
        <v>2005</v>
      </c>
    </row>
    <row r="32" spans="1:22" ht="15" customHeight="1" x14ac:dyDescent="0.25">
      <c r="A32" s="31" t="s">
        <v>1857</v>
      </c>
      <c r="B32" s="108" t="s">
        <v>1995</v>
      </c>
      <c r="D32" s="81" t="s">
        <v>1995</v>
      </c>
      <c r="F32" s="60" t="s">
        <v>1995</v>
      </c>
      <c r="H32" s="112" t="e">
        <f ca="1">AI_DIFF(A31,A34)</f>
        <v>#NAME?</v>
      </c>
      <c r="L32" s="109">
        <v>7</v>
      </c>
      <c r="M32" s="110">
        <v>7</v>
      </c>
      <c r="N32" s="111">
        <v>7</v>
      </c>
      <c r="O32" s="207" t="s">
        <v>2005</v>
      </c>
      <c r="P32" s="31"/>
      <c r="Q32" s="112">
        <v>2</v>
      </c>
      <c r="R32" s="112">
        <v>2</v>
      </c>
      <c r="S32" s="112">
        <v>2</v>
      </c>
      <c r="T32" s="112" t="s">
        <v>2005</v>
      </c>
    </row>
    <row r="33" spans="1:20" ht="15" customHeight="1" x14ac:dyDescent="0.25">
      <c r="A33" s="31" t="s">
        <v>1992</v>
      </c>
      <c r="B33" s="108" t="s">
        <v>1987</v>
      </c>
      <c r="D33" s="81" t="s">
        <v>1987</v>
      </c>
      <c r="F33" s="60" t="s">
        <v>1987</v>
      </c>
      <c r="H33" s="112" t="e">
        <f ca="1">AI_EQ_ETF(A29,90)</f>
        <v>#NAME?</v>
      </c>
      <c r="O33" s="207" t="s">
        <v>2005</v>
      </c>
      <c r="P33" s="31"/>
      <c r="Q33" s="112">
        <v>1</v>
      </c>
      <c r="R33" s="112">
        <v>1</v>
      </c>
      <c r="S33" s="112">
        <v>1</v>
      </c>
      <c r="T33" s="112" t="s">
        <v>2005</v>
      </c>
    </row>
    <row r="34" spans="1:20" ht="15" customHeight="1" x14ac:dyDescent="0.25">
      <c r="A34" s="31" t="s">
        <v>1991</v>
      </c>
      <c r="B34" s="108" t="s">
        <v>1988</v>
      </c>
      <c r="D34" s="81" t="s">
        <v>1988</v>
      </c>
      <c r="F34" s="60" t="s">
        <v>1988</v>
      </c>
      <c r="H34" s="112" t="e">
        <f ca="1">AI_EQ_ETF(A31,92)</f>
        <v>#NAME?</v>
      </c>
      <c r="O34" s="207" t="s">
        <v>2005</v>
      </c>
      <c r="P34" s="31"/>
      <c r="Q34" s="112">
        <v>1</v>
      </c>
      <c r="R34" s="112">
        <v>1</v>
      </c>
      <c r="S34" s="112">
        <v>1</v>
      </c>
      <c r="T34" s="112" t="s">
        <v>2005</v>
      </c>
    </row>
    <row r="35" spans="1:20" ht="15" customHeight="1" x14ac:dyDescent="0.25">
      <c r="A35" s="31" t="s">
        <v>1856</v>
      </c>
      <c r="B35" s="108" t="s">
        <v>1994</v>
      </c>
      <c r="D35" s="81" t="s">
        <v>1994</v>
      </c>
      <c r="F35" s="60" t="s">
        <v>1994</v>
      </c>
      <c r="H35" s="112" t="e">
        <f ca="1">AI_SUM(A33,A34)</f>
        <v>#NAME?</v>
      </c>
      <c r="L35" s="109">
        <v>7</v>
      </c>
      <c r="M35" s="110">
        <v>7</v>
      </c>
      <c r="N35" s="111">
        <v>7</v>
      </c>
      <c r="O35" s="207" t="s">
        <v>2005</v>
      </c>
      <c r="P35" s="31"/>
      <c r="Q35" s="112">
        <v>2</v>
      </c>
      <c r="R35" s="112">
        <v>2</v>
      </c>
      <c r="S35" s="112">
        <v>2</v>
      </c>
      <c r="T35" s="112" t="s">
        <v>2005</v>
      </c>
    </row>
    <row r="36" spans="1:20" ht="15" customHeight="1" x14ac:dyDescent="0.25">
      <c r="A36" s="31" t="s">
        <v>1858</v>
      </c>
      <c r="B36" s="108" t="s">
        <v>2520</v>
      </c>
      <c r="D36" s="81" t="s">
        <v>2520</v>
      </c>
      <c r="F36" s="60" t="s">
        <v>2520</v>
      </c>
      <c r="H36" s="112" t="e">
        <f ca="1">AI_SET(0)</f>
        <v>#NAME?</v>
      </c>
      <c r="L36" s="109">
        <v>7</v>
      </c>
      <c r="M36" s="110">
        <v>7</v>
      </c>
      <c r="N36" s="111">
        <v>7</v>
      </c>
      <c r="O36" s="207" t="s">
        <v>2008</v>
      </c>
      <c r="P36" s="31"/>
      <c r="Q36" s="112">
        <v>2</v>
      </c>
      <c r="R36" s="112">
        <v>2</v>
      </c>
      <c r="S36" s="112">
        <v>2</v>
      </c>
      <c r="T36" s="112" t="s">
        <v>2008</v>
      </c>
    </row>
    <row r="37" spans="1:20" s="12" customFormat="1" ht="15" customHeight="1" x14ac:dyDescent="0.25">
      <c r="A37" s="14" t="s">
        <v>2519</v>
      </c>
      <c r="B37" s="262" t="s">
        <v>2521</v>
      </c>
      <c r="C37" s="15"/>
      <c r="D37" s="19" t="s">
        <v>2521</v>
      </c>
      <c r="E37" s="19"/>
      <c r="F37" s="7" t="s">
        <v>2521</v>
      </c>
      <c r="G37" s="7"/>
      <c r="H37" s="12" t="e">
        <f ca="1">AI_SET_DF('E07'!A26)</f>
        <v>#NAME?</v>
      </c>
      <c r="I37" s="260"/>
      <c r="L37" s="13">
        <v>2</v>
      </c>
      <c r="M37" s="18">
        <v>2</v>
      </c>
      <c r="N37" s="22">
        <v>2</v>
      </c>
      <c r="O37" s="208" t="s">
        <v>2006</v>
      </c>
      <c r="Q37" s="12">
        <v>2</v>
      </c>
      <c r="R37" s="12">
        <v>2</v>
      </c>
      <c r="S37" s="12">
        <v>2</v>
      </c>
      <c r="T37" s="12" t="s">
        <v>2006</v>
      </c>
    </row>
    <row r="38" spans="1:20" ht="15" customHeight="1" x14ac:dyDescent="0.25">
      <c r="A38" s="31" t="s">
        <v>976</v>
      </c>
      <c r="B38" s="108" t="s">
        <v>2549</v>
      </c>
      <c r="D38" s="81" t="s">
        <v>2506</v>
      </c>
      <c r="F38" s="60" t="s">
        <v>2506</v>
      </c>
      <c r="H38" s="112" t="e">
        <f ca="1">AI_SUM(A35,A32,A30,A28,A27,A24,A21,A18,A15,A5,A4)</f>
        <v>#NAME?</v>
      </c>
      <c r="L38" s="109">
        <v>7</v>
      </c>
      <c r="M38" s="110">
        <v>7</v>
      </c>
      <c r="N38" s="111">
        <v>7</v>
      </c>
      <c r="O38" s="207" t="s">
        <v>2008</v>
      </c>
      <c r="P38" s="31"/>
      <c r="Q38" s="112">
        <v>2</v>
      </c>
      <c r="R38" s="112">
        <v>2</v>
      </c>
      <c r="S38" s="112">
        <v>2</v>
      </c>
      <c r="T38" s="112" t="s">
        <v>2008</v>
      </c>
    </row>
    <row r="39" spans="1:20" ht="15" customHeight="1" x14ac:dyDescent="0.25">
      <c r="A39" s="57" t="s">
        <v>1779</v>
      </c>
      <c r="B39" s="263" t="s">
        <v>1861</v>
      </c>
      <c r="D39" s="81" t="s">
        <v>2278</v>
      </c>
      <c r="F39" s="60" t="s">
        <v>2323</v>
      </c>
      <c r="I39" s="261">
        <v>199999</v>
      </c>
      <c r="Q39" s="112">
        <v>1</v>
      </c>
      <c r="R39" s="112">
        <v>1</v>
      </c>
      <c r="S39" s="112">
        <v>1</v>
      </c>
    </row>
    <row r="40" spans="1:20" ht="15" customHeight="1" x14ac:dyDescent="0.25">
      <c r="A40" s="57" t="s">
        <v>1780</v>
      </c>
      <c r="B40" s="263" t="s">
        <v>1862</v>
      </c>
      <c r="D40" s="81" t="s">
        <v>2279</v>
      </c>
      <c r="F40" s="60" t="s">
        <v>2324</v>
      </c>
      <c r="I40" s="261">
        <v>299999</v>
      </c>
      <c r="Q40" s="112">
        <v>1</v>
      </c>
      <c r="R40" s="112">
        <v>1</v>
      </c>
      <c r="S40" s="112">
        <v>1</v>
      </c>
    </row>
    <row r="41" spans="1:20" ht="15" customHeight="1" x14ac:dyDescent="0.25">
      <c r="A41" s="57" t="s">
        <v>1781</v>
      </c>
      <c r="B41" s="263" t="s">
        <v>1863</v>
      </c>
      <c r="D41" s="81" t="s">
        <v>2280</v>
      </c>
      <c r="F41" s="60" t="s">
        <v>2325</v>
      </c>
      <c r="I41" s="261">
        <v>399999</v>
      </c>
      <c r="Q41" s="112">
        <v>1</v>
      </c>
      <c r="R41" s="112">
        <v>1</v>
      </c>
      <c r="S41" s="112">
        <v>1</v>
      </c>
    </row>
    <row r="42" spans="1:20" ht="15" customHeight="1" x14ac:dyDescent="0.25">
      <c r="A42" s="57" t="s">
        <v>1782</v>
      </c>
      <c r="B42" s="263" t="s">
        <v>1864</v>
      </c>
      <c r="D42" s="81" t="s">
        <v>2281</v>
      </c>
      <c r="F42" s="60" t="s">
        <v>2326</v>
      </c>
      <c r="I42" s="261">
        <v>499999</v>
      </c>
      <c r="Q42" s="112">
        <v>1</v>
      </c>
      <c r="R42" s="112">
        <v>1</v>
      </c>
      <c r="S42" s="112">
        <v>1</v>
      </c>
    </row>
    <row r="43" spans="1:20" ht="15" customHeight="1" x14ac:dyDescent="0.25">
      <c r="A43" s="57" t="s">
        <v>1783</v>
      </c>
      <c r="B43" s="263" t="s">
        <v>1865</v>
      </c>
      <c r="D43" s="81" t="s">
        <v>2282</v>
      </c>
      <c r="F43" s="60" t="s">
        <v>2327</v>
      </c>
      <c r="I43" s="261">
        <v>599999</v>
      </c>
      <c r="Q43" s="112">
        <v>1</v>
      </c>
      <c r="R43" s="112">
        <v>1</v>
      </c>
      <c r="S43" s="112">
        <v>1</v>
      </c>
    </row>
    <row r="44" spans="1:20" ht="15" customHeight="1" x14ac:dyDescent="0.25">
      <c r="A44" s="57" t="s">
        <v>1784</v>
      </c>
      <c r="B44" s="263" t="s">
        <v>1866</v>
      </c>
      <c r="D44" s="81" t="s">
        <v>2283</v>
      </c>
      <c r="F44" s="60" t="s">
        <v>2328</v>
      </c>
      <c r="I44" s="261">
        <v>699999</v>
      </c>
      <c r="Q44" s="112">
        <v>1</v>
      </c>
      <c r="R44" s="112">
        <v>1</v>
      </c>
      <c r="S44" s="112">
        <v>1</v>
      </c>
    </row>
    <row r="45" spans="1:20" ht="15" customHeight="1" x14ac:dyDescent="0.25">
      <c r="A45" s="57" t="s">
        <v>1785</v>
      </c>
      <c r="B45" s="263" t="s">
        <v>1867</v>
      </c>
      <c r="D45" s="81" t="s">
        <v>2284</v>
      </c>
      <c r="F45" s="60" t="s">
        <v>2329</v>
      </c>
      <c r="I45" s="261">
        <v>799999</v>
      </c>
      <c r="Q45" s="112">
        <v>1</v>
      </c>
      <c r="R45" s="112">
        <v>1</v>
      </c>
      <c r="S45" s="112">
        <v>1</v>
      </c>
    </row>
    <row r="46" spans="1:20" ht="15" customHeight="1" x14ac:dyDescent="0.25">
      <c r="A46" s="57" t="s">
        <v>1786</v>
      </c>
      <c r="B46" s="263" t="s">
        <v>1868</v>
      </c>
      <c r="D46" s="81" t="s">
        <v>2285</v>
      </c>
      <c r="F46" s="60" t="s">
        <v>2330</v>
      </c>
      <c r="I46" s="261">
        <v>899999</v>
      </c>
      <c r="Q46" s="112">
        <v>1</v>
      </c>
      <c r="R46" s="112">
        <v>1</v>
      </c>
      <c r="S46" s="112">
        <v>1</v>
      </c>
    </row>
    <row r="47" spans="1:20" ht="15" customHeight="1" x14ac:dyDescent="0.25">
      <c r="A47" s="57" t="s">
        <v>1787</v>
      </c>
      <c r="B47" s="263" t="s">
        <v>1869</v>
      </c>
      <c r="D47" s="81" t="s">
        <v>2286</v>
      </c>
      <c r="F47" s="60" t="s">
        <v>2331</v>
      </c>
      <c r="I47" s="261">
        <v>999999</v>
      </c>
      <c r="Q47" s="112">
        <v>1</v>
      </c>
      <c r="R47" s="112">
        <v>1</v>
      </c>
      <c r="S47" s="112">
        <v>1</v>
      </c>
    </row>
    <row r="48" spans="1:20" ht="15" customHeight="1" x14ac:dyDescent="0.25">
      <c r="A48" s="57" t="s">
        <v>1788</v>
      </c>
      <c r="B48" s="263" t="s">
        <v>1870</v>
      </c>
      <c r="D48" s="81" t="s">
        <v>2287</v>
      </c>
      <c r="F48" s="60" t="s">
        <v>2332</v>
      </c>
      <c r="I48" s="261">
        <v>1099999</v>
      </c>
      <c r="Q48" s="112">
        <v>1</v>
      </c>
      <c r="R48" s="112">
        <v>1</v>
      </c>
      <c r="S48" s="112">
        <v>1</v>
      </c>
    </row>
    <row r="49" spans="1:19" ht="15" customHeight="1" x14ac:dyDescent="0.25">
      <c r="A49" s="57" t="s">
        <v>1789</v>
      </c>
      <c r="B49" s="263" t="s">
        <v>1871</v>
      </c>
      <c r="D49" s="81" t="s">
        <v>2288</v>
      </c>
      <c r="F49" s="60" t="s">
        <v>2333</v>
      </c>
      <c r="I49" s="261">
        <v>1199999</v>
      </c>
      <c r="Q49" s="112">
        <v>1</v>
      </c>
      <c r="R49" s="112">
        <v>1</v>
      </c>
      <c r="S49" s="112">
        <v>1</v>
      </c>
    </row>
    <row r="50" spans="1:19" ht="15" customHeight="1" x14ac:dyDescent="0.25">
      <c r="A50" s="57" t="s">
        <v>1790</v>
      </c>
      <c r="B50" s="263" t="s">
        <v>1872</v>
      </c>
      <c r="D50" s="81" t="s">
        <v>2289</v>
      </c>
      <c r="F50" s="60" t="s">
        <v>2334</v>
      </c>
      <c r="I50" s="261">
        <v>1299999</v>
      </c>
      <c r="Q50" s="112">
        <v>1</v>
      </c>
      <c r="R50" s="112">
        <v>1</v>
      </c>
      <c r="S50" s="112">
        <v>1</v>
      </c>
    </row>
    <row r="51" spans="1:19" ht="15" customHeight="1" x14ac:dyDescent="0.25">
      <c r="A51" s="57" t="s">
        <v>1791</v>
      </c>
      <c r="B51" s="263" t="s">
        <v>1873</v>
      </c>
      <c r="D51" s="81" t="s">
        <v>2290</v>
      </c>
      <c r="F51" s="60" t="s">
        <v>2335</v>
      </c>
      <c r="I51" s="261">
        <v>1399999</v>
      </c>
      <c r="Q51" s="112">
        <v>1</v>
      </c>
      <c r="R51" s="112">
        <v>1</v>
      </c>
      <c r="S51" s="112">
        <v>1</v>
      </c>
    </row>
    <row r="52" spans="1:19" ht="15" customHeight="1" x14ac:dyDescent="0.25">
      <c r="A52" s="57" t="s">
        <v>1792</v>
      </c>
      <c r="B52" s="263" t="s">
        <v>1874</v>
      </c>
      <c r="D52" s="81" t="s">
        <v>2291</v>
      </c>
      <c r="F52" s="60" t="s">
        <v>2336</v>
      </c>
      <c r="I52" s="261">
        <v>1499999</v>
      </c>
      <c r="Q52" s="112">
        <v>1</v>
      </c>
      <c r="R52" s="112">
        <v>1</v>
      </c>
      <c r="S52" s="112">
        <v>1</v>
      </c>
    </row>
    <row r="53" spans="1:19" ht="15" customHeight="1" x14ac:dyDescent="0.25">
      <c r="A53" s="57" t="s">
        <v>1793</v>
      </c>
      <c r="B53" s="263" t="s">
        <v>1875</v>
      </c>
      <c r="D53" s="81" t="s">
        <v>2292</v>
      </c>
      <c r="F53" s="60" t="s">
        <v>2337</v>
      </c>
      <c r="I53" s="261">
        <v>1799999</v>
      </c>
      <c r="Q53" s="112">
        <v>1</v>
      </c>
      <c r="R53" s="112">
        <v>1</v>
      </c>
      <c r="S53" s="112">
        <v>1</v>
      </c>
    </row>
    <row r="54" spans="1:19" ht="15" customHeight="1" x14ac:dyDescent="0.25">
      <c r="A54" s="57" t="s">
        <v>1794</v>
      </c>
      <c r="B54" s="263" t="s">
        <v>1876</v>
      </c>
      <c r="D54" s="81" t="s">
        <v>2293</v>
      </c>
      <c r="F54" s="60" t="s">
        <v>2338</v>
      </c>
      <c r="I54" s="261">
        <v>1899999</v>
      </c>
      <c r="Q54" s="112">
        <v>1</v>
      </c>
      <c r="R54" s="112">
        <v>1</v>
      </c>
      <c r="S54" s="112">
        <v>1</v>
      </c>
    </row>
    <row r="55" spans="1:19" ht="15" customHeight="1" x14ac:dyDescent="0.25">
      <c r="A55" s="57" t="s">
        <v>1795</v>
      </c>
      <c r="B55" s="263" t="s">
        <v>1877</v>
      </c>
      <c r="D55" s="81" t="s">
        <v>2294</v>
      </c>
      <c r="F55" s="60" t="s">
        <v>2339</v>
      </c>
      <c r="I55" s="261">
        <v>1999999</v>
      </c>
      <c r="Q55" s="112">
        <v>1</v>
      </c>
      <c r="R55" s="112">
        <v>1</v>
      </c>
      <c r="S55" s="112">
        <v>1</v>
      </c>
    </row>
    <row r="56" spans="1:19" ht="15" customHeight="1" x14ac:dyDescent="0.25">
      <c r="A56" s="57" t="s">
        <v>1796</v>
      </c>
      <c r="B56" s="263" t="s">
        <v>1878</v>
      </c>
      <c r="D56" s="81" t="s">
        <v>2295</v>
      </c>
      <c r="F56" s="60" t="s">
        <v>2340</v>
      </c>
      <c r="I56" s="261">
        <v>2099999</v>
      </c>
      <c r="Q56" s="112">
        <v>1</v>
      </c>
      <c r="R56" s="112">
        <v>1</v>
      </c>
      <c r="S56" s="112">
        <v>1</v>
      </c>
    </row>
    <row r="57" spans="1:19" ht="15" customHeight="1" x14ac:dyDescent="0.25">
      <c r="A57" s="57" t="s">
        <v>1797</v>
      </c>
      <c r="B57" s="263" t="s">
        <v>1879</v>
      </c>
      <c r="D57" s="81" t="s">
        <v>2296</v>
      </c>
      <c r="F57" s="60" t="s">
        <v>2341</v>
      </c>
      <c r="I57" s="261">
        <v>2199999</v>
      </c>
      <c r="Q57" s="112">
        <v>1</v>
      </c>
      <c r="R57" s="112">
        <v>1</v>
      </c>
      <c r="S57" s="112">
        <v>1</v>
      </c>
    </row>
    <row r="58" spans="1:19" ht="15" customHeight="1" x14ac:dyDescent="0.25">
      <c r="A58" s="57" t="s">
        <v>1798</v>
      </c>
      <c r="B58" s="263" t="s">
        <v>1880</v>
      </c>
      <c r="D58" s="81" t="s">
        <v>2297</v>
      </c>
      <c r="F58" s="60" t="s">
        <v>2342</v>
      </c>
      <c r="I58" s="261">
        <v>2499999</v>
      </c>
      <c r="Q58" s="112">
        <v>1</v>
      </c>
      <c r="R58" s="112">
        <v>1</v>
      </c>
      <c r="S58" s="112">
        <v>1</v>
      </c>
    </row>
    <row r="59" spans="1:19" ht="15" customHeight="1" x14ac:dyDescent="0.25">
      <c r="A59" s="57" t="s">
        <v>1799</v>
      </c>
      <c r="B59" s="263" t="s">
        <v>1881</v>
      </c>
      <c r="D59" s="81" t="s">
        <v>2298</v>
      </c>
      <c r="F59" s="60" t="s">
        <v>2343</v>
      </c>
      <c r="I59" s="261">
        <v>2599999</v>
      </c>
      <c r="Q59" s="112">
        <v>1</v>
      </c>
      <c r="R59" s="112">
        <v>1</v>
      </c>
      <c r="S59" s="112">
        <v>1</v>
      </c>
    </row>
    <row r="60" spans="1:19" ht="15" customHeight="1" x14ac:dyDescent="0.25">
      <c r="A60" s="57" t="s">
        <v>1800</v>
      </c>
      <c r="B60" s="263" t="s">
        <v>1882</v>
      </c>
      <c r="D60" s="81" t="s">
        <v>2299</v>
      </c>
      <c r="F60" s="60" t="s">
        <v>2344</v>
      </c>
      <c r="I60" s="261">
        <v>2699999</v>
      </c>
      <c r="Q60" s="112">
        <v>1</v>
      </c>
      <c r="R60" s="112">
        <v>1</v>
      </c>
      <c r="S60" s="112">
        <v>1</v>
      </c>
    </row>
    <row r="61" spans="1:19" ht="15" customHeight="1" x14ac:dyDescent="0.25">
      <c r="A61" s="57" t="s">
        <v>1801</v>
      </c>
      <c r="B61" s="263" t="s">
        <v>1883</v>
      </c>
      <c r="D61" s="81" t="s">
        <v>2300</v>
      </c>
      <c r="F61" s="60" t="s">
        <v>2345</v>
      </c>
      <c r="I61" s="261">
        <v>2799999</v>
      </c>
      <c r="Q61" s="112">
        <v>1</v>
      </c>
      <c r="R61" s="112">
        <v>1</v>
      </c>
      <c r="S61" s="112">
        <v>1</v>
      </c>
    </row>
    <row r="62" spans="1:19" ht="15" customHeight="1" x14ac:dyDescent="0.25">
      <c r="A62" s="57" t="s">
        <v>1802</v>
      </c>
      <c r="B62" s="263" t="s">
        <v>1884</v>
      </c>
      <c r="D62" s="81" t="s">
        <v>2301</v>
      </c>
      <c r="F62" s="60" t="s">
        <v>2346</v>
      </c>
      <c r="I62" s="261">
        <v>2899999</v>
      </c>
      <c r="Q62" s="112">
        <v>1</v>
      </c>
      <c r="R62" s="112">
        <v>1</v>
      </c>
      <c r="S62" s="112">
        <v>1</v>
      </c>
    </row>
    <row r="63" spans="1:19" ht="15" customHeight="1" x14ac:dyDescent="0.25">
      <c r="A63" s="57" t="s">
        <v>1803</v>
      </c>
      <c r="B63" s="263" t="s">
        <v>1885</v>
      </c>
      <c r="D63" s="81" t="s">
        <v>2302</v>
      </c>
      <c r="F63" s="60" t="s">
        <v>2347</v>
      </c>
      <c r="I63" s="261">
        <v>3199999</v>
      </c>
      <c r="Q63" s="112">
        <v>1</v>
      </c>
      <c r="R63" s="112">
        <v>1</v>
      </c>
      <c r="S63" s="112">
        <v>1</v>
      </c>
    </row>
    <row r="64" spans="1:19" ht="15" customHeight="1" x14ac:dyDescent="0.25">
      <c r="A64" s="57" t="s">
        <v>1804</v>
      </c>
      <c r="B64" s="263" t="s">
        <v>1886</v>
      </c>
      <c r="D64" s="81" t="s">
        <v>2303</v>
      </c>
      <c r="F64" s="60" t="s">
        <v>2348</v>
      </c>
      <c r="I64" s="261">
        <v>3299999</v>
      </c>
      <c r="Q64" s="112">
        <v>1</v>
      </c>
      <c r="R64" s="112">
        <v>1</v>
      </c>
      <c r="S64" s="112">
        <v>1</v>
      </c>
    </row>
    <row r="65" spans="1:19" ht="15" customHeight="1" x14ac:dyDescent="0.25">
      <c r="A65" s="57" t="s">
        <v>1805</v>
      </c>
      <c r="B65" s="263" t="s">
        <v>1887</v>
      </c>
      <c r="D65" s="81" t="s">
        <v>2304</v>
      </c>
      <c r="F65" s="60" t="s">
        <v>2349</v>
      </c>
      <c r="I65" s="261">
        <v>3399999</v>
      </c>
      <c r="Q65" s="112">
        <v>1</v>
      </c>
      <c r="R65" s="112">
        <v>1</v>
      </c>
      <c r="S65" s="112">
        <v>1</v>
      </c>
    </row>
    <row r="66" spans="1:19" ht="15" customHeight="1" x14ac:dyDescent="0.25">
      <c r="A66" s="57" t="s">
        <v>1806</v>
      </c>
      <c r="B66" s="263" t="s">
        <v>1888</v>
      </c>
      <c r="D66" s="81" t="s">
        <v>2305</v>
      </c>
      <c r="F66" s="60" t="s">
        <v>2350</v>
      </c>
      <c r="I66" s="261">
        <v>3499999</v>
      </c>
      <c r="Q66" s="112">
        <v>1</v>
      </c>
      <c r="R66" s="112">
        <v>1</v>
      </c>
      <c r="S66" s="112">
        <v>1</v>
      </c>
    </row>
    <row r="67" spans="1:19" ht="15" customHeight="1" x14ac:dyDescent="0.25">
      <c r="A67" s="57" t="s">
        <v>1807</v>
      </c>
      <c r="B67" s="263" t="s">
        <v>1889</v>
      </c>
      <c r="D67" s="81" t="s">
        <v>2306</v>
      </c>
      <c r="F67" s="60" t="s">
        <v>2351</v>
      </c>
      <c r="I67" s="261">
        <v>3599999</v>
      </c>
      <c r="Q67" s="112">
        <v>1</v>
      </c>
      <c r="R67" s="112">
        <v>1</v>
      </c>
      <c r="S67" s="112">
        <v>1</v>
      </c>
    </row>
    <row r="68" spans="1:19" ht="15" customHeight="1" x14ac:dyDescent="0.25">
      <c r="A68" s="57" t="s">
        <v>1808</v>
      </c>
      <c r="B68" s="263" t="s">
        <v>1890</v>
      </c>
      <c r="D68" s="81" t="s">
        <v>2307</v>
      </c>
      <c r="F68" s="60" t="s">
        <v>2352</v>
      </c>
      <c r="I68" s="261">
        <v>3899999</v>
      </c>
      <c r="Q68" s="112">
        <v>1</v>
      </c>
      <c r="R68" s="112">
        <v>1</v>
      </c>
      <c r="S68" s="112">
        <v>1</v>
      </c>
    </row>
    <row r="69" spans="1:19" ht="15" customHeight="1" x14ac:dyDescent="0.25">
      <c r="A69" s="57" t="s">
        <v>1809</v>
      </c>
      <c r="B69" s="263" t="s">
        <v>1891</v>
      </c>
      <c r="D69" s="81" t="s">
        <v>2308</v>
      </c>
      <c r="F69" s="60" t="s">
        <v>2353</v>
      </c>
      <c r="I69" s="261">
        <v>4299999</v>
      </c>
      <c r="Q69" s="112">
        <v>1</v>
      </c>
      <c r="R69" s="112">
        <v>1</v>
      </c>
      <c r="S69" s="112">
        <v>1</v>
      </c>
    </row>
    <row r="70" spans="1:19" ht="15" customHeight="1" x14ac:dyDescent="0.25">
      <c r="A70" s="57" t="s">
        <v>1817</v>
      </c>
      <c r="B70" s="263" t="s">
        <v>1892</v>
      </c>
      <c r="D70" s="81" t="s">
        <v>2309</v>
      </c>
      <c r="F70" s="60" t="s">
        <v>2354</v>
      </c>
      <c r="I70" s="261">
        <v>4399999</v>
      </c>
      <c r="Q70" s="112">
        <v>1</v>
      </c>
      <c r="R70" s="112">
        <v>1</v>
      </c>
      <c r="S70" s="112">
        <v>1</v>
      </c>
    </row>
    <row r="71" spans="1:19" ht="15" customHeight="1" x14ac:dyDescent="0.25">
      <c r="A71" s="57" t="s">
        <v>1810</v>
      </c>
      <c r="B71" s="263" t="s">
        <v>1893</v>
      </c>
      <c r="D71" s="81" t="s">
        <v>2310</v>
      </c>
      <c r="F71" s="60" t="s">
        <v>2355</v>
      </c>
      <c r="I71" s="261">
        <v>4499999</v>
      </c>
      <c r="Q71" s="112">
        <v>1</v>
      </c>
      <c r="R71" s="112">
        <v>1</v>
      </c>
      <c r="S71" s="112">
        <v>1</v>
      </c>
    </row>
    <row r="72" spans="1:19" ht="15" customHeight="1" x14ac:dyDescent="0.25">
      <c r="A72" s="57" t="s">
        <v>1811</v>
      </c>
      <c r="B72" s="263" t="s">
        <v>1894</v>
      </c>
      <c r="D72" s="81" t="s">
        <v>2311</v>
      </c>
      <c r="F72" s="60" t="s">
        <v>2356</v>
      </c>
      <c r="I72" s="261">
        <v>4599999</v>
      </c>
      <c r="Q72" s="112">
        <v>1</v>
      </c>
      <c r="R72" s="112">
        <v>1</v>
      </c>
      <c r="S72" s="112">
        <v>1</v>
      </c>
    </row>
    <row r="73" spans="1:19" ht="15" customHeight="1" x14ac:dyDescent="0.25">
      <c r="A73" s="57" t="s">
        <v>1812</v>
      </c>
      <c r="B73" s="263" t="s">
        <v>1895</v>
      </c>
      <c r="D73" s="81" t="s">
        <v>2312</v>
      </c>
      <c r="F73" s="60" t="s">
        <v>2357</v>
      </c>
      <c r="I73" s="261">
        <v>4899999</v>
      </c>
      <c r="Q73" s="112">
        <v>1</v>
      </c>
      <c r="R73" s="112">
        <v>1</v>
      </c>
      <c r="S73" s="112">
        <v>1</v>
      </c>
    </row>
    <row r="74" spans="1:19" ht="15" customHeight="1" x14ac:dyDescent="0.25">
      <c r="A74" s="57" t="s">
        <v>1813</v>
      </c>
      <c r="B74" s="263" t="s">
        <v>1896</v>
      </c>
      <c r="D74" s="81" t="s">
        <v>2313</v>
      </c>
      <c r="F74" s="60" t="s">
        <v>2358</v>
      </c>
      <c r="I74" s="261">
        <v>4999999</v>
      </c>
      <c r="Q74" s="112">
        <v>1</v>
      </c>
      <c r="R74" s="112">
        <v>1</v>
      </c>
      <c r="S74" s="112">
        <v>1</v>
      </c>
    </row>
    <row r="75" spans="1:19" ht="15" customHeight="1" x14ac:dyDescent="0.25">
      <c r="A75" s="57" t="s">
        <v>1814</v>
      </c>
      <c r="B75" s="263" t="s">
        <v>1897</v>
      </c>
      <c r="D75" s="81" t="s">
        <v>2314</v>
      </c>
      <c r="F75" s="60" t="s">
        <v>2359</v>
      </c>
      <c r="I75" s="261">
        <v>5099999</v>
      </c>
      <c r="Q75" s="112">
        <v>1</v>
      </c>
      <c r="R75" s="112">
        <v>1</v>
      </c>
      <c r="S75" s="112">
        <v>1</v>
      </c>
    </row>
    <row r="76" spans="1:19" ht="15" customHeight="1" x14ac:dyDescent="0.25">
      <c r="A76" s="57" t="s">
        <v>1815</v>
      </c>
      <c r="B76" s="263" t="s">
        <v>1898</v>
      </c>
      <c r="D76" s="81" t="s">
        <v>2315</v>
      </c>
      <c r="F76" s="60" t="s">
        <v>2360</v>
      </c>
      <c r="I76" s="261">
        <v>5199999</v>
      </c>
      <c r="Q76" s="112">
        <v>1</v>
      </c>
      <c r="R76" s="112">
        <v>1</v>
      </c>
      <c r="S76" s="112">
        <v>1</v>
      </c>
    </row>
    <row r="77" spans="1:19" ht="15" customHeight="1" x14ac:dyDescent="0.25">
      <c r="A77" s="57" t="s">
        <v>1818</v>
      </c>
      <c r="B77" s="263" t="s">
        <v>1899</v>
      </c>
      <c r="D77" s="81" t="s">
        <v>2316</v>
      </c>
      <c r="F77" s="60" t="s">
        <v>2361</v>
      </c>
      <c r="I77" s="261">
        <v>5299999</v>
      </c>
      <c r="Q77" s="112">
        <v>1</v>
      </c>
      <c r="R77" s="112">
        <v>1</v>
      </c>
      <c r="S77" s="112">
        <v>1</v>
      </c>
    </row>
    <row r="78" spans="1:19" ht="15" customHeight="1" x14ac:dyDescent="0.25">
      <c r="A78" s="57" t="s">
        <v>1816</v>
      </c>
      <c r="B78" s="263" t="s">
        <v>1900</v>
      </c>
      <c r="D78" s="81" t="s">
        <v>2317</v>
      </c>
      <c r="F78" s="60" t="s">
        <v>2362</v>
      </c>
      <c r="I78" s="261">
        <v>5599999</v>
      </c>
      <c r="Q78" s="112">
        <v>1</v>
      </c>
      <c r="R78" s="112">
        <v>1</v>
      </c>
      <c r="S78" s="112">
        <v>1</v>
      </c>
    </row>
    <row r="79" spans="1:19" ht="15" customHeight="1" x14ac:dyDescent="0.25">
      <c r="A79" s="57" t="s">
        <v>1819</v>
      </c>
      <c r="B79" s="263" t="s">
        <v>1901</v>
      </c>
      <c r="D79" s="81" t="s">
        <v>2318</v>
      </c>
      <c r="F79" s="60" t="s">
        <v>2363</v>
      </c>
      <c r="I79" s="261">
        <v>7799999</v>
      </c>
      <c r="Q79" s="112">
        <v>1</v>
      </c>
      <c r="R79" s="112">
        <v>1</v>
      </c>
      <c r="S79" s="112">
        <v>1</v>
      </c>
    </row>
    <row r="80" spans="1:19" ht="15" customHeight="1" x14ac:dyDescent="0.25">
      <c r="A80" s="57" t="s">
        <v>1820</v>
      </c>
      <c r="B80" s="263" t="s">
        <v>1902</v>
      </c>
      <c r="D80" s="81" t="s">
        <v>2319</v>
      </c>
      <c r="F80" s="60" t="s">
        <v>2364</v>
      </c>
      <c r="I80" s="261">
        <v>7899999</v>
      </c>
      <c r="Q80" s="112">
        <v>1</v>
      </c>
      <c r="R80" s="112">
        <v>1</v>
      </c>
      <c r="S80" s="112">
        <v>1</v>
      </c>
    </row>
    <row r="81" spans="1:19" ht="15" customHeight="1" x14ac:dyDescent="0.25">
      <c r="A81" s="57" t="s">
        <v>1821</v>
      </c>
      <c r="B81" s="263" t="s">
        <v>1903</v>
      </c>
      <c r="D81" s="81" t="s">
        <v>2320</v>
      </c>
      <c r="F81" s="60" t="s">
        <v>2365</v>
      </c>
      <c r="I81" s="261">
        <v>7999999</v>
      </c>
      <c r="Q81" s="112">
        <v>1</v>
      </c>
      <c r="R81" s="112">
        <v>1</v>
      </c>
      <c r="S81" s="112">
        <v>1</v>
      </c>
    </row>
    <row r="82" spans="1:19" ht="15" customHeight="1" x14ac:dyDescent="0.25">
      <c r="A82" s="57" t="s">
        <v>1822</v>
      </c>
      <c r="B82" s="263" t="s">
        <v>1904</v>
      </c>
      <c r="D82" s="81" t="s">
        <v>2321</v>
      </c>
      <c r="F82" s="60" t="s">
        <v>2366</v>
      </c>
      <c r="I82" s="261">
        <v>8099999</v>
      </c>
      <c r="Q82" s="112">
        <v>1</v>
      </c>
      <c r="R82" s="112">
        <v>1</v>
      </c>
      <c r="S82" s="112">
        <v>1</v>
      </c>
    </row>
    <row r="83" spans="1:19" ht="15" customHeight="1" x14ac:dyDescent="0.25">
      <c r="A83" s="57" t="s">
        <v>1823</v>
      </c>
      <c r="B83" s="263" t="s">
        <v>1905</v>
      </c>
      <c r="D83" s="81" t="s">
        <v>2322</v>
      </c>
      <c r="F83" s="60" t="s">
        <v>2367</v>
      </c>
      <c r="I83" s="261">
        <v>8399999</v>
      </c>
      <c r="Q83" s="112">
        <v>1</v>
      </c>
      <c r="R83" s="112">
        <v>1</v>
      </c>
      <c r="S83" s="112">
        <v>1</v>
      </c>
    </row>
    <row r="84" spans="1:19" ht="15" customHeight="1" x14ac:dyDescent="0.25">
      <c r="A84" s="259" t="s">
        <v>2537</v>
      </c>
      <c r="B84" s="264" t="s">
        <v>2538</v>
      </c>
      <c r="D84" s="81" t="s">
        <v>2557</v>
      </c>
      <c r="F84" s="60" t="s">
        <v>2564</v>
      </c>
      <c r="I84" s="261">
        <v>8499999</v>
      </c>
    </row>
    <row r="85" spans="1:19" ht="15" customHeight="1" x14ac:dyDescent="0.25">
      <c r="A85" s="31" t="s">
        <v>2539</v>
      </c>
      <c r="B85" s="108" t="s">
        <v>2543</v>
      </c>
      <c r="D85" s="81" t="s">
        <v>2558</v>
      </c>
      <c r="F85" s="60" t="s">
        <v>2565</v>
      </c>
      <c r="I85" s="107">
        <v>9099999</v>
      </c>
    </row>
    <row r="86" spans="1:19" ht="15" customHeight="1" x14ac:dyDescent="0.25">
      <c r="A86" s="31" t="s">
        <v>1051</v>
      </c>
      <c r="B86" s="108" t="s">
        <v>2544</v>
      </c>
      <c r="D86" s="81" t="s">
        <v>2559</v>
      </c>
      <c r="F86" s="60" t="s">
        <v>2566</v>
      </c>
      <c r="I86" s="107">
        <v>9199999</v>
      </c>
    </row>
    <row r="87" spans="1:19" ht="15" customHeight="1" x14ac:dyDescent="0.25">
      <c r="A87" s="31" t="s">
        <v>1857</v>
      </c>
      <c r="B87" s="108" t="s">
        <v>2545</v>
      </c>
      <c r="D87" s="81" t="s">
        <v>2560</v>
      </c>
      <c r="F87" s="60" t="s">
        <v>2567</v>
      </c>
      <c r="I87" s="107">
        <v>9299999</v>
      </c>
    </row>
    <row r="88" spans="1:19" ht="15" customHeight="1" x14ac:dyDescent="0.25">
      <c r="A88" s="31" t="s">
        <v>2540</v>
      </c>
      <c r="B88" s="108" t="s">
        <v>2546</v>
      </c>
      <c r="D88" s="81" t="s">
        <v>2561</v>
      </c>
      <c r="F88" s="60" t="s">
        <v>2568</v>
      </c>
      <c r="I88" s="107">
        <v>9399999</v>
      </c>
    </row>
    <row r="89" spans="1:19" ht="15" customHeight="1" x14ac:dyDescent="0.25">
      <c r="A89" s="31" t="s">
        <v>2541</v>
      </c>
      <c r="B89" s="108" t="s">
        <v>2547</v>
      </c>
      <c r="D89" s="81" t="s">
        <v>2562</v>
      </c>
      <c r="F89" s="60" t="s">
        <v>2569</v>
      </c>
      <c r="I89" s="107">
        <v>9799999</v>
      </c>
    </row>
    <row r="90" spans="1:19" ht="15" customHeight="1" x14ac:dyDescent="0.25">
      <c r="A90" s="31" t="s">
        <v>2542</v>
      </c>
      <c r="B90" s="108" t="s">
        <v>2548</v>
      </c>
      <c r="D90" s="81" t="s">
        <v>2563</v>
      </c>
      <c r="F90" s="60" t="s">
        <v>2570</v>
      </c>
      <c r="I90" s="107">
        <v>9899999</v>
      </c>
    </row>
  </sheetData>
  <autoFilter ref="A2:V83"/>
  <pageMargins left="0.7" right="0.7" top="0.75" bottom="0.75" header="0.3" footer="0.3"/>
  <pageSetup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28"/>
  <sheetViews>
    <sheetView workbookViewId="0">
      <selection activeCell="A16" sqref="A16:B28"/>
    </sheetView>
  </sheetViews>
  <sheetFormatPr defaultRowHeight="15" x14ac:dyDescent="0.25"/>
  <cols>
    <col min="1" max="1" width="17.5703125" customWidth="1"/>
  </cols>
  <sheetData>
    <row r="1" spans="1:16" ht="15.75" x14ac:dyDescent="0.25">
      <c r="A1" s="127" t="s">
        <v>1939</v>
      </c>
    </row>
    <row r="2" spans="1:16" ht="21" customHeight="1" x14ac:dyDescent="0.25">
      <c r="A2" s="127"/>
    </row>
    <row r="3" spans="1:16" s="113" customFormat="1" ht="12.75" x14ac:dyDescent="0.2">
      <c r="A3" s="346" t="s">
        <v>1917</v>
      </c>
      <c r="B3" s="347"/>
      <c r="C3" s="347"/>
      <c r="D3" s="347"/>
      <c r="E3" s="114"/>
      <c r="F3" s="114"/>
      <c r="G3" s="114"/>
      <c r="H3" s="114"/>
      <c r="I3" s="114"/>
      <c r="J3" s="114"/>
      <c r="K3" s="114"/>
      <c r="L3" s="114"/>
      <c r="M3" s="114"/>
      <c r="N3" s="115"/>
      <c r="O3" s="116"/>
    </row>
    <row r="4" spans="1:16" s="113" customFormat="1" ht="12.75" x14ac:dyDescent="0.2">
      <c r="A4" s="117" t="s">
        <v>1918</v>
      </c>
      <c r="B4" s="338" t="s">
        <v>1919</v>
      </c>
      <c r="C4" s="338"/>
      <c r="D4" s="338"/>
      <c r="E4" s="348" t="s">
        <v>1920</v>
      </c>
      <c r="F4" s="348"/>
      <c r="G4" s="348"/>
      <c r="H4" s="349" t="s">
        <v>1921</v>
      </c>
      <c r="I4" s="349"/>
      <c r="J4" s="349"/>
      <c r="K4" s="118" t="s">
        <v>1922</v>
      </c>
      <c r="L4" s="118"/>
      <c r="M4" s="349" t="s">
        <v>1923</v>
      </c>
      <c r="N4" s="350"/>
      <c r="O4" s="116"/>
    </row>
    <row r="5" spans="1:16" s="113" customFormat="1" ht="12.75" x14ac:dyDescent="0.2">
      <c r="A5" s="119" t="s">
        <v>1924</v>
      </c>
      <c r="B5" s="343" t="s">
        <v>1925</v>
      </c>
      <c r="C5" s="343"/>
      <c r="D5" s="343"/>
      <c r="E5" s="344" t="s">
        <v>1926</v>
      </c>
      <c r="F5" s="344"/>
      <c r="G5" s="344"/>
      <c r="H5" s="343" t="s">
        <v>1927</v>
      </c>
      <c r="I5" s="343"/>
      <c r="J5" s="343"/>
      <c r="K5" s="120" t="s">
        <v>1928</v>
      </c>
      <c r="L5" s="121"/>
      <c r="M5" s="343" t="s">
        <v>1929</v>
      </c>
      <c r="N5" s="345"/>
      <c r="O5" s="116"/>
    </row>
    <row r="6" spans="1:16" s="113" customFormat="1" ht="12.75" x14ac:dyDescent="0.2">
      <c r="A6" s="117" t="s">
        <v>1930</v>
      </c>
      <c r="B6" s="338" t="s">
        <v>1931</v>
      </c>
      <c r="C6" s="338"/>
      <c r="D6" s="338"/>
      <c r="E6" s="339" t="s">
        <v>1932</v>
      </c>
      <c r="F6" s="339"/>
      <c r="G6" s="339"/>
      <c r="H6" s="338" t="s">
        <v>1933</v>
      </c>
      <c r="I6" s="338"/>
      <c r="J6" s="338"/>
      <c r="K6" s="118" t="s">
        <v>1934</v>
      </c>
      <c r="L6" s="122"/>
      <c r="M6" s="338" t="s">
        <v>1935</v>
      </c>
      <c r="N6" s="340"/>
      <c r="O6" s="116"/>
    </row>
    <row r="7" spans="1:16" s="113" customFormat="1" ht="12.75" x14ac:dyDescent="0.2">
      <c r="A7" s="123" t="s">
        <v>1936</v>
      </c>
      <c r="B7" s="341" t="s">
        <v>1937</v>
      </c>
      <c r="C7" s="341"/>
      <c r="D7" s="341"/>
      <c r="E7" s="342" t="s">
        <v>1938</v>
      </c>
      <c r="F7" s="342"/>
      <c r="G7" s="342"/>
      <c r="H7" s="341" t="s">
        <v>1921</v>
      </c>
      <c r="I7" s="341"/>
      <c r="J7" s="341"/>
      <c r="K7" s="124"/>
      <c r="L7" s="125"/>
      <c r="M7" s="125"/>
      <c r="N7" s="126"/>
      <c r="O7" s="116"/>
    </row>
    <row r="9" spans="1:16" s="250" customFormat="1" x14ac:dyDescent="0.25">
      <c r="A9" s="276" t="s">
        <v>1917</v>
      </c>
      <c r="B9" s="277"/>
      <c r="C9" s="277"/>
      <c r="D9" s="277"/>
      <c r="E9" s="277"/>
      <c r="F9" s="277"/>
      <c r="G9" s="277"/>
      <c r="H9" s="277"/>
      <c r="I9" s="277"/>
      <c r="J9" s="277"/>
      <c r="K9" s="278"/>
      <c r="L9" s="251"/>
      <c r="M9" s="251"/>
      <c r="N9" s="251"/>
      <c r="O9" s="251"/>
      <c r="P9" s="251"/>
    </row>
    <row r="10" spans="1:16" s="250" customFormat="1" x14ac:dyDescent="0.25">
      <c r="A10" s="162" t="s">
        <v>1918</v>
      </c>
      <c r="B10" s="336" t="s">
        <v>1979</v>
      </c>
      <c r="C10" s="336"/>
      <c r="D10" s="336"/>
      <c r="E10" s="336"/>
      <c r="F10" s="337" t="s">
        <v>1978</v>
      </c>
      <c r="G10" s="337"/>
      <c r="H10" s="269"/>
      <c r="I10" s="269"/>
      <c r="J10" s="166" t="s">
        <v>1974</v>
      </c>
      <c r="K10" s="165"/>
      <c r="L10" s="164" t="s">
        <v>1977</v>
      </c>
      <c r="P10" s="164"/>
    </row>
    <row r="11" spans="1:16" s="253" customFormat="1" x14ac:dyDescent="0.25">
      <c r="A11" s="163" t="s">
        <v>1924</v>
      </c>
      <c r="B11" s="265"/>
      <c r="C11" s="265"/>
      <c r="D11" s="248"/>
      <c r="E11" s="134"/>
      <c r="F11" s="134" t="s">
        <v>1976</v>
      </c>
      <c r="G11" s="134"/>
      <c r="H11" s="134"/>
      <c r="I11" s="134"/>
      <c r="J11" s="252" t="s">
        <v>1974</v>
      </c>
      <c r="K11" s="133"/>
    </row>
    <row r="12" spans="1:16" s="250" customFormat="1" x14ac:dyDescent="0.25">
      <c r="A12" s="162" t="s">
        <v>1930</v>
      </c>
      <c r="B12" s="269"/>
      <c r="C12" s="269"/>
      <c r="D12" s="247"/>
      <c r="E12" s="161"/>
      <c r="F12" s="161" t="s">
        <v>1975</v>
      </c>
      <c r="G12" s="161"/>
      <c r="H12" s="161"/>
      <c r="I12" s="161"/>
      <c r="J12" s="160" t="s">
        <v>1974</v>
      </c>
      <c r="K12" s="159"/>
    </row>
    <row r="13" spans="1:16" s="253" customFormat="1" x14ac:dyDescent="0.25">
      <c r="A13" s="158" t="s">
        <v>1946</v>
      </c>
      <c r="B13" s="273"/>
      <c r="C13" s="273"/>
      <c r="D13" s="249"/>
      <c r="E13" s="157"/>
      <c r="F13" s="157" t="s">
        <v>1950</v>
      </c>
      <c r="G13" s="157"/>
      <c r="H13" s="157"/>
      <c r="I13" s="157"/>
      <c r="J13" s="157"/>
      <c r="K13" s="146"/>
    </row>
    <row r="15" spans="1:16" x14ac:dyDescent="0.25">
      <c r="A15" t="s">
        <v>1918</v>
      </c>
      <c r="B15" t="s">
        <v>1940</v>
      </c>
      <c r="C15" t="s">
        <v>1941</v>
      </c>
      <c r="D15" t="s">
        <v>2526</v>
      </c>
      <c r="E15" t="s">
        <v>1942</v>
      </c>
      <c r="F15" t="s">
        <v>1943</v>
      </c>
      <c r="K15" t="s">
        <v>1950</v>
      </c>
    </row>
    <row r="16" spans="1:16" x14ac:dyDescent="0.25">
      <c r="A16" t="s">
        <v>1924</v>
      </c>
      <c r="B16" t="s">
        <v>1944</v>
      </c>
    </row>
    <row r="17" spans="1:2" x14ac:dyDescent="0.25">
      <c r="A17" t="s">
        <v>1930</v>
      </c>
      <c r="B17" t="s">
        <v>1945</v>
      </c>
    </row>
    <row r="18" spans="1:2" x14ac:dyDescent="0.25">
      <c r="A18" t="s">
        <v>1946</v>
      </c>
      <c r="B18" t="s">
        <v>1947</v>
      </c>
    </row>
    <row r="20" spans="1:2" x14ac:dyDescent="0.25">
      <c r="A20" t="s">
        <v>1975</v>
      </c>
      <c r="B20" t="s">
        <v>1948</v>
      </c>
    </row>
    <row r="21" spans="1:2" x14ac:dyDescent="0.25">
      <c r="A21" t="s">
        <v>1976</v>
      </c>
      <c r="B21" t="s">
        <v>1949</v>
      </c>
    </row>
    <row r="22" spans="1:2" x14ac:dyDescent="0.25">
      <c r="A22" t="s">
        <v>2524</v>
      </c>
      <c r="B22" t="s">
        <v>2525</v>
      </c>
    </row>
    <row r="24" spans="1:2" x14ac:dyDescent="0.25">
      <c r="A24" t="s">
        <v>2527</v>
      </c>
      <c r="B24" t="s">
        <v>2528</v>
      </c>
    </row>
    <row r="25" spans="1:2" x14ac:dyDescent="0.25">
      <c r="A25" t="s">
        <v>2529</v>
      </c>
      <c r="B25" t="s">
        <v>2530</v>
      </c>
    </row>
    <row r="28" spans="1:2" x14ac:dyDescent="0.25">
      <c r="A28" t="s">
        <v>2531</v>
      </c>
      <c r="B28" t="s">
        <v>2532</v>
      </c>
    </row>
  </sheetData>
  <mergeCells count="23">
    <mergeCell ref="B5:D5"/>
    <mergeCell ref="E5:G5"/>
    <mergeCell ref="H5:J5"/>
    <mergeCell ref="M5:N5"/>
    <mergeCell ref="A3:D3"/>
    <mergeCell ref="B4:D4"/>
    <mergeCell ref="E4:G4"/>
    <mergeCell ref="H4:J4"/>
    <mergeCell ref="M4:N4"/>
    <mergeCell ref="B6:D6"/>
    <mergeCell ref="E6:G6"/>
    <mergeCell ref="H6:J6"/>
    <mergeCell ref="M6:N6"/>
    <mergeCell ref="B7:D7"/>
    <mergeCell ref="E7:G7"/>
    <mergeCell ref="H7:J7"/>
    <mergeCell ref="B12:C12"/>
    <mergeCell ref="B13:C13"/>
    <mergeCell ref="A9:K9"/>
    <mergeCell ref="B10:E10"/>
    <mergeCell ref="F10:G10"/>
    <mergeCell ref="H10:I10"/>
    <mergeCell ref="B11:C1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86"/>
  <sheetViews>
    <sheetView topLeftCell="A43" zoomScale="80" zoomScaleNormal="80" workbookViewId="0">
      <selection activeCell="A78" sqref="A78:A81"/>
    </sheetView>
  </sheetViews>
  <sheetFormatPr defaultColWidth="9.140625" defaultRowHeight="15" customHeight="1" x14ac:dyDescent="0.25"/>
  <cols>
    <col min="1" max="1" width="58.7109375" style="31" customWidth="1"/>
    <col min="2" max="3" width="10.7109375" style="32" customWidth="1"/>
    <col min="4" max="5" width="10.7109375" style="35" customWidth="1"/>
    <col min="6" max="7" width="10.7109375" style="40" customWidth="1"/>
    <col min="8" max="8" width="10.7109375" style="31" customWidth="1"/>
    <col min="9" max="9" width="11.5703125" style="31" bestFit="1" customWidth="1"/>
    <col min="10" max="11" width="10.7109375" style="31" customWidth="1"/>
    <col min="12" max="12" width="10.7109375" style="33" customWidth="1"/>
    <col min="13" max="13" width="10.7109375" style="37" customWidth="1"/>
    <col min="14" max="14" width="10.7109375" style="40" customWidth="1"/>
    <col min="15" max="16" width="10.7109375" style="91" customWidth="1"/>
    <col min="17" max="17" width="9.140625" style="31"/>
    <col min="18" max="18" width="37" style="31" customWidth="1"/>
    <col min="19" max="16384" width="9.140625" style="31"/>
  </cols>
  <sheetData>
    <row r="1" spans="1:18" ht="15" customHeight="1" x14ac:dyDescent="0.25">
      <c r="O1" s="59"/>
      <c r="P1" s="59"/>
    </row>
    <row r="2" spans="1:18" ht="15" customHeight="1" x14ac:dyDescent="0.25">
      <c r="A2" s="31" t="s">
        <v>1981</v>
      </c>
      <c r="B2" s="32" t="s">
        <v>1666</v>
      </c>
      <c r="C2" s="32" t="s">
        <v>1667</v>
      </c>
      <c r="H2" s="31" t="s">
        <v>1986</v>
      </c>
      <c r="I2" s="31" t="s">
        <v>1983</v>
      </c>
      <c r="J2" s="31" t="s">
        <v>1984</v>
      </c>
      <c r="K2" s="31" t="s">
        <v>1985</v>
      </c>
      <c r="O2" s="59"/>
      <c r="P2" s="59"/>
    </row>
    <row r="3" spans="1:18" ht="15" customHeight="1" x14ac:dyDescent="0.25">
      <c r="A3" s="55" t="s">
        <v>1953</v>
      </c>
      <c r="I3" s="31" t="s">
        <v>1980</v>
      </c>
      <c r="J3" s="31" t="s">
        <v>1982</v>
      </c>
      <c r="K3" s="31">
        <v>100</v>
      </c>
      <c r="O3" s="59"/>
      <c r="P3" s="59"/>
    </row>
    <row r="4" spans="1:18" s="57" customFormat="1" ht="15" customHeight="1" x14ac:dyDescent="0.25">
      <c r="A4" s="57" t="s">
        <v>863</v>
      </c>
      <c r="B4" s="3" t="s">
        <v>173</v>
      </c>
      <c r="C4" s="3" t="s">
        <v>1629</v>
      </c>
      <c r="D4" s="5" t="s">
        <v>210</v>
      </c>
      <c r="E4" s="5" t="s">
        <v>2011</v>
      </c>
      <c r="F4" s="7" t="s">
        <v>247</v>
      </c>
      <c r="G4" s="7" t="s">
        <v>2148</v>
      </c>
      <c r="L4" s="27"/>
      <c r="M4" s="36"/>
      <c r="N4" s="39"/>
      <c r="P4" s="57">
        <v>1</v>
      </c>
      <c r="Q4" s="57">
        <v>1</v>
      </c>
      <c r="R4" s="57">
        <v>1</v>
      </c>
    </row>
    <row r="5" spans="1:18" s="57" customFormat="1" ht="15" customHeight="1" x14ac:dyDescent="0.25">
      <c r="A5" s="57" t="s">
        <v>929</v>
      </c>
      <c r="B5" s="28" t="s">
        <v>1353</v>
      </c>
      <c r="C5" s="28" t="s">
        <v>1353</v>
      </c>
      <c r="D5" s="34" t="s">
        <v>1353</v>
      </c>
      <c r="E5" s="34" t="s">
        <v>1353</v>
      </c>
      <c r="F5" s="38" t="s">
        <v>1353</v>
      </c>
      <c r="G5" s="38" t="s">
        <v>1353</v>
      </c>
      <c r="H5" s="57" t="e">
        <f ca="1">AI_SUM(A6,A7)</f>
        <v>#NAME?</v>
      </c>
      <c r="L5" s="27"/>
      <c r="M5" s="36"/>
      <c r="N5" s="39"/>
      <c r="P5" s="57">
        <v>1</v>
      </c>
      <c r="Q5" s="57">
        <v>1</v>
      </c>
      <c r="R5" s="57">
        <v>1</v>
      </c>
    </row>
    <row r="6" spans="1:18" s="57" customFormat="1" ht="15" customHeight="1" x14ac:dyDescent="0.25">
      <c r="A6" s="57" t="s">
        <v>911</v>
      </c>
      <c r="B6" s="3" t="s">
        <v>174</v>
      </c>
      <c r="C6" s="3" t="s">
        <v>1630</v>
      </c>
      <c r="D6" s="5" t="s">
        <v>211</v>
      </c>
      <c r="E6" s="5" t="s">
        <v>2012</v>
      </c>
      <c r="F6" s="7" t="s">
        <v>248</v>
      </c>
      <c r="G6" s="7" t="s">
        <v>2149</v>
      </c>
      <c r="L6" s="27"/>
      <c r="M6" s="36"/>
      <c r="N6" s="39"/>
      <c r="P6" s="57">
        <v>1</v>
      </c>
      <c r="Q6" s="57">
        <v>1</v>
      </c>
      <c r="R6" s="57">
        <v>1</v>
      </c>
    </row>
    <row r="7" spans="1:18" s="57" customFormat="1" ht="15" customHeight="1" x14ac:dyDescent="0.25">
      <c r="A7" s="57" t="s">
        <v>912</v>
      </c>
      <c r="B7" s="3" t="s">
        <v>175</v>
      </c>
      <c r="C7" s="3" t="s">
        <v>1631</v>
      </c>
      <c r="D7" s="5" t="s">
        <v>212</v>
      </c>
      <c r="E7" s="5" t="s">
        <v>2013</v>
      </c>
      <c r="F7" s="7" t="s">
        <v>249</v>
      </c>
      <c r="G7" s="7" t="s">
        <v>2150</v>
      </c>
      <c r="L7" s="27"/>
      <c r="M7" s="36"/>
      <c r="N7" s="39"/>
      <c r="P7" s="57">
        <v>1</v>
      </c>
      <c r="Q7" s="57">
        <v>1</v>
      </c>
      <c r="R7" s="57">
        <v>1</v>
      </c>
    </row>
    <row r="8" spans="1:18" s="57" customFormat="1" ht="15" customHeight="1" x14ac:dyDescent="0.25">
      <c r="A8" s="57" t="s">
        <v>930</v>
      </c>
      <c r="B8" s="28" t="s">
        <v>1354</v>
      </c>
      <c r="C8" s="28" t="s">
        <v>1354</v>
      </c>
      <c r="D8" s="34" t="s">
        <v>1354</v>
      </c>
      <c r="E8" s="34" t="s">
        <v>1354</v>
      </c>
      <c r="F8" s="38" t="s">
        <v>1354</v>
      </c>
      <c r="G8" s="38" t="s">
        <v>1354</v>
      </c>
      <c r="H8" s="57" t="e">
        <f ca="1">AI_SUM(A9,A10)</f>
        <v>#NAME?</v>
      </c>
      <c r="L8" s="27"/>
      <c r="M8" s="36"/>
      <c r="N8" s="39"/>
      <c r="P8" s="57">
        <v>1</v>
      </c>
      <c r="Q8" s="57">
        <v>1</v>
      </c>
      <c r="R8" s="57">
        <v>1</v>
      </c>
    </row>
    <row r="9" spans="1:18" s="57" customFormat="1" ht="15" customHeight="1" x14ac:dyDescent="0.25">
      <c r="A9" s="57" t="s">
        <v>913</v>
      </c>
      <c r="B9" s="3" t="s">
        <v>176</v>
      </c>
      <c r="C9" s="3" t="s">
        <v>1632</v>
      </c>
      <c r="D9" s="5" t="s">
        <v>213</v>
      </c>
      <c r="E9" s="5" t="s">
        <v>2014</v>
      </c>
      <c r="F9" s="7" t="s">
        <v>250</v>
      </c>
      <c r="G9" s="7" t="s">
        <v>2151</v>
      </c>
      <c r="L9" s="27"/>
      <c r="M9" s="36"/>
      <c r="N9" s="39"/>
      <c r="P9" s="57">
        <v>1</v>
      </c>
      <c r="Q9" s="57">
        <v>1</v>
      </c>
      <c r="R9" s="57">
        <v>1</v>
      </c>
    </row>
    <row r="10" spans="1:18" s="57" customFormat="1" ht="15" customHeight="1" x14ac:dyDescent="0.25">
      <c r="A10" s="57" t="s">
        <v>914</v>
      </c>
      <c r="B10" s="3" t="s">
        <v>177</v>
      </c>
      <c r="C10" s="3" t="s">
        <v>1633</v>
      </c>
      <c r="D10" s="5" t="s">
        <v>214</v>
      </c>
      <c r="E10" s="5" t="s">
        <v>2015</v>
      </c>
      <c r="F10" s="7" t="s">
        <v>251</v>
      </c>
      <c r="G10" s="7" t="s">
        <v>2152</v>
      </c>
      <c r="L10" s="27"/>
      <c r="M10" s="36"/>
      <c r="N10" s="39"/>
      <c r="P10" s="57">
        <v>1</v>
      </c>
      <c r="Q10" s="57">
        <v>1</v>
      </c>
      <c r="R10" s="57">
        <v>1</v>
      </c>
    </row>
    <row r="11" spans="1:18" s="57" customFormat="1" ht="15" customHeight="1" x14ac:dyDescent="0.25">
      <c r="A11" s="57" t="s">
        <v>931</v>
      </c>
      <c r="B11" s="28" t="s">
        <v>1357</v>
      </c>
      <c r="C11" s="28" t="s">
        <v>1357</v>
      </c>
      <c r="D11" s="34" t="s">
        <v>1357</v>
      </c>
      <c r="E11" s="34" t="s">
        <v>1357</v>
      </c>
      <c r="F11" s="38" t="s">
        <v>1357</v>
      </c>
      <c r="G11" s="38" t="s">
        <v>1357</v>
      </c>
      <c r="H11" s="57" t="e">
        <f ca="1">AI_SUM(A12,A13,A14)</f>
        <v>#NAME?</v>
      </c>
      <c r="L11" s="27"/>
      <c r="M11" s="36"/>
      <c r="N11" s="39"/>
      <c r="P11" s="57">
        <v>1</v>
      </c>
      <c r="Q11" s="57">
        <v>1</v>
      </c>
      <c r="R11" s="57">
        <v>1</v>
      </c>
    </row>
    <row r="12" spans="1:18" s="57" customFormat="1" ht="15" customHeight="1" x14ac:dyDescent="0.25">
      <c r="A12" s="57" t="s">
        <v>932</v>
      </c>
      <c r="B12" s="3" t="s">
        <v>178</v>
      </c>
      <c r="C12" s="3" t="s">
        <v>1634</v>
      </c>
      <c r="D12" s="5" t="s">
        <v>215</v>
      </c>
      <c r="E12" s="5" t="s">
        <v>2016</v>
      </c>
      <c r="F12" s="7" t="s">
        <v>252</v>
      </c>
      <c r="G12" s="7" t="s">
        <v>2153</v>
      </c>
      <c r="L12" s="27"/>
      <c r="M12" s="36"/>
      <c r="N12" s="39"/>
      <c r="P12" s="57">
        <v>1</v>
      </c>
      <c r="Q12" s="57">
        <v>1</v>
      </c>
      <c r="R12" s="57">
        <v>1</v>
      </c>
    </row>
    <row r="13" spans="1:18" s="57" customFormat="1" ht="15" customHeight="1" x14ac:dyDescent="0.25">
      <c r="A13" s="57" t="s">
        <v>933</v>
      </c>
      <c r="B13" s="3" t="s">
        <v>179</v>
      </c>
      <c r="C13" s="3" t="s">
        <v>1635</v>
      </c>
      <c r="D13" s="5" t="s">
        <v>216</v>
      </c>
      <c r="E13" s="5" t="s">
        <v>2017</v>
      </c>
      <c r="F13" s="7" t="s">
        <v>253</v>
      </c>
      <c r="G13" s="7" t="s">
        <v>2154</v>
      </c>
      <c r="L13" s="27"/>
      <c r="M13" s="36"/>
      <c r="N13" s="39"/>
      <c r="P13" s="57">
        <v>1</v>
      </c>
      <c r="Q13" s="57">
        <v>1</v>
      </c>
      <c r="R13" s="57">
        <v>1</v>
      </c>
    </row>
    <row r="14" spans="1:18" s="57" customFormat="1" ht="15" customHeight="1" x14ac:dyDescent="0.25">
      <c r="A14" s="57" t="s">
        <v>934</v>
      </c>
      <c r="B14" s="3" t="s">
        <v>180</v>
      </c>
      <c r="C14" s="3" t="s">
        <v>1636</v>
      </c>
      <c r="D14" s="5" t="s">
        <v>217</v>
      </c>
      <c r="E14" s="5" t="s">
        <v>2018</v>
      </c>
      <c r="F14" s="7" t="s">
        <v>254</v>
      </c>
      <c r="G14" s="7" t="s">
        <v>2155</v>
      </c>
      <c r="L14" s="27"/>
      <c r="M14" s="36"/>
      <c r="N14" s="39"/>
      <c r="P14" s="57">
        <v>1</v>
      </c>
      <c r="Q14" s="57">
        <v>1</v>
      </c>
      <c r="R14" s="57">
        <v>1</v>
      </c>
    </row>
    <row r="15" spans="1:18" s="57" customFormat="1" ht="15" customHeight="1" x14ac:dyDescent="0.25">
      <c r="A15" s="57" t="s">
        <v>903</v>
      </c>
      <c r="B15" s="3" t="s">
        <v>181</v>
      </c>
      <c r="C15" s="3" t="s">
        <v>1637</v>
      </c>
      <c r="D15" s="5" t="s">
        <v>218</v>
      </c>
      <c r="E15" s="5" t="s">
        <v>2019</v>
      </c>
      <c r="F15" s="7" t="s">
        <v>255</v>
      </c>
      <c r="G15" s="7" t="s">
        <v>2156</v>
      </c>
      <c r="L15" s="27"/>
      <c r="M15" s="36"/>
      <c r="N15" s="39"/>
      <c r="P15" s="57">
        <v>1</v>
      </c>
      <c r="Q15" s="57">
        <v>1</v>
      </c>
      <c r="R15" s="57">
        <v>1</v>
      </c>
    </row>
    <row r="16" spans="1:18" s="57" customFormat="1" ht="15" customHeight="1" x14ac:dyDescent="0.25">
      <c r="A16" s="57" t="s">
        <v>899</v>
      </c>
      <c r="B16" s="3" t="s">
        <v>182</v>
      </c>
      <c r="C16" s="3" t="s">
        <v>1638</v>
      </c>
      <c r="D16" s="5" t="s">
        <v>219</v>
      </c>
      <c r="E16" s="5" t="s">
        <v>2020</v>
      </c>
      <c r="F16" s="7" t="s">
        <v>256</v>
      </c>
      <c r="G16" s="7" t="s">
        <v>2157</v>
      </c>
      <c r="L16" s="27"/>
      <c r="M16" s="36"/>
      <c r="N16" s="39"/>
      <c r="P16" s="57">
        <v>1</v>
      </c>
      <c r="Q16" s="57">
        <v>1</v>
      </c>
      <c r="R16" s="57">
        <v>1</v>
      </c>
    </row>
    <row r="17" spans="1:18" s="57" customFormat="1" ht="15" customHeight="1" x14ac:dyDescent="0.25">
      <c r="A17" s="57" t="s">
        <v>900</v>
      </c>
      <c r="B17" s="3" t="s">
        <v>183</v>
      </c>
      <c r="C17" s="3" t="s">
        <v>1639</v>
      </c>
      <c r="D17" s="5" t="s">
        <v>220</v>
      </c>
      <c r="E17" s="5" t="s">
        <v>2021</v>
      </c>
      <c r="F17" s="7" t="s">
        <v>257</v>
      </c>
      <c r="G17" s="7" t="s">
        <v>2158</v>
      </c>
      <c r="L17" s="27"/>
      <c r="M17" s="36"/>
      <c r="N17" s="39"/>
      <c r="P17" s="57">
        <v>1</v>
      </c>
      <c r="Q17" s="57">
        <v>1</v>
      </c>
      <c r="R17" s="57">
        <v>1</v>
      </c>
    </row>
    <row r="18" spans="1:18" s="57" customFormat="1" ht="15" customHeight="1" x14ac:dyDescent="0.25">
      <c r="A18" s="57" t="s">
        <v>904</v>
      </c>
      <c r="B18" s="3" t="s">
        <v>184</v>
      </c>
      <c r="C18" s="3" t="s">
        <v>1640</v>
      </c>
      <c r="D18" s="5" t="s">
        <v>221</v>
      </c>
      <c r="E18" s="5" t="s">
        <v>2022</v>
      </c>
      <c r="F18" s="7" t="s">
        <v>258</v>
      </c>
      <c r="G18" s="7" t="s">
        <v>2159</v>
      </c>
      <c r="L18" s="27"/>
      <c r="M18" s="36"/>
      <c r="N18" s="39"/>
      <c r="P18" s="57">
        <v>1</v>
      </c>
      <c r="Q18" s="57">
        <v>1</v>
      </c>
      <c r="R18" s="57">
        <v>1</v>
      </c>
    </row>
    <row r="19" spans="1:18" s="57" customFormat="1" ht="15" customHeight="1" x14ac:dyDescent="0.25">
      <c r="A19" s="57" t="s">
        <v>901</v>
      </c>
      <c r="B19" s="3" t="s">
        <v>185</v>
      </c>
      <c r="C19" s="3" t="s">
        <v>1641</v>
      </c>
      <c r="D19" s="5" t="s">
        <v>222</v>
      </c>
      <c r="E19" s="5" t="s">
        <v>2023</v>
      </c>
      <c r="F19" s="7" t="s">
        <v>259</v>
      </c>
      <c r="G19" s="7" t="s">
        <v>2160</v>
      </c>
      <c r="L19" s="27"/>
      <c r="M19" s="36"/>
      <c r="N19" s="39"/>
      <c r="P19" s="57">
        <v>1</v>
      </c>
      <c r="Q19" s="57">
        <v>1</v>
      </c>
      <c r="R19" s="57">
        <v>1</v>
      </c>
    </row>
    <row r="20" spans="1:18" s="57" customFormat="1" ht="15" customHeight="1" x14ac:dyDescent="0.25">
      <c r="A20" s="57" t="s">
        <v>935</v>
      </c>
      <c r="B20" s="3" t="s">
        <v>186</v>
      </c>
      <c r="C20" s="3" t="s">
        <v>1642</v>
      </c>
      <c r="D20" s="5" t="s">
        <v>223</v>
      </c>
      <c r="E20" s="5" t="s">
        <v>2024</v>
      </c>
      <c r="F20" s="7" t="s">
        <v>260</v>
      </c>
      <c r="G20" s="7" t="s">
        <v>2161</v>
      </c>
      <c r="L20" s="27"/>
      <c r="M20" s="36"/>
      <c r="N20" s="39"/>
      <c r="P20" s="57">
        <v>1</v>
      </c>
      <c r="Q20" s="57">
        <v>1</v>
      </c>
      <c r="R20" s="57">
        <v>1</v>
      </c>
    </row>
    <row r="21" spans="1:18" s="57" customFormat="1" ht="15" customHeight="1" x14ac:dyDescent="0.25">
      <c r="A21" s="57" t="s">
        <v>915</v>
      </c>
      <c r="B21" s="3" t="s">
        <v>187</v>
      </c>
      <c r="C21" s="3" t="s">
        <v>1643</v>
      </c>
      <c r="D21" s="5" t="s">
        <v>224</v>
      </c>
      <c r="E21" s="5" t="s">
        <v>2025</v>
      </c>
      <c r="F21" s="7" t="s">
        <v>261</v>
      </c>
      <c r="G21" s="7" t="s">
        <v>2162</v>
      </c>
      <c r="L21" s="27"/>
      <c r="M21" s="36"/>
      <c r="N21" s="39"/>
      <c r="P21" s="57">
        <v>1</v>
      </c>
      <c r="Q21" s="57">
        <v>1</v>
      </c>
      <c r="R21" s="57">
        <v>1</v>
      </c>
    </row>
    <row r="22" spans="1:18" s="57" customFormat="1" ht="15" customHeight="1" x14ac:dyDescent="0.25">
      <c r="A22" s="57" t="s">
        <v>2010</v>
      </c>
      <c r="B22" s="3" t="s">
        <v>188</v>
      </c>
      <c r="C22" s="3" t="s">
        <v>1644</v>
      </c>
      <c r="D22" s="5" t="s">
        <v>225</v>
      </c>
      <c r="E22" s="5" t="s">
        <v>2026</v>
      </c>
      <c r="F22" s="7" t="s">
        <v>262</v>
      </c>
      <c r="G22" s="64" t="s">
        <v>2163</v>
      </c>
      <c r="L22" s="27">
        <v>5</v>
      </c>
      <c r="M22" s="36">
        <v>5</v>
      </c>
      <c r="N22" s="39">
        <v>5</v>
      </c>
    </row>
    <row r="23" spans="1:18" s="59" customFormat="1" ht="15" customHeight="1" x14ac:dyDescent="0.25">
      <c r="A23" s="59" t="s">
        <v>1356</v>
      </c>
      <c r="B23" s="62" t="s">
        <v>1134</v>
      </c>
      <c r="C23" s="62" t="s">
        <v>1134</v>
      </c>
      <c r="D23" s="63" t="s">
        <v>1134</v>
      </c>
      <c r="E23" s="63" t="s">
        <v>1134</v>
      </c>
      <c r="F23" s="64" t="s">
        <v>1134</v>
      </c>
      <c r="G23" s="39"/>
      <c r="H23" s="59" t="e">
        <f ca="1">AI_DIV(A4,A22)</f>
        <v>#NAME?</v>
      </c>
      <c r="L23" s="27"/>
      <c r="M23" s="36"/>
      <c r="N23" s="39"/>
      <c r="P23" s="59">
        <v>1</v>
      </c>
      <c r="Q23" s="59">
        <v>1</v>
      </c>
      <c r="R23" s="59">
        <v>1</v>
      </c>
    </row>
    <row r="24" spans="1:18" s="57" customFormat="1" ht="15" customHeight="1" x14ac:dyDescent="0.25">
      <c r="A24" s="59" t="s">
        <v>1355</v>
      </c>
      <c r="B24" s="3" t="s">
        <v>1358</v>
      </c>
      <c r="C24" s="3" t="s">
        <v>1358</v>
      </c>
      <c r="D24" s="5" t="s">
        <v>1358</v>
      </c>
      <c r="E24" s="5" t="s">
        <v>1358</v>
      </c>
      <c r="F24" s="7" t="s">
        <v>1358</v>
      </c>
      <c r="G24" s="39"/>
      <c r="H24" s="57" t="e">
        <f ca="1">AI_DIV(A5,A22)</f>
        <v>#NAME?</v>
      </c>
      <c r="L24" s="27"/>
      <c r="M24" s="36"/>
      <c r="N24" s="39"/>
      <c r="P24" s="57">
        <v>1</v>
      </c>
      <c r="Q24" s="57">
        <v>1</v>
      </c>
      <c r="R24" s="57">
        <v>1</v>
      </c>
    </row>
    <row r="25" spans="1:18" s="57" customFormat="1" ht="15" customHeight="1" x14ac:dyDescent="0.25">
      <c r="A25" s="59" t="s">
        <v>1359</v>
      </c>
      <c r="B25" s="3" t="s">
        <v>1362</v>
      </c>
      <c r="C25" s="3" t="s">
        <v>1362</v>
      </c>
      <c r="D25" s="5" t="s">
        <v>1362</v>
      </c>
      <c r="E25" s="5" t="s">
        <v>1362</v>
      </c>
      <c r="F25" s="7" t="s">
        <v>1362</v>
      </c>
      <c r="G25" s="39"/>
      <c r="H25" s="57" t="e">
        <f ca="1">AI_DIV(A8,A22)</f>
        <v>#NAME?</v>
      </c>
      <c r="L25" s="27"/>
      <c r="M25" s="36"/>
      <c r="N25" s="39"/>
      <c r="P25" s="57">
        <v>1</v>
      </c>
      <c r="Q25" s="57">
        <v>1</v>
      </c>
      <c r="R25" s="57">
        <v>1</v>
      </c>
    </row>
    <row r="26" spans="1:18" s="57" customFormat="1" ht="15" customHeight="1" x14ac:dyDescent="0.25">
      <c r="A26" s="59" t="s">
        <v>1360</v>
      </c>
      <c r="B26" s="3" t="s">
        <v>1363</v>
      </c>
      <c r="C26" s="3" t="s">
        <v>1363</v>
      </c>
      <c r="D26" s="5" t="s">
        <v>1363</v>
      </c>
      <c r="E26" s="5" t="s">
        <v>1363</v>
      </c>
      <c r="F26" s="7" t="s">
        <v>1363</v>
      </c>
      <c r="G26" s="39"/>
      <c r="H26" s="57" t="e">
        <f ca="1">AI_DIV(A11,A22)</f>
        <v>#NAME?</v>
      </c>
      <c r="L26" s="27"/>
      <c r="M26" s="36"/>
      <c r="N26" s="39"/>
      <c r="P26" s="57">
        <v>1</v>
      </c>
      <c r="Q26" s="57">
        <v>1</v>
      </c>
      <c r="R26" s="57">
        <v>1</v>
      </c>
    </row>
    <row r="27" spans="1:18" s="57" customFormat="1" ht="15" customHeight="1" x14ac:dyDescent="0.25">
      <c r="A27" s="57" t="s">
        <v>1361</v>
      </c>
      <c r="B27" s="3" t="s">
        <v>1364</v>
      </c>
      <c r="C27" s="3" t="s">
        <v>1364</v>
      </c>
      <c r="D27" s="5" t="s">
        <v>1364</v>
      </c>
      <c r="E27" s="5" t="s">
        <v>1364</v>
      </c>
      <c r="F27" s="7" t="s">
        <v>1364</v>
      </c>
      <c r="G27" s="39"/>
      <c r="H27" s="57" t="e">
        <f ca="1">AI_DIV(A15,A22)</f>
        <v>#NAME?</v>
      </c>
      <c r="L27" s="27"/>
      <c r="M27" s="36"/>
      <c r="N27" s="39"/>
      <c r="P27" s="57">
        <v>1</v>
      </c>
      <c r="Q27" s="57">
        <v>1</v>
      </c>
      <c r="R27" s="57">
        <v>1</v>
      </c>
    </row>
    <row r="28" spans="1:18" s="57" customFormat="1" ht="15" customHeight="1" x14ac:dyDescent="0.25">
      <c r="A28" s="57" t="s">
        <v>1371</v>
      </c>
      <c r="B28" s="3" t="s">
        <v>1365</v>
      </c>
      <c r="C28" s="3" t="s">
        <v>1365</v>
      </c>
      <c r="D28" s="5" t="s">
        <v>1365</v>
      </c>
      <c r="E28" s="5" t="s">
        <v>1365</v>
      </c>
      <c r="F28" s="7" t="s">
        <v>1365</v>
      </c>
      <c r="G28" s="39"/>
      <c r="H28" s="57" t="e">
        <f ca="1">AI_DIV(A16,A22)</f>
        <v>#NAME?</v>
      </c>
      <c r="L28" s="27"/>
      <c r="M28" s="36"/>
      <c r="N28" s="39"/>
      <c r="P28" s="57">
        <v>1</v>
      </c>
      <c r="Q28" s="57">
        <v>1</v>
      </c>
      <c r="R28" s="57">
        <v>1</v>
      </c>
    </row>
    <row r="29" spans="1:18" s="57" customFormat="1" ht="15" customHeight="1" x14ac:dyDescent="0.25">
      <c r="A29" s="57" t="s">
        <v>1372</v>
      </c>
      <c r="B29" s="3" t="s">
        <v>1366</v>
      </c>
      <c r="C29" s="3" t="s">
        <v>1366</v>
      </c>
      <c r="D29" s="5" t="s">
        <v>1366</v>
      </c>
      <c r="E29" s="5" t="s">
        <v>1366</v>
      </c>
      <c r="F29" s="7" t="s">
        <v>1366</v>
      </c>
      <c r="G29" s="39"/>
      <c r="H29" s="57" t="e">
        <f ca="1">AI_DIV(A17,A22)</f>
        <v>#NAME?</v>
      </c>
      <c r="L29" s="27"/>
      <c r="M29" s="36"/>
      <c r="N29" s="39"/>
      <c r="P29" s="57">
        <v>1</v>
      </c>
      <c r="Q29" s="57">
        <v>1</v>
      </c>
      <c r="R29" s="57">
        <v>1</v>
      </c>
    </row>
    <row r="30" spans="1:18" s="57" customFormat="1" ht="15" customHeight="1" x14ac:dyDescent="0.25">
      <c r="A30" s="57" t="s">
        <v>1373</v>
      </c>
      <c r="B30" s="3" t="s">
        <v>1367</v>
      </c>
      <c r="C30" s="3" t="s">
        <v>1367</v>
      </c>
      <c r="D30" s="5" t="s">
        <v>1367</v>
      </c>
      <c r="E30" s="5" t="s">
        <v>1367</v>
      </c>
      <c r="F30" s="7" t="s">
        <v>1367</v>
      </c>
      <c r="G30" s="39"/>
      <c r="H30" s="57" t="e">
        <f ca="1">AI_DIV(A18,A22)</f>
        <v>#NAME?</v>
      </c>
      <c r="L30" s="27"/>
      <c r="M30" s="36"/>
      <c r="N30" s="39"/>
      <c r="P30" s="57">
        <v>1</v>
      </c>
      <c r="Q30" s="57">
        <v>1</v>
      </c>
      <c r="R30" s="57">
        <v>1</v>
      </c>
    </row>
    <row r="31" spans="1:18" s="57" customFormat="1" ht="15" customHeight="1" x14ac:dyDescent="0.25">
      <c r="A31" s="57" t="s">
        <v>1374</v>
      </c>
      <c r="B31" s="3" t="s">
        <v>1368</v>
      </c>
      <c r="C31" s="3" t="s">
        <v>1368</v>
      </c>
      <c r="D31" s="5" t="s">
        <v>1368</v>
      </c>
      <c r="E31" s="5" t="s">
        <v>1368</v>
      </c>
      <c r="F31" s="7" t="s">
        <v>1368</v>
      </c>
      <c r="G31" s="39"/>
      <c r="H31" s="57" t="e">
        <f ca="1">AI_DIV(A19,A22)</f>
        <v>#NAME?</v>
      </c>
      <c r="L31" s="27"/>
      <c r="M31" s="36"/>
      <c r="N31" s="39"/>
      <c r="P31" s="57">
        <v>1</v>
      </c>
      <c r="Q31" s="57">
        <v>1</v>
      </c>
      <c r="R31" s="57">
        <v>1</v>
      </c>
    </row>
    <row r="32" spans="1:18" s="57" customFormat="1" ht="15" customHeight="1" x14ac:dyDescent="0.25">
      <c r="A32" s="57" t="s">
        <v>1375</v>
      </c>
      <c r="B32" s="3" t="s">
        <v>1369</v>
      </c>
      <c r="C32" s="3" t="s">
        <v>1369</v>
      </c>
      <c r="D32" s="5" t="s">
        <v>1369</v>
      </c>
      <c r="E32" s="5" t="s">
        <v>1369</v>
      </c>
      <c r="F32" s="7" t="s">
        <v>1369</v>
      </c>
      <c r="G32" s="39"/>
      <c r="H32" s="57" t="e">
        <f ca="1">AI_DIV(A20,A22)</f>
        <v>#NAME?</v>
      </c>
      <c r="L32" s="27"/>
      <c r="M32" s="36"/>
      <c r="N32" s="39"/>
      <c r="P32" s="57">
        <v>1</v>
      </c>
      <c r="Q32" s="57">
        <v>1</v>
      </c>
      <c r="R32" s="57">
        <v>1</v>
      </c>
    </row>
    <row r="33" spans="1:18" s="57" customFormat="1" ht="15" customHeight="1" x14ac:dyDescent="0.25">
      <c r="A33" s="57" t="s">
        <v>1376</v>
      </c>
      <c r="B33" s="3" t="s">
        <v>1370</v>
      </c>
      <c r="C33" s="3" t="s">
        <v>1370</v>
      </c>
      <c r="D33" s="5" t="s">
        <v>1370</v>
      </c>
      <c r="E33" s="5" t="s">
        <v>1370</v>
      </c>
      <c r="F33" s="7" t="s">
        <v>1370</v>
      </c>
      <c r="G33" s="39"/>
      <c r="H33" s="57" t="e">
        <f ca="1">AI_DIV(A21,A22)</f>
        <v>#NAME?</v>
      </c>
      <c r="L33" s="27"/>
      <c r="M33" s="36"/>
      <c r="N33" s="39"/>
      <c r="P33" s="57">
        <v>1</v>
      </c>
      <c r="Q33" s="57">
        <v>1</v>
      </c>
      <c r="R33" s="57">
        <v>1</v>
      </c>
    </row>
    <row r="34" spans="1:18" s="57" customFormat="1" ht="15" customHeight="1" x14ac:dyDescent="0.25">
      <c r="A34" s="57" t="s">
        <v>1377</v>
      </c>
      <c r="B34" s="3" t="s">
        <v>1378</v>
      </c>
      <c r="C34" s="3" t="s">
        <v>1378</v>
      </c>
      <c r="D34" s="5" t="s">
        <v>1378</v>
      </c>
      <c r="E34" s="5" t="s">
        <v>1378</v>
      </c>
      <c r="F34" s="7" t="s">
        <v>1378</v>
      </c>
      <c r="G34" s="39"/>
      <c r="H34" s="57" t="e">
        <f ca="1">AI_SUM(A23,A24,A25,A26,A27,A28,A29,A30,A31,A32,A33)</f>
        <v>#NAME?</v>
      </c>
      <c r="L34" s="27"/>
      <c r="M34" s="36"/>
      <c r="N34" s="39"/>
      <c r="P34" s="57">
        <v>1</v>
      </c>
      <c r="Q34" s="57">
        <v>1</v>
      </c>
      <c r="R34" s="57">
        <v>1</v>
      </c>
    </row>
    <row r="35" spans="1:18" s="57" customFormat="1" ht="15" customHeight="1" x14ac:dyDescent="0.25">
      <c r="A35" s="57" t="s">
        <v>937</v>
      </c>
      <c r="B35" s="3" t="s">
        <v>189</v>
      </c>
      <c r="C35" s="62" t="s">
        <v>1645</v>
      </c>
      <c r="D35" s="5" t="s">
        <v>226</v>
      </c>
      <c r="E35" s="63" t="s">
        <v>2027</v>
      </c>
      <c r="F35" s="7" t="s">
        <v>263</v>
      </c>
      <c r="G35" s="7" t="s">
        <v>2164</v>
      </c>
      <c r="L35" s="27"/>
      <c r="M35" s="36"/>
      <c r="N35" s="39"/>
      <c r="P35" s="57">
        <v>1</v>
      </c>
      <c r="Q35" s="57">
        <v>1</v>
      </c>
      <c r="R35" s="57">
        <v>1</v>
      </c>
    </row>
    <row r="36" spans="1:18" s="57" customFormat="1" ht="15" customHeight="1" x14ac:dyDescent="0.25">
      <c r="A36" s="57" t="s">
        <v>916</v>
      </c>
      <c r="B36" s="3" t="s">
        <v>190</v>
      </c>
      <c r="C36" s="3" t="s">
        <v>1646</v>
      </c>
      <c r="D36" s="5" t="s">
        <v>227</v>
      </c>
      <c r="E36" s="5" t="s">
        <v>2028</v>
      </c>
      <c r="F36" s="7" t="s">
        <v>264</v>
      </c>
      <c r="G36" s="7" t="s">
        <v>2165</v>
      </c>
      <c r="L36" s="27"/>
      <c r="M36" s="36"/>
      <c r="N36" s="39"/>
      <c r="P36" s="57">
        <v>1</v>
      </c>
      <c r="Q36" s="57">
        <v>1</v>
      </c>
      <c r="R36" s="57">
        <v>1</v>
      </c>
    </row>
    <row r="37" spans="1:18" s="57" customFormat="1" ht="15" customHeight="1" x14ac:dyDescent="0.25">
      <c r="A37" s="57" t="s">
        <v>917</v>
      </c>
      <c r="B37" s="28"/>
      <c r="C37" s="3"/>
      <c r="D37" s="34"/>
      <c r="E37" s="5"/>
      <c r="F37" s="38"/>
      <c r="G37" s="7"/>
      <c r="L37" s="27"/>
      <c r="M37" s="36"/>
      <c r="N37" s="39"/>
      <c r="P37" s="57">
        <v>1</v>
      </c>
      <c r="Q37" s="57">
        <v>1</v>
      </c>
      <c r="R37" s="57">
        <v>1</v>
      </c>
    </row>
    <row r="38" spans="1:18" s="57" customFormat="1" ht="15" customHeight="1" x14ac:dyDescent="0.25">
      <c r="A38" s="57" t="s">
        <v>939</v>
      </c>
      <c r="B38" s="3" t="s">
        <v>191</v>
      </c>
      <c r="C38" s="3" t="s">
        <v>1647</v>
      </c>
      <c r="D38" s="5" t="s">
        <v>228</v>
      </c>
      <c r="E38" s="5" t="s">
        <v>2029</v>
      </c>
      <c r="F38" s="7" t="s">
        <v>265</v>
      </c>
      <c r="G38" s="7" t="s">
        <v>2166</v>
      </c>
      <c r="L38" s="27"/>
      <c r="M38" s="36"/>
      <c r="N38" s="39"/>
      <c r="P38" s="57">
        <v>1</v>
      </c>
      <c r="Q38" s="57">
        <v>1</v>
      </c>
      <c r="R38" s="57">
        <v>1</v>
      </c>
    </row>
    <row r="39" spans="1:18" s="57" customFormat="1" ht="15" customHeight="1" x14ac:dyDescent="0.25">
      <c r="A39" s="57" t="s">
        <v>940</v>
      </c>
      <c r="B39" s="28"/>
      <c r="C39" s="3"/>
      <c r="D39" s="34"/>
      <c r="E39" s="5"/>
      <c r="F39" s="38"/>
      <c r="G39" s="7"/>
      <c r="L39" s="27"/>
      <c r="M39" s="36"/>
      <c r="N39" s="39"/>
      <c r="P39" s="57">
        <v>1</v>
      </c>
      <c r="Q39" s="57">
        <v>1</v>
      </c>
      <c r="R39" s="57">
        <v>1</v>
      </c>
    </row>
    <row r="40" spans="1:18" s="57" customFormat="1" ht="15" customHeight="1" x14ac:dyDescent="0.25">
      <c r="A40" s="57" t="s">
        <v>941</v>
      </c>
      <c r="B40" s="3" t="s">
        <v>192</v>
      </c>
      <c r="C40" s="3" t="s">
        <v>1648</v>
      </c>
      <c r="D40" s="5" t="s">
        <v>229</v>
      </c>
      <c r="E40" s="5" t="s">
        <v>2030</v>
      </c>
      <c r="F40" s="7" t="s">
        <v>266</v>
      </c>
      <c r="G40" s="7" t="s">
        <v>2167</v>
      </c>
      <c r="L40" s="27"/>
      <c r="M40" s="36"/>
      <c r="N40" s="39"/>
      <c r="P40" s="57">
        <v>1</v>
      </c>
      <c r="Q40" s="57">
        <v>1</v>
      </c>
      <c r="R40" s="57">
        <v>1</v>
      </c>
    </row>
    <row r="41" spans="1:18" s="57" customFormat="1" ht="15" customHeight="1" x14ac:dyDescent="0.25">
      <c r="A41" s="57" t="s">
        <v>942</v>
      </c>
      <c r="B41" s="3"/>
      <c r="C41" s="3"/>
      <c r="D41" s="5"/>
      <c r="E41" s="5"/>
      <c r="F41" s="7"/>
      <c r="G41" s="7"/>
      <c r="L41" s="27"/>
      <c r="M41" s="36"/>
      <c r="N41" s="39"/>
      <c r="P41" s="57">
        <v>1</v>
      </c>
      <c r="Q41" s="57">
        <v>1</v>
      </c>
      <c r="R41" s="57">
        <v>1</v>
      </c>
    </row>
    <row r="42" spans="1:18" s="57" customFormat="1" ht="15" customHeight="1" x14ac:dyDescent="0.25">
      <c r="A42" s="57" t="s">
        <v>938</v>
      </c>
      <c r="B42" s="3" t="s">
        <v>193</v>
      </c>
      <c r="C42" s="3" t="s">
        <v>1649</v>
      </c>
      <c r="D42" s="5" t="s">
        <v>230</v>
      </c>
      <c r="E42" s="5" t="s">
        <v>2031</v>
      </c>
      <c r="F42" s="7" t="s">
        <v>267</v>
      </c>
      <c r="G42" s="7" t="s">
        <v>2168</v>
      </c>
      <c r="L42" s="27"/>
      <c r="M42" s="36"/>
      <c r="N42" s="39"/>
      <c r="P42" s="57">
        <v>1</v>
      </c>
      <c r="Q42" s="57">
        <v>1</v>
      </c>
      <c r="R42" s="57">
        <v>1</v>
      </c>
    </row>
    <row r="43" spans="1:18" s="57" customFormat="1" ht="15" customHeight="1" x14ac:dyDescent="0.25">
      <c r="A43" s="57" t="s">
        <v>918</v>
      </c>
      <c r="B43" s="28"/>
      <c r="C43" s="3"/>
      <c r="D43" s="34"/>
      <c r="E43" s="5"/>
      <c r="F43" s="38"/>
      <c r="G43" s="7"/>
      <c r="L43" s="27"/>
      <c r="M43" s="36"/>
      <c r="N43" s="39"/>
      <c r="P43" s="57">
        <v>1</v>
      </c>
      <c r="Q43" s="57">
        <v>1</v>
      </c>
      <c r="R43" s="57">
        <v>1</v>
      </c>
    </row>
    <row r="44" spans="1:18" s="57" customFormat="1" ht="15" customHeight="1" x14ac:dyDescent="0.25">
      <c r="A44" s="57" t="s">
        <v>919</v>
      </c>
      <c r="B44" s="3" t="s">
        <v>194</v>
      </c>
      <c r="C44" s="3" t="s">
        <v>1650</v>
      </c>
      <c r="D44" s="5" t="s">
        <v>231</v>
      </c>
      <c r="E44" s="5" t="s">
        <v>2032</v>
      </c>
      <c r="F44" s="7" t="s">
        <v>268</v>
      </c>
      <c r="G44" s="7" t="s">
        <v>2169</v>
      </c>
      <c r="L44" s="27"/>
      <c r="M44" s="36"/>
      <c r="N44" s="39"/>
      <c r="P44" s="57">
        <v>1</v>
      </c>
      <c r="Q44" s="57">
        <v>1</v>
      </c>
      <c r="R44" s="57">
        <v>1</v>
      </c>
    </row>
    <row r="45" spans="1:18" s="57" customFormat="1" ht="15" customHeight="1" x14ac:dyDescent="0.25">
      <c r="A45" s="57" t="s">
        <v>943</v>
      </c>
      <c r="B45" s="3" t="s">
        <v>195</v>
      </c>
      <c r="C45" s="3" t="s">
        <v>1651</v>
      </c>
      <c r="D45" s="5" t="s">
        <v>232</v>
      </c>
      <c r="E45" s="5" t="s">
        <v>2033</v>
      </c>
      <c r="F45" s="7" t="s">
        <v>269</v>
      </c>
      <c r="G45" s="7" t="s">
        <v>2170</v>
      </c>
      <c r="L45" s="27"/>
      <c r="M45" s="36"/>
      <c r="N45" s="39"/>
      <c r="P45" s="57">
        <v>1</v>
      </c>
      <c r="Q45" s="57">
        <v>1</v>
      </c>
      <c r="R45" s="57">
        <v>1</v>
      </c>
    </row>
    <row r="46" spans="1:18" s="57" customFormat="1" ht="15" customHeight="1" x14ac:dyDescent="0.25">
      <c r="A46" s="57" t="s">
        <v>920</v>
      </c>
      <c r="B46" s="3" t="s">
        <v>196</v>
      </c>
      <c r="C46" s="3" t="s">
        <v>1652</v>
      </c>
      <c r="D46" s="5" t="s">
        <v>233</v>
      </c>
      <c r="E46" s="5" t="s">
        <v>2034</v>
      </c>
      <c r="F46" s="7" t="s">
        <v>270</v>
      </c>
      <c r="G46" s="7" t="s">
        <v>2171</v>
      </c>
      <c r="L46" s="27"/>
      <c r="M46" s="36"/>
      <c r="N46" s="39"/>
      <c r="P46" s="57">
        <v>1</v>
      </c>
      <c r="Q46" s="57">
        <v>1</v>
      </c>
      <c r="R46" s="57">
        <v>1</v>
      </c>
    </row>
    <row r="47" spans="1:18" s="57" customFormat="1" ht="15" customHeight="1" x14ac:dyDescent="0.25">
      <c r="A47" s="57" t="s">
        <v>921</v>
      </c>
      <c r="B47" s="3" t="s">
        <v>197</v>
      </c>
      <c r="C47" s="3" t="s">
        <v>1653</v>
      </c>
      <c r="D47" s="5" t="s">
        <v>234</v>
      </c>
      <c r="E47" s="5" t="s">
        <v>2035</v>
      </c>
      <c r="F47" s="7" t="s">
        <v>271</v>
      </c>
      <c r="G47" s="7" t="s">
        <v>2172</v>
      </c>
      <c r="L47" s="27"/>
      <c r="M47" s="36"/>
      <c r="N47" s="39"/>
      <c r="P47" s="57">
        <v>1</v>
      </c>
      <c r="Q47" s="57">
        <v>1</v>
      </c>
      <c r="R47" s="57">
        <v>1</v>
      </c>
    </row>
    <row r="48" spans="1:18" s="57" customFormat="1" ht="15" customHeight="1" x14ac:dyDescent="0.25">
      <c r="A48" s="57" t="s">
        <v>949</v>
      </c>
      <c r="B48" s="3" t="s">
        <v>198</v>
      </c>
      <c r="C48" s="3" t="s">
        <v>1654</v>
      </c>
      <c r="D48" s="5" t="s">
        <v>235</v>
      </c>
      <c r="E48" s="5" t="s">
        <v>2036</v>
      </c>
      <c r="F48" s="7" t="s">
        <v>272</v>
      </c>
      <c r="G48" s="38" t="s">
        <v>2173</v>
      </c>
      <c r="L48" s="27"/>
      <c r="M48" s="36"/>
      <c r="N48" s="39"/>
      <c r="P48" s="57">
        <v>1</v>
      </c>
      <c r="Q48" s="57">
        <v>1</v>
      </c>
      <c r="R48" s="57">
        <v>1</v>
      </c>
    </row>
    <row r="49" spans="1:18" s="57" customFormat="1" ht="15" customHeight="1" x14ac:dyDescent="0.25">
      <c r="A49" s="57" t="s">
        <v>922</v>
      </c>
      <c r="B49" s="3" t="s">
        <v>199</v>
      </c>
      <c r="C49" s="28" t="s">
        <v>1655</v>
      </c>
      <c r="D49" s="5" t="s">
        <v>236</v>
      </c>
      <c r="E49" s="34" t="s">
        <v>2037</v>
      </c>
      <c r="F49" s="7" t="s">
        <v>273</v>
      </c>
      <c r="G49" s="7" t="s">
        <v>2174</v>
      </c>
      <c r="L49" s="27"/>
      <c r="M49" s="36"/>
      <c r="N49" s="39"/>
      <c r="P49" s="57">
        <v>1</v>
      </c>
      <c r="Q49" s="57">
        <v>1</v>
      </c>
      <c r="R49" s="57">
        <v>1</v>
      </c>
    </row>
    <row r="50" spans="1:18" s="57" customFormat="1" ht="15" customHeight="1" x14ac:dyDescent="0.25">
      <c r="A50" s="57" t="s">
        <v>923</v>
      </c>
      <c r="B50" s="3" t="s">
        <v>200</v>
      </c>
      <c r="C50" s="3" t="s">
        <v>1656</v>
      </c>
      <c r="D50" s="5" t="s">
        <v>237</v>
      </c>
      <c r="E50" s="5" t="s">
        <v>2038</v>
      </c>
      <c r="F50" s="7" t="s">
        <v>274</v>
      </c>
      <c r="G50" s="38" t="s">
        <v>2175</v>
      </c>
      <c r="L50" s="27"/>
      <c r="M50" s="36"/>
      <c r="N50" s="39"/>
      <c r="P50" s="57">
        <v>1</v>
      </c>
      <c r="Q50" s="57">
        <v>1</v>
      </c>
      <c r="R50" s="57">
        <v>1</v>
      </c>
    </row>
    <row r="51" spans="1:18" s="57" customFormat="1" ht="15" customHeight="1" x14ac:dyDescent="0.25">
      <c r="A51" s="57" t="s">
        <v>924</v>
      </c>
      <c r="B51" s="3" t="s">
        <v>201</v>
      </c>
      <c r="C51" s="28" t="s">
        <v>1657</v>
      </c>
      <c r="D51" s="5" t="s">
        <v>238</v>
      </c>
      <c r="E51" s="34" t="s">
        <v>2039</v>
      </c>
      <c r="F51" s="7" t="s">
        <v>275</v>
      </c>
      <c r="G51" s="7" t="s">
        <v>2176</v>
      </c>
      <c r="L51" s="27"/>
      <c r="M51" s="36"/>
      <c r="N51" s="39"/>
      <c r="P51" s="57">
        <v>1</v>
      </c>
      <c r="Q51" s="57">
        <v>1</v>
      </c>
      <c r="R51" s="57">
        <v>1</v>
      </c>
    </row>
    <row r="52" spans="1:18" s="57" customFormat="1" ht="15" customHeight="1" x14ac:dyDescent="0.25">
      <c r="A52" s="57" t="s">
        <v>944</v>
      </c>
      <c r="B52" s="3" t="s">
        <v>202</v>
      </c>
      <c r="C52" s="3" t="s">
        <v>1658</v>
      </c>
      <c r="D52" s="5" t="s">
        <v>239</v>
      </c>
      <c r="E52" s="5" t="s">
        <v>2040</v>
      </c>
      <c r="F52" s="7" t="s">
        <v>276</v>
      </c>
      <c r="G52" s="7" t="s">
        <v>2177</v>
      </c>
      <c r="L52" s="27"/>
      <c r="M52" s="36"/>
      <c r="N52" s="39"/>
      <c r="P52" s="57">
        <v>1</v>
      </c>
      <c r="Q52" s="57">
        <v>1</v>
      </c>
      <c r="R52" s="57">
        <v>1</v>
      </c>
    </row>
    <row r="53" spans="1:18" s="57" customFormat="1" ht="15" customHeight="1" x14ac:dyDescent="0.25">
      <c r="A53" s="57" t="s">
        <v>945</v>
      </c>
      <c r="B53" s="3" t="s">
        <v>203</v>
      </c>
      <c r="C53" s="3" t="s">
        <v>1659</v>
      </c>
      <c r="D53" s="5" t="s">
        <v>240</v>
      </c>
      <c r="E53" s="5" t="s">
        <v>2041</v>
      </c>
      <c r="F53" s="7" t="s">
        <v>277</v>
      </c>
      <c r="G53" s="7" t="s">
        <v>2178</v>
      </c>
      <c r="L53" s="27">
        <v>1</v>
      </c>
      <c r="M53" s="36">
        <v>1</v>
      </c>
      <c r="N53" s="39">
        <v>1</v>
      </c>
    </row>
    <row r="54" spans="1:18" s="57" customFormat="1" ht="15" customHeight="1" x14ac:dyDescent="0.25">
      <c r="A54" s="57" t="s">
        <v>925</v>
      </c>
      <c r="B54" s="3" t="s">
        <v>204</v>
      </c>
      <c r="C54" s="3" t="s">
        <v>1660</v>
      </c>
      <c r="D54" s="5" t="s">
        <v>241</v>
      </c>
      <c r="E54" s="5" t="s">
        <v>2042</v>
      </c>
      <c r="F54" s="7" t="s">
        <v>278</v>
      </c>
      <c r="G54" s="38" t="s">
        <v>2179</v>
      </c>
      <c r="L54" s="27"/>
      <c r="M54" s="36"/>
      <c r="N54" s="39"/>
      <c r="P54" s="57">
        <v>1</v>
      </c>
      <c r="Q54" s="57">
        <v>1</v>
      </c>
      <c r="R54" s="57">
        <v>1</v>
      </c>
    </row>
    <row r="55" spans="1:18" s="57" customFormat="1" ht="15" customHeight="1" x14ac:dyDescent="0.25">
      <c r="A55" s="57" t="s">
        <v>926</v>
      </c>
      <c r="B55" s="3" t="s">
        <v>205</v>
      </c>
      <c r="C55" s="28" t="s">
        <v>1661</v>
      </c>
      <c r="D55" s="5" t="s">
        <v>242</v>
      </c>
      <c r="E55" s="34" t="s">
        <v>2043</v>
      </c>
      <c r="F55" s="7" t="s">
        <v>279</v>
      </c>
      <c r="G55" s="7" t="s">
        <v>2180</v>
      </c>
      <c r="L55" s="27"/>
      <c r="M55" s="36"/>
      <c r="N55" s="39"/>
      <c r="P55" s="57">
        <v>1</v>
      </c>
      <c r="Q55" s="57">
        <v>1</v>
      </c>
      <c r="R55" s="57">
        <v>1</v>
      </c>
    </row>
    <row r="56" spans="1:18" s="57" customFormat="1" ht="15" customHeight="1" x14ac:dyDescent="0.25">
      <c r="A56" s="57" t="s">
        <v>927</v>
      </c>
      <c r="B56" s="3" t="s">
        <v>206</v>
      </c>
      <c r="C56" s="3" t="s">
        <v>1662</v>
      </c>
      <c r="D56" s="5" t="s">
        <v>243</v>
      </c>
      <c r="E56" s="5" t="s">
        <v>2044</v>
      </c>
      <c r="F56" s="7" t="s">
        <v>280</v>
      </c>
      <c r="G56" s="7" t="s">
        <v>2181</v>
      </c>
      <c r="L56" s="27"/>
      <c r="M56" s="36"/>
      <c r="N56" s="39"/>
      <c r="P56" s="57">
        <v>1</v>
      </c>
      <c r="Q56" s="57">
        <v>1</v>
      </c>
      <c r="R56" s="57">
        <v>1</v>
      </c>
    </row>
    <row r="57" spans="1:18" s="57" customFormat="1" ht="15" customHeight="1" x14ac:dyDescent="0.25">
      <c r="A57" s="57" t="s">
        <v>946</v>
      </c>
      <c r="B57" s="28"/>
      <c r="C57" s="3"/>
      <c r="D57" s="34"/>
      <c r="E57" s="5"/>
      <c r="F57" s="38"/>
      <c r="G57" s="7"/>
      <c r="L57" s="27"/>
      <c r="M57" s="36"/>
      <c r="N57" s="39"/>
      <c r="P57" s="57">
        <v>1</v>
      </c>
      <c r="Q57" s="57">
        <v>1</v>
      </c>
      <c r="R57" s="57">
        <v>1</v>
      </c>
    </row>
    <row r="58" spans="1:18" s="57" customFormat="1" ht="15" customHeight="1" x14ac:dyDescent="0.25">
      <c r="A58" s="57" t="s">
        <v>947</v>
      </c>
      <c r="B58" s="3" t="s">
        <v>207</v>
      </c>
      <c r="C58" s="3" t="s">
        <v>1663</v>
      </c>
      <c r="D58" s="5" t="s">
        <v>244</v>
      </c>
      <c r="E58" s="5" t="s">
        <v>2045</v>
      </c>
      <c r="F58" s="7" t="s">
        <v>281</v>
      </c>
      <c r="G58" s="7" t="s">
        <v>2182</v>
      </c>
      <c r="L58" s="27"/>
      <c r="M58" s="36"/>
      <c r="N58" s="39"/>
      <c r="P58" s="57">
        <v>1</v>
      </c>
      <c r="Q58" s="57">
        <v>1</v>
      </c>
      <c r="R58" s="57">
        <v>1</v>
      </c>
    </row>
    <row r="59" spans="1:18" s="57" customFormat="1" ht="15" customHeight="1" x14ac:dyDescent="0.25">
      <c r="A59" s="57" t="s">
        <v>948</v>
      </c>
      <c r="B59" s="3" t="s">
        <v>208</v>
      </c>
      <c r="C59" s="3" t="s">
        <v>1664</v>
      </c>
      <c r="D59" s="5" t="s">
        <v>245</v>
      </c>
      <c r="E59" s="5" t="s">
        <v>2046</v>
      </c>
      <c r="F59" s="7" t="s">
        <v>282</v>
      </c>
      <c r="G59" s="7" t="s">
        <v>2183</v>
      </c>
      <c r="L59" s="27"/>
      <c r="M59" s="36"/>
      <c r="N59" s="39"/>
      <c r="P59" s="57">
        <v>1</v>
      </c>
      <c r="Q59" s="57">
        <v>1</v>
      </c>
      <c r="R59" s="57">
        <v>1</v>
      </c>
    </row>
    <row r="60" spans="1:18" s="57" customFormat="1" ht="15" customHeight="1" x14ac:dyDescent="0.25">
      <c r="A60" s="57" t="s">
        <v>928</v>
      </c>
      <c r="B60" s="3" t="s">
        <v>209</v>
      </c>
      <c r="C60" s="3" t="s">
        <v>1665</v>
      </c>
      <c r="D60" s="5" t="s">
        <v>246</v>
      </c>
      <c r="E60" s="5" t="s">
        <v>2047</v>
      </c>
      <c r="F60" s="7" t="s">
        <v>283</v>
      </c>
      <c r="G60" s="7" t="s">
        <v>2184</v>
      </c>
      <c r="L60" s="27"/>
      <c r="M60" s="36"/>
      <c r="N60" s="39"/>
      <c r="P60" s="57">
        <v>1</v>
      </c>
      <c r="Q60" s="57">
        <v>1</v>
      </c>
      <c r="R60" s="57">
        <v>1</v>
      </c>
    </row>
    <row r="61" spans="1:18" s="57" customFormat="1" ht="15" customHeight="1" x14ac:dyDescent="0.25">
      <c r="A61" s="57" t="s">
        <v>2277</v>
      </c>
      <c r="B61" s="3" t="s">
        <v>330</v>
      </c>
      <c r="C61" s="3"/>
      <c r="D61" s="5" t="s">
        <v>698</v>
      </c>
      <c r="E61" s="5"/>
      <c r="F61" s="7" t="s">
        <v>826</v>
      </c>
      <c r="G61" s="7"/>
      <c r="L61" s="27"/>
      <c r="M61" s="36"/>
      <c r="N61" s="39"/>
      <c r="P61" s="57">
        <v>1</v>
      </c>
      <c r="Q61" s="57">
        <v>1</v>
      </c>
      <c r="R61" s="57">
        <v>1</v>
      </c>
    </row>
    <row r="62" spans="1:18" s="42" customFormat="1" ht="15" customHeight="1" x14ac:dyDescent="0.25">
      <c r="A62" s="42" t="s">
        <v>1616</v>
      </c>
      <c r="B62" s="28" t="s">
        <v>1769</v>
      </c>
      <c r="C62" s="28"/>
      <c r="D62" s="34" t="s">
        <v>1769</v>
      </c>
      <c r="E62" s="34"/>
      <c r="F62" s="38" t="s">
        <v>1769</v>
      </c>
      <c r="G62" s="39"/>
      <c r="H62" s="42" t="e">
        <f ca="1">AI_SUM('E07'!$A$26,SI05_07!$A$12,SI05_07!$A$22,SI05_07!$A$32,SI05_07!$A$42,SI05_07!$A$52,SI05_07!$A$62,SI05_07!$A$72,SI05_07!$A$82,$A$6,$A$7)</f>
        <v>#NAME?</v>
      </c>
      <c r="L62" s="27"/>
      <c r="M62" s="36"/>
      <c r="N62" s="39"/>
      <c r="P62" s="42">
        <v>1</v>
      </c>
      <c r="Q62" s="42">
        <v>1</v>
      </c>
      <c r="R62" s="42">
        <v>1</v>
      </c>
    </row>
    <row r="63" spans="1:18" s="42" customFormat="1" ht="15" customHeight="1" x14ac:dyDescent="0.25">
      <c r="A63" s="42" t="s">
        <v>1621</v>
      </c>
      <c r="B63" s="28" t="s">
        <v>1770</v>
      </c>
      <c r="C63" s="28"/>
      <c r="D63" s="34" t="s">
        <v>1770</v>
      </c>
      <c r="E63" s="34"/>
      <c r="F63" s="38" t="s">
        <v>1770</v>
      </c>
      <c r="G63" s="39"/>
      <c r="H63" s="42" t="e">
        <f ca="1">AI_SUM($A$6,$A$7)</f>
        <v>#NAME?</v>
      </c>
      <c r="L63" s="27"/>
      <c r="M63" s="36"/>
      <c r="N63" s="39"/>
      <c r="P63" s="42">
        <v>1</v>
      </c>
      <c r="Q63" s="42">
        <v>1</v>
      </c>
      <c r="R63" s="42">
        <v>1</v>
      </c>
    </row>
    <row r="64" spans="1:18" s="42" customFormat="1" ht="15" customHeight="1" x14ac:dyDescent="0.25">
      <c r="A64" s="42" t="s">
        <v>1622</v>
      </c>
      <c r="B64" s="3" t="s">
        <v>1771</v>
      </c>
      <c r="C64" s="3"/>
      <c r="D64" s="34" t="s">
        <v>1771</v>
      </c>
      <c r="E64" s="34"/>
      <c r="F64" s="38" t="s">
        <v>1771</v>
      </c>
      <c r="G64" s="39"/>
      <c r="H64" s="42" t="e">
        <f ca="1">AI_SUM(SI05_07!$A$12,SI05_07!$A$22,SI05_07!$A$32,SI05_07!$A$42,SI05_07!$A$52,SI05_07!$A$62,SI05_07!$A$72,SI05_07!$A$82)</f>
        <v>#NAME?</v>
      </c>
      <c r="L64" s="27"/>
      <c r="M64" s="36"/>
      <c r="N64" s="39"/>
      <c r="P64" s="42">
        <v>1</v>
      </c>
      <c r="Q64" s="42">
        <v>1</v>
      </c>
      <c r="R64" s="42">
        <v>1</v>
      </c>
    </row>
    <row r="65" spans="1:18" s="42" customFormat="1" ht="15" customHeight="1" x14ac:dyDescent="0.25">
      <c r="A65" s="42" t="s">
        <v>1619</v>
      </c>
      <c r="B65" s="28" t="s">
        <v>1772</v>
      </c>
      <c r="C65" s="28"/>
      <c r="D65" s="34" t="s">
        <v>1772</v>
      </c>
      <c r="E65" s="34"/>
      <c r="F65" s="38" t="s">
        <v>1772</v>
      </c>
      <c r="G65" s="39"/>
      <c r="H65" s="42" t="e">
        <f ca="1">AI_DIFF($A$22,'E07'!$A$26)</f>
        <v>#NAME?</v>
      </c>
      <c r="L65" s="27"/>
      <c r="M65" s="36"/>
      <c r="N65" s="39"/>
      <c r="P65" s="42">
        <v>1</v>
      </c>
      <c r="Q65" s="42">
        <v>1</v>
      </c>
      <c r="R65" s="42">
        <v>1</v>
      </c>
    </row>
    <row r="66" spans="1:18" s="42" customFormat="1" ht="15" customHeight="1" x14ac:dyDescent="0.25">
      <c r="A66" s="42" t="s">
        <v>1614</v>
      </c>
      <c r="B66" s="28" t="s">
        <v>1773</v>
      </c>
      <c r="C66" s="28"/>
      <c r="D66" s="34" t="s">
        <v>1773</v>
      </c>
      <c r="E66" s="34"/>
      <c r="F66" s="38" t="s">
        <v>1773</v>
      </c>
      <c r="G66" s="39"/>
      <c r="H66" s="42" t="e">
        <f ca="1">AI_DIV(Assets!$A$22,A61)</f>
        <v>#NAME?</v>
      </c>
      <c r="L66" s="27">
        <v>1</v>
      </c>
      <c r="M66" s="36">
        <v>1</v>
      </c>
      <c r="N66" s="39">
        <v>1</v>
      </c>
    </row>
    <row r="67" spans="1:18" s="42" customFormat="1" ht="15" customHeight="1" x14ac:dyDescent="0.25">
      <c r="A67" s="42" t="s">
        <v>1617</v>
      </c>
      <c r="B67" s="28" t="s">
        <v>1774</v>
      </c>
      <c r="C67" s="28"/>
      <c r="D67" s="34" t="s">
        <v>1774</v>
      </c>
      <c r="E67" s="34"/>
      <c r="F67" s="38" t="s">
        <v>1774</v>
      </c>
      <c r="G67" s="39"/>
      <c r="H67" s="42" t="e">
        <f ca="1">AI_DIV(A62,A61)</f>
        <v>#NAME?</v>
      </c>
      <c r="L67" s="27">
        <v>1</v>
      </c>
      <c r="M67" s="36">
        <v>1</v>
      </c>
      <c r="N67" s="39">
        <v>1</v>
      </c>
    </row>
    <row r="68" spans="1:18" s="42" customFormat="1" ht="15" customHeight="1" x14ac:dyDescent="0.25">
      <c r="A68" s="42" t="s">
        <v>1997</v>
      </c>
      <c r="B68" s="28" t="s">
        <v>1998</v>
      </c>
      <c r="C68" s="28"/>
      <c r="D68" s="34" t="s">
        <v>1998</v>
      </c>
      <c r="E68" s="34"/>
      <c r="F68" s="38" t="s">
        <v>1998</v>
      </c>
      <c r="G68" s="39"/>
      <c r="H68" s="42" t="e">
        <f ca="1">AI_DIV(A62,$A$22)</f>
        <v>#NAME?</v>
      </c>
      <c r="L68" s="27">
        <v>1</v>
      </c>
      <c r="M68" s="36">
        <v>1</v>
      </c>
      <c r="N68" s="39">
        <v>1</v>
      </c>
    </row>
    <row r="69" spans="1:18" s="42" customFormat="1" ht="15" customHeight="1" x14ac:dyDescent="0.25">
      <c r="A69" s="42" t="s">
        <v>1618</v>
      </c>
      <c r="B69" s="28" t="s">
        <v>1775</v>
      </c>
      <c r="C69" s="28"/>
      <c r="D69" s="34" t="s">
        <v>1775</v>
      </c>
      <c r="E69" s="34"/>
      <c r="F69" s="38" t="s">
        <v>1775</v>
      </c>
      <c r="G69" s="39"/>
      <c r="H69" s="42" t="e">
        <f ca="1">AI_DIV(A65,'E07'!$A$26)</f>
        <v>#NAME?</v>
      </c>
      <c r="L69" s="27"/>
      <c r="M69" s="36"/>
      <c r="N69" s="39"/>
      <c r="P69" s="42">
        <v>1</v>
      </c>
      <c r="Q69" s="42">
        <v>1</v>
      </c>
      <c r="R69" s="42">
        <v>1</v>
      </c>
    </row>
    <row r="70" spans="1:18" s="42" customFormat="1" ht="15" customHeight="1" x14ac:dyDescent="0.25">
      <c r="A70" s="42" t="s">
        <v>1620</v>
      </c>
      <c r="B70" s="3" t="s">
        <v>1776</v>
      </c>
      <c r="C70" s="3"/>
      <c r="D70" s="34" t="s">
        <v>1776</v>
      </c>
      <c r="E70" s="34"/>
      <c r="F70" s="38" t="s">
        <v>1776</v>
      </c>
      <c r="G70" s="39"/>
      <c r="H70" s="42" t="e">
        <f ca="1">AI_DIV(A63,A61)</f>
        <v>#NAME?</v>
      </c>
      <c r="L70" s="27">
        <v>1</v>
      </c>
      <c r="M70" s="36">
        <v>1</v>
      </c>
      <c r="N70" s="39">
        <v>1</v>
      </c>
    </row>
    <row r="71" spans="1:18" s="42" customFormat="1" ht="15" customHeight="1" x14ac:dyDescent="0.25">
      <c r="A71" s="42" t="s">
        <v>1623</v>
      </c>
      <c r="B71" s="3" t="s">
        <v>1777</v>
      </c>
      <c r="C71" s="3"/>
      <c r="D71" s="34" t="s">
        <v>1777</v>
      </c>
      <c r="E71" s="34"/>
      <c r="F71" s="38" t="s">
        <v>1777</v>
      </c>
      <c r="G71" s="39"/>
      <c r="H71" s="42" t="e">
        <f ca="1">AI_DIV(A64,A61)</f>
        <v>#NAME?</v>
      </c>
      <c r="L71" s="27">
        <v>1</v>
      </c>
      <c r="M71" s="36">
        <v>1</v>
      </c>
      <c r="N71" s="39">
        <v>1</v>
      </c>
    </row>
    <row r="72" spans="1:18" s="42" customFormat="1" ht="15" customHeight="1" x14ac:dyDescent="0.25">
      <c r="A72" s="42" t="s">
        <v>1624</v>
      </c>
      <c r="B72" s="28" t="s">
        <v>1778</v>
      </c>
      <c r="C72" s="28"/>
      <c r="D72" s="34" t="s">
        <v>1778</v>
      </c>
      <c r="E72" s="34"/>
      <c r="F72" s="38" t="s">
        <v>1778</v>
      </c>
      <c r="G72" s="39"/>
      <c r="H72" s="42" t="e">
        <f ca="1">AI_DIV(A64,$A$22)</f>
        <v>#NAME?</v>
      </c>
      <c r="L72" s="27">
        <v>1</v>
      </c>
      <c r="M72" s="36">
        <v>1</v>
      </c>
      <c r="N72" s="39">
        <v>1</v>
      </c>
    </row>
    <row r="73" spans="1:18" s="42" customFormat="1" ht="15" customHeight="1" x14ac:dyDescent="0.25">
      <c r="A73" s="57" t="s">
        <v>1961</v>
      </c>
      <c r="B73" s="28" t="s">
        <v>2003</v>
      </c>
      <c r="C73" s="106"/>
      <c r="D73" s="34" t="s">
        <v>2003</v>
      </c>
      <c r="E73" s="197"/>
      <c r="F73" s="38" t="s">
        <v>2003</v>
      </c>
      <c r="G73" s="39"/>
      <c r="H73" s="57" t="e">
        <f ca="1">AI_DIV(CashFlow!A34,CashFlow!A14)</f>
        <v>#NAME?</v>
      </c>
      <c r="L73" s="27"/>
      <c r="M73" s="36"/>
      <c r="N73" s="39"/>
      <c r="P73" s="42">
        <v>1</v>
      </c>
      <c r="Q73" s="42">
        <v>1</v>
      </c>
      <c r="R73" s="42">
        <v>1</v>
      </c>
    </row>
    <row r="74" spans="1:18" s="57" customFormat="1" ht="15" customHeight="1" x14ac:dyDescent="0.25">
      <c r="A74" s="57" t="s">
        <v>2512</v>
      </c>
      <c r="B74" s="28" t="s">
        <v>2511</v>
      </c>
      <c r="C74" s="28"/>
      <c r="D74" s="34" t="s">
        <v>2511</v>
      </c>
      <c r="E74" s="34"/>
      <c r="F74" s="39" t="s">
        <v>2511</v>
      </c>
      <c r="G74" s="39"/>
      <c r="H74" s="57" t="e">
        <f ca="1">AI_2YR_AVE(A22)</f>
        <v>#NAME?</v>
      </c>
      <c r="L74" s="27"/>
      <c r="M74" s="36"/>
      <c r="N74" s="39"/>
      <c r="P74" s="57">
        <v>1</v>
      </c>
      <c r="Q74" s="57">
        <v>1</v>
      </c>
      <c r="R74" s="57">
        <v>1</v>
      </c>
    </row>
    <row r="75" spans="1:18" s="57" customFormat="1" ht="15" customHeight="1" x14ac:dyDescent="0.25">
      <c r="A75" s="57" t="s">
        <v>2510</v>
      </c>
      <c r="B75" s="28" t="s">
        <v>294</v>
      </c>
      <c r="C75" s="28"/>
      <c r="D75" s="34" t="s">
        <v>639</v>
      </c>
      <c r="E75" s="34"/>
      <c r="F75" s="39" t="s">
        <v>851</v>
      </c>
      <c r="G75" s="39"/>
      <c r="L75" s="27"/>
      <c r="M75" s="36"/>
      <c r="N75" s="39"/>
      <c r="P75" s="57">
        <v>1</v>
      </c>
      <c r="Q75" s="57">
        <v>1</v>
      </c>
      <c r="R75" s="57">
        <v>1</v>
      </c>
    </row>
    <row r="76" spans="1:18" s="57" customFormat="1" ht="15" customHeight="1" x14ac:dyDescent="0.25">
      <c r="A76" s="57" t="s">
        <v>2514</v>
      </c>
      <c r="B76" s="28" t="s">
        <v>295</v>
      </c>
      <c r="C76" s="28"/>
      <c r="D76" s="34" t="s">
        <v>672</v>
      </c>
      <c r="E76" s="34"/>
      <c r="F76" s="39" t="s">
        <v>852</v>
      </c>
      <c r="G76" s="39"/>
      <c r="L76" s="27"/>
      <c r="M76" s="36"/>
      <c r="N76" s="39"/>
      <c r="P76" s="57">
        <v>1</v>
      </c>
      <c r="Q76" s="57">
        <v>1</v>
      </c>
      <c r="R76" s="57">
        <v>1</v>
      </c>
    </row>
    <row r="77" spans="1:18" s="57" customFormat="1" ht="15" customHeight="1" x14ac:dyDescent="0.25">
      <c r="A77" s="57" t="s">
        <v>2515</v>
      </c>
      <c r="B77" s="28" t="s">
        <v>311</v>
      </c>
      <c r="C77" s="28"/>
      <c r="D77" s="34" t="s">
        <v>676</v>
      </c>
      <c r="E77" s="34"/>
      <c r="F77" s="39" t="s">
        <v>809</v>
      </c>
      <c r="G77" s="39"/>
      <c r="L77" s="27"/>
      <c r="M77" s="36"/>
      <c r="N77" s="39"/>
      <c r="P77" s="57">
        <v>1</v>
      </c>
      <c r="Q77" s="57">
        <v>1</v>
      </c>
      <c r="R77" s="57">
        <v>1</v>
      </c>
    </row>
    <row r="78" spans="1:18" s="57" customFormat="1" ht="15" customHeight="1" x14ac:dyDescent="0.25">
      <c r="A78" s="30" t="s">
        <v>1999</v>
      </c>
      <c r="B78" s="28" t="s">
        <v>2513</v>
      </c>
      <c r="C78" s="28"/>
      <c r="D78" s="34" t="s">
        <v>2513</v>
      </c>
      <c r="E78" s="34"/>
      <c r="F78" s="39" t="s">
        <v>2513</v>
      </c>
      <c r="G78" s="39"/>
      <c r="H78" s="57" t="e">
        <f ca="1">AI_DIV(A75,A$74)</f>
        <v>#NAME?</v>
      </c>
      <c r="L78" s="27">
        <v>5</v>
      </c>
      <c r="M78" s="36">
        <v>5</v>
      </c>
      <c r="N78" s="39">
        <v>5</v>
      </c>
    </row>
    <row r="79" spans="1:18" s="57" customFormat="1" ht="15" customHeight="1" x14ac:dyDescent="0.25">
      <c r="A79" s="30" t="s">
        <v>2000</v>
      </c>
      <c r="B79" s="28" t="s">
        <v>2516</v>
      </c>
      <c r="C79" s="28"/>
      <c r="D79" s="34" t="s">
        <v>2516</v>
      </c>
      <c r="E79" s="34"/>
      <c r="F79" s="39" t="s">
        <v>2516</v>
      </c>
      <c r="G79" s="39"/>
      <c r="H79" s="57" t="e">
        <f t="shared" ref="H79:H80" ca="1" si="0">AI_DIV(A76,A$74)</f>
        <v>#NAME?</v>
      </c>
      <c r="L79" s="27">
        <v>5</v>
      </c>
      <c r="M79" s="36">
        <v>5</v>
      </c>
      <c r="N79" s="39">
        <v>5</v>
      </c>
    </row>
    <row r="80" spans="1:18" s="57" customFormat="1" ht="15" customHeight="1" x14ac:dyDescent="0.25">
      <c r="A80" s="30" t="s">
        <v>2001</v>
      </c>
      <c r="B80" s="28" t="s">
        <v>2517</v>
      </c>
      <c r="C80" s="28"/>
      <c r="D80" s="34" t="s">
        <v>2517</v>
      </c>
      <c r="E80" s="34"/>
      <c r="F80" s="39" t="s">
        <v>2517</v>
      </c>
      <c r="G80" s="39"/>
      <c r="H80" s="57" t="e">
        <f t="shared" ca="1" si="0"/>
        <v>#NAME?</v>
      </c>
      <c r="L80" s="27">
        <v>5</v>
      </c>
      <c r="M80" s="36">
        <v>5</v>
      </c>
      <c r="N80" s="39">
        <v>5</v>
      </c>
    </row>
    <row r="81" spans="1:14" s="57" customFormat="1" ht="15" customHeight="1" x14ac:dyDescent="0.25">
      <c r="A81" s="57" t="s">
        <v>2002</v>
      </c>
      <c r="B81" s="28" t="s">
        <v>2518</v>
      </c>
      <c r="C81" s="28"/>
      <c r="D81" s="34" t="s">
        <v>2518</v>
      </c>
      <c r="E81" s="34"/>
      <c r="F81" s="39" t="s">
        <v>2518</v>
      </c>
      <c r="G81" s="39"/>
      <c r="H81" s="57" t="e">
        <f ca="1">AI_SUM(A78,A79,A80)</f>
        <v>#NAME?</v>
      </c>
      <c r="L81" s="27">
        <v>5</v>
      </c>
      <c r="M81" s="36">
        <v>5</v>
      </c>
      <c r="N81" s="39">
        <v>5</v>
      </c>
    </row>
    <row r="82" spans="1:14" s="57" customFormat="1" ht="15" customHeight="1" x14ac:dyDescent="0.25">
      <c r="B82" s="3"/>
      <c r="C82" s="3"/>
      <c r="D82" s="34"/>
      <c r="E82" s="34"/>
      <c r="F82" s="39"/>
      <c r="G82" s="39"/>
      <c r="L82" s="27"/>
      <c r="M82" s="36"/>
      <c r="N82" s="39"/>
    </row>
    <row r="83" spans="1:14" s="57" customFormat="1" ht="15" customHeight="1" x14ac:dyDescent="0.25">
      <c r="B83" s="3"/>
      <c r="C83" s="3"/>
      <c r="D83" s="34"/>
      <c r="E83" s="34"/>
      <c r="F83" s="39"/>
      <c r="G83" s="39"/>
      <c r="L83" s="27"/>
      <c r="M83" s="36"/>
      <c r="N83" s="39"/>
    </row>
    <row r="84" spans="1:14" s="57" customFormat="1" ht="15" customHeight="1" x14ac:dyDescent="0.25">
      <c r="B84" s="28"/>
      <c r="C84" s="28"/>
      <c r="D84" s="34"/>
      <c r="E84" s="34"/>
      <c r="F84" s="39"/>
      <c r="G84" s="39"/>
      <c r="L84" s="27"/>
      <c r="M84" s="36"/>
      <c r="N84" s="39"/>
    </row>
    <row r="85" spans="1:14" s="57" customFormat="1" ht="15" customHeight="1" x14ac:dyDescent="0.25">
      <c r="B85" s="28"/>
      <c r="C85" s="28"/>
      <c r="D85" s="34"/>
      <c r="E85" s="34"/>
      <c r="F85" s="39"/>
      <c r="G85" s="39"/>
      <c r="L85" s="27"/>
      <c r="M85" s="36"/>
      <c r="N85" s="39"/>
    </row>
    <row r="86" spans="1:14" s="57" customFormat="1" ht="15" customHeight="1" x14ac:dyDescent="0.25">
      <c r="B86" s="28"/>
      <c r="C86" s="28"/>
      <c r="D86" s="34"/>
      <c r="E86" s="34"/>
      <c r="F86" s="39"/>
      <c r="G86" s="40"/>
      <c r="L86" s="27"/>
      <c r="M86" s="36"/>
      <c r="N86" s="39"/>
    </row>
  </sheetData>
  <autoFilter ref="A3:P81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56"/>
  <sheetViews>
    <sheetView zoomScale="80" zoomScaleNormal="80" workbookViewId="0">
      <selection activeCell="P46" sqref="P46"/>
    </sheetView>
  </sheetViews>
  <sheetFormatPr defaultColWidth="9.140625" defaultRowHeight="15" customHeight="1" x14ac:dyDescent="0.25"/>
  <cols>
    <col min="1" max="1" width="52.140625" style="41" customWidth="1"/>
    <col min="2" max="3" width="10.7109375" style="32" customWidth="1"/>
    <col min="4" max="5" width="10.7109375" style="37" customWidth="1"/>
    <col min="6" max="7" width="10.7109375" style="40" customWidth="1"/>
    <col min="8" max="11" width="10.7109375" style="41" customWidth="1"/>
    <col min="12" max="12" width="10.7109375" style="33" customWidth="1"/>
    <col min="13" max="13" width="10.7109375" style="37" customWidth="1"/>
    <col min="14" max="14" width="10.7109375" style="40" customWidth="1"/>
    <col min="15" max="16" width="10.7109375" style="91" customWidth="1"/>
    <col min="17" max="17" width="9.140625" style="41"/>
    <col min="18" max="18" width="34.42578125" style="41" bestFit="1" customWidth="1"/>
    <col min="19" max="16384" width="9.140625" style="41"/>
  </cols>
  <sheetData>
    <row r="1" spans="1:18" s="42" customFormat="1" ht="15" customHeight="1" x14ac:dyDescent="0.25">
      <c r="A1" s="9"/>
      <c r="B1" s="1"/>
      <c r="C1" s="1"/>
      <c r="D1" s="45"/>
      <c r="E1" s="45"/>
      <c r="F1" s="46"/>
      <c r="G1" s="46"/>
      <c r="H1" s="9"/>
      <c r="L1" s="27"/>
      <c r="M1" s="36"/>
      <c r="N1" s="39"/>
    </row>
    <row r="2" spans="1:18" s="42" customFormat="1" ht="15" customHeight="1" x14ac:dyDescent="0.25">
      <c r="A2" s="9" t="s">
        <v>1825</v>
      </c>
      <c r="B2" s="1" t="s">
        <v>1666</v>
      </c>
      <c r="C2" s="1" t="s">
        <v>1667</v>
      </c>
      <c r="D2" s="45"/>
      <c r="E2" s="45"/>
      <c r="F2" s="46"/>
      <c r="G2" s="46"/>
      <c r="H2" s="9" t="s">
        <v>1986</v>
      </c>
      <c r="I2" s="42" t="s">
        <v>1983</v>
      </c>
      <c r="J2" s="42" t="s">
        <v>1984</v>
      </c>
      <c r="K2" s="42" t="s">
        <v>1985</v>
      </c>
      <c r="L2" s="27"/>
      <c r="M2" s="36"/>
      <c r="N2" s="39"/>
    </row>
    <row r="3" spans="1:18" s="42" customFormat="1" ht="15" customHeight="1" x14ac:dyDescent="0.25">
      <c r="A3" s="184" t="s">
        <v>1996</v>
      </c>
      <c r="B3" s="1"/>
      <c r="C3" s="1"/>
      <c r="D3" s="36"/>
      <c r="E3" s="36"/>
      <c r="F3" s="105"/>
      <c r="G3" s="105"/>
      <c r="H3" s="104"/>
      <c r="I3" s="42" t="s">
        <v>1980</v>
      </c>
      <c r="J3" s="42" t="s">
        <v>1982</v>
      </c>
      <c r="K3" s="42">
        <v>173</v>
      </c>
      <c r="L3" s="27"/>
      <c r="M3" s="36"/>
      <c r="N3" s="39"/>
    </row>
    <row r="4" spans="1:18" s="42" customFormat="1" ht="15" customHeight="1" x14ac:dyDescent="0.25">
      <c r="A4" s="42" t="s">
        <v>950</v>
      </c>
      <c r="B4" s="3" t="s">
        <v>334</v>
      </c>
      <c r="C4" s="3" t="s">
        <v>1668</v>
      </c>
      <c r="D4" s="5" t="s">
        <v>373</v>
      </c>
      <c r="E4" s="5" t="s">
        <v>2110</v>
      </c>
      <c r="F4" s="7" t="s">
        <v>411</v>
      </c>
      <c r="G4" s="7" t="s">
        <v>2238</v>
      </c>
      <c r="H4" s="43"/>
      <c r="L4" s="27"/>
      <c r="M4" s="36"/>
      <c r="N4" s="39"/>
      <c r="P4" s="42">
        <v>1</v>
      </c>
      <c r="Q4" s="42">
        <v>1</v>
      </c>
      <c r="R4" s="42">
        <v>1</v>
      </c>
    </row>
    <row r="5" spans="1:18" s="42" customFormat="1" ht="15" customHeight="1" x14ac:dyDescent="0.25">
      <c r="A5" s="42" t="s">
        <v>951</v>
      </c>
      <c r="B5" s="3" t="s">
        <v>335</v>
      </c>
      <c r="C5" s="3" t="s">
        <v>1669</v>
      </c>
      <c r="D5" s="5" t="s">
        <v>374</v>
      </c>
      <c r="E5" s="5" t="s">
        <v>2111</v>
      </c>
      <c r="F5" s="7" t="s">
        <v>412</v>
      </c>
      <c r="G5" s="7" t="s">
        <v>2239</v>
      </c>
      <c r="H5" s="43"/>
      <c r="L5" s="27"/>
      <c r="M5" s="36"/>
      <c r="N5" s="39"/>
      <c r="P5" s="42">
        <v>1</v>
      </c>
      <c r="Q5" s="42">
        <v>1</v>
      </c>
      <c r="R5" s="42">
        <v>1</v>
      </c>
    </row>
    <row r="6" spans="1:18" s="42" customFormat="1" ht="15" customHeight="1" x14ac:dyDescent="0.25">
      <c r="A6" s="42" t="s">
        <v>952</v>
      </c>
      <c r="B6" s="3" t="s">
        <v>336</v>
      </c>
      <c r="C6" s="3" t="s">
        <v>1670</v>
      </c>
      <c r="D6" s="5" t="s">
        <v>375</v>
      </c>
      <c r="E6" s="5" t="s">
        <v>2112</v>
      </c>
      <c r="F6" s="7" t="s">
        <v>413</v>
      </c>
      <c r="G6" s="7" t="s">
        <v>2240</v>
      </c>
      <c r="H6" s="43"/>
      <c r="L6" s="27"/>
      <c r="M6" s="36"/>
      <c r="N6" s="39"/>
      <c r="P6" s="42">
        <v>1</v>
      </c>
      <c r="Q6" s="42">
        <v>1</v>
      </c>
      <c r="R6" s="42">
        <v>1</v>
      </c>
    </row>
    <row r="7" spans="1:18" s="42" customFormat="1" ht="15" customHeight="1" x14ac:dyDescent="0.25">
      <c r="A7" s="42" t="s">
        <v>976</v>
      </c>
      <c r="B7" s="3" t="s">
        <v>337</v>
      </c>
      <c r="C7" s="3" t="s">
        <v>1671</v>
      </c>
      <c r="D7" s="5" t="s">
        <v>376</v>
      </c>
      <c r="E7" s="5" t="s">
        <v>2113</v>
      </c>
      <c r="F7" s="7" t="s">
        <v>414</v>
      </c>
      <c r="G7" s="7" t="s">
        <v>2241</v>
      </c>
      <c r="H7" s="43"/>
      <c r="L7" s="27"/>
      <c r="M7" s="36"/>
      <c r="N7" s="39"/>
      <c r="P7" s="42">
        <v>1</v>
      </c>
      <c r="Q7" s="42">
        <v>1</v>
      </c>
      <c r="R7" s="42">
        <v>1</v>
      </c>
    </row>
    <row r="8" spans="1:18" s="42" customFormat="1" ht="15" customHeight="1" x14ac:dyDescent="0.25">
      <c r="A8" s="42" t="s">
        <v>953</v>
      </c>
      <c r="B8" s="3" t="s">
        <v>338</v>
      </c>
      <c r="C8" s="3" t="s">
        <v>1672</v>
      </c>
      <c r="D8" s="5" t="s">
        <v>377</v>
      </c>
      <c r="E8" s="5" t="s">
        <v>2114</v>
      </c>
      <c r="F8" s="7" t="s">
        <v>415</v>
      </c>
      <c r="G8" s="7" t="s">
        <v>2242</v>
      </c>
      <c r="H8" s="43"/>
      <c r="L8" s="27"/>
      <c r="M8" s="36"/>
      <c r="N8" s="39"/>
      <c r="P8" s="42">
        <v>1</v>
      </c>
      <c r="Q8" s="42">
        <v>1</v>
      </c>
      <c r="R8" s="42">
        <v>1</v>
      </c>
    </row>
    <row r="9" spans="1:18" s="42" customFormat="1" ht="15" customHeight="1" x14ac:dyDescent="0.25">
      <c r="A9" s="42" t="s">
        <v>954</v>
      </c>
      <c r="B9" s="3" t="s">
        <v>339</v>
      </c>
      <c r="C9" s="3" t="s">
        <v>1673</v>
      </c>
      <c r="D9" s="5" t="s">
        <v>378</v>
      </c>
      <c r="E9" s="5" t="s">
        <v>2115</v>
      </c>
      <c r="F9" s="7" t="s">
        <v>416</v>
      </c>
      <c r="G9" s="7" t="s">
        <v>2243</v>
      </c>
      <c r="H9" s="43"/>
      <c r="L9" s="27"/>
      <c r="M9" s="36"/>
      <c r="N9" s="39"/>
      <c r="P9" s="42">
        <v>1</v>
      </c>
      <c r="Q9" s="42">
        <v>1</v>
      </c>
      <c r="R9" s="42">
        <v>1</v>
      </c>
    </row>
    <row r="10" spans="1:18" s="42" customFormat="1" ht="15" customHeight="1" x14ac:dyDescent="0.25">
      <c r="A10" s="42" t="s">
        <v>955</v>
      </c>
      <c r="B10" s="3" t="s">
        <v>340</v>
      </c>
      <c r="C10" s="3" t="s">
        <v>1674</v>
      </c>
      <c r="D10" s="5" t="s">
        <v>379</v>
      </c>
      <c r="E10" s="5" t="s">
        <v>2116</v>
      </c>
      <c r="F10" s="7" t="s">
        <v>417</v>
      </c>
      <c r="G10" s="7" t="s">
        <v>2244</v>
      </c>
      <c r="H10" s="43"/>
      <c r="L10" s="27"/>
      <c r="M10" s="36"/>
      <c r="N10" s="39"/>
      <c r="P10" s="42">
        <v>1</v>
      </c>
      <c r="Q10" s="42">
        <v>1</v>
      </c>
      <c r="R10" s="42">
        <v>1</v>
      </c>
    </row>
    <row r="11" spans="1:18" s="42" customFormat="1" ht="15" customHeight="1" x14ac:dyDescent="0.25">
      <c r="A11" s="42" t="s">
        <v>956</v>
      </c>
      <c r="B11" s="3" t="s">
        <v>341</v>
      </c>
      <c r="C11" s="3" t="s">
        <v>1675</v>
      </c>
      <c r="D11" s="5" t="s">
        <v>380</v>
      </c>
      <c r="E11" s="5" t="s">
        <v>2117</v>
      </c>
      <c r="F11" s="7" t="s">
        <v>418</v>
      </c>
      <c r="G11" s="7" t="s">
        <v>2245</v>
      </c>
      <c r="H11" s="43"/>
      <c r="L11" s="27"/>
      <c r="M11" s="36"/>
      <c r="N11" s="39"/>
      <c r="P11" s="42">
        <v>1</v>
      </c>
      <c r="Q11" s="42">
        <v>1</v>
      </c>
      <c r="R11" s="42">
        <v>1</v>
      </c>
    </row>
    <row r="12" spans="1:18" s="42" customFormat="1" ht="15" customHeight="1" x14ac:dyDescent="0.25">
      <c r="A12" s="42" t="s">
        <v>977</v>
      </c>
      <c r="B12" s="3" t="s">
        <v>342</v>
      </c>
      <c r="C12" s="3" t="s">
        <v>1676</v>
      </c>
      <c r="D12" s="5" t="s">
        <v>381</v>
      </c>
      <c r="E12" s="5" t="s">
        <v>2118</v>
      </c>
      <c r="F12" s="7" t="s">
        <v>419</v>
      </c>
      <c r="G12" s="7" t="s">
        <v>2246</v>
      </c>
      <c r="H12" s="43"/>
      <c r="L12" s="27"/>
      <c r="M12" s="36"/>
      <c r="N12" s="39"/>
      <c r="P12" s="42">
        <v>1</v>
      </c>
      <c r="Q12" s="42">
        <v>1</v>
      </c>
      <c r="R12" s="42">
        <v>1</v>
      </c>
    </row>
    <row r="13" spans="1:18" s="42" customFormat="1" ht="15" customHeight="1" x14ac:dyDescent="0.25">
      <c r="A13" s="42" t="s">
        <v>976</v>
      </c>
      <c r="B13" s="3" t="s">
        <v>343</v>
      </c>
      <c r="C13" s="3" t="s">
        <v>1677</v>
      </c>
      <c r="D13" s="5" t="s">
        <v>382</v>
      </c>
      <c r="E13" s="5" t="s">
        <v>2119</v>
      </c>
      <c r="F13" s="7" t="s">
        <v>420</v>
      </c>
      <c r="G13" s="7" t="s">
        <v>2247</v>
      </c>
      <c r="H13" s="43"/>
      <c r="L13" s="27"/>
      <c r="M13" s="36"/>
      <c r="N13" s="39"/>
      <c r="P13" s="42">
        <v>1</v>
      </c>
      <c r="Q13" s="42">
        <v>1</v>
      </c>
      <c r="R13" s="42">
        <v>1</v>
      </c>
    </row>
    <row r="14" spans="1:18" s="42" customFormat="1" ht="15" customHeight="1" x14ac:dyDescent="0.25">
      <c r="A14" s="72" t="s">
        <v>978</v>
      </c>
      <c r="B14" s="3" t="s">
        <v>344</v>
      </c>
      <c r="C14" s="3" t="s">
        <v>1678</v>
      </c>
      <c r="D14" s="5" t="s">
        <v>383</v>
      </c>
      <c r="E14" s="5" t="s">
        <v>2120</v>
      </c>
      <c r="F14" s="7" t="s">
        <v>421</v>
      </c>
      <c r="G14" s="7" t="s">
        <v>2248</v>
      </c>
      <c r="H14" s="43"/>
      <c r="L14" s="27">
        <v>1</v>
      </c>
      <c r="M14" s="36">
        <v>1</v>
      </c>
      <c r="N14" s="39">
        <v>1</v>
      </c>
    </row>
    <row r="15" spans="1:18" s="42" customFormat="1" ht="15" customHeight="1" x14ac:dyDescent="0.25">
      <c r="A15" s="42" t="s">
        <v>345</v>
      </c>
      <c r="B15" s="1"/>
      <c r="C15" s="1"/>
      <c r="D15" s="45"/>
      <c r="E15" s="45"/>
      <c r="F15" s="46"/>
      <c r="G15" s="46"/>
      <c r="H15" s="9"/>
      <c r="L15" s="27">
        <v>1</v>
      </c>
      <c r="M15" s="36">
        <v>1</v>
      </c>
      <c r="N15" s="39">
        <v>1</v>
      </c>
    </row>
    <row r="16" spans="1:18" s="42" customFormat="1" ht="15" customHeight="1" x14ac:dyDescent="0.25">
      <c r="A16" s="42" t="s">
        <v>957</v>
      </c>
      <c r="B16" s="28"/>
      <c r="C16" s="28"/>
      <c r="D16" s="34"/>
      <c r="E16" s="34"/>
      <c r="F16" s="38"/>
      <c r="G16" s="38"/>
      <c r="H16" s="43"/>
      <c r="L16" s="27">
        <v>1</v>
      </c>
      <c r="M16" s="36">
        <v>1</v>
      </c>
      <c r="N16" s="39">
        <v>1</v>
      </c>
    </row>
    <row r="17" spans="1:18" s="42" customFormat="1" ht="15" customHeight="1" x14ac:dyDescent="0.25">
      <c r="A17" s="42" t="s">
        <v>958</v>
      </c>
      <c r="B17" s="3" t="s">
        <v>346</v>
      </c>
      <c r="C17" s="3" t="s">
        <v>1679</v>
      </c>
      <c r="D17" s="5" t="s">
        <v>384</v>
      </c>
      <c r="E17" s="5" t="s">
        <v>2121</v>
      </c>
      <c r="F17" s="7" t="s">
        <v>422</v>
      </c>
      <c r="G17" s="7" t="s">
        <v>2249</v>
      </c>
      <c r="H17" s="43"/>
      <c r="L17" s="27">
        <v>1</v>
      </c>
      <c r="M17" s="36">
        <v>1</v>
      </c>
      <c r="N17" s="39">
        <v>1</v>
      </c>
    </row>
    <row r="18" spans="1:18" s="42" customFormat="1" ht="15" customHeight="1" x14ac:dyDescent="0.25">
      <c r="A18" s="42" t="s">
        <v>959</v>
      </c>
      <c r="B18" s="3" t="s">
        <v>347</v>
      </c>
      <c r="C18" s="3" t="s">
        <v>1680</v>
      </c>
      <c r="D18" s="5" t="s">
        <v>385</v>
      </c>
      <c r="E18" s="5" t="s">
        <v>2122</v>
      </c>
      <c r="F18" s="7" t="s">
        <v>423</v>
      </c>
      <c r="G18" s="7" t="s">
        <v>2250</v>
      </c>
      <c r="H18" s="43"/>
      <c r="L18" s="27">
        <v>1</v>
      </c>
      <c r="M18" s="36">
        <v>1</v>
      </c>
      <c r="N18" s="39">
        <v>1</v>
      </c>
    </row>
    <row r="19" spans="1:18" s="42" customFormat="1" ht="15" customHeight="1" x14ac:dyDescent="0.25">
      <c r="A19" s="42" t="s">
        <v>960</v>
      </c>
      <c r="B19" s="3" t="s">
        <v>348</v>
      </c>
      <c r="C19" s="3" t="s">
        <v>1681</v>
      </c>
      <c r="D19" s="5" t="s">
        <v>386</v>
      </c>
      <c r="E19" s="5" t="s">
        <v>2123</v>
      </c>
      <c r="F19" s="7" t="s">
        <v>424</v>
      </c>
      <c r="G19" s="7" t="s">
        <v>2251</v>
      </c>
      <c r="H19" s="43"/>
      <c r="L19" s="27">
        <v>1</v>
      </c>
      <c r="M19" s="36">
        <v>1</v>
      </c>
      <c r="N19" s="39">
        <v>1</v>
      </c>
    </row>
    <row r="20" spans="1:18" s="42" customFormat="1" ht="15" customHeight="1" x14ac:dyDescent="0.25">
      <c r="A20" s="42" t="s">
        <v>961</v>
      </c>
      <c r="B20" s="3" t="s">
        <v>349</v>
      </c>
      <c r="C20" s="3" t="s">
        <v>1682</v>
      </c>
      <c r="D20" s="5" t="s">
        <v>387</v>
      </c>
      <c r="E20" s="5" t="s">
        <v>2124</v>
      </c>
      <c r="F20" s="7" t="s">
        <v>425</v>
      </c>
      <c r="G20" s="7" t="s">
        <v>2252</v>
      </c>
      <c r="H20" s="43"/>
      <c r="L20" s="27">
        <v>1</v>
      </c>
      <c r="M20" s="36">
        <v>1</v>
      </c>
      <c r="N20" s="39">
        <v>1</v>
      </c>
    </row>
    <row r="21" spans="1:18" s="42" customFormat="1" ht="15" customHeight="1" x14ac:dyDescent="0.25">
      <c r="A21" s="42" t="s">
        <v>962</v>
      </c>
      <c r="B21" s="3" t="s">
        <v>350</v>
      </c>
      <c r="C21" s="3" t="s">
        <v>1683</v>
      </c>
      <c r="D21" s="5" t="s">
        <v>388</v>
      </c>
      <c r="E21" s="5" t="s">
        <v>2125</v>
      </c>
      <c r="F21" s="7" t="s">
        <v>426</v>
      </c>
      <c r="G21" s="7" t="s">
        <v>2253</v>
      </c>
      <c r="H21" s="43"/>
      <c r="L21" s="27">
        <v>1</v>
      </c>
      <c r="M21" s="36">
        <v>1</v>
      </c>
      <c r="N21" s="39">
        <v>1</v>
      </c>
    </row>
    <row r="22" spans="1:18" s="42" customFormat="1" ht="15" customHeight="1" x14ac:dyDescent="0.25">
      <c r="A22" s="42" t="s">
        <v>979</v>
      </c>
      <c r="B22" s="3" t="s">
        <v>351</v>
      </c>
      <c r="C22" s="3" t="s">
        <v>1684</v>
      </c>
      <c r="D22" s="5" t="s">
        <v>389</v>
      </c>
      <c r="E22" s="5" t="s">
        <v>2126</v>
      </c>
      <c r="F22" s="7" t="s">
        <v>427</v>
      </c>
      <c r="G22" s="7" t="s">
        <v>2254</v>
      </c>
      <c r="H22" s="43"/>
      <c r="L22" s="27">
        <v>1</v>
      </c>
      <c r="M22" s="36">
        <v>1</v>
      </c>
      <c r="N22" s="39">
        <v>1</v>
      </c>
    </row>
    <row r="23" spans="1:18" s="42" customFormat="1" ht="15" customHeight="1" x14ac:dyDescent="0.25">
      <c r="A23" s="42" t="s">
        <v>963</v>
      </c>
      <c r="B23" s="3" t="s">
        <v>352</v>
      </c>
      <c r="C23" s="3" t="s">
        <v>1685</v>
      </c>
      <c r="D23" s="5" t="s">
        <v>390</v>
      </c>
      <c r="E23" s="5" t="s">
        <v>2127</v>
      </c>
      <c r="F23" s="7" t="s">
        <v>428</v>
      </c>
      <c r="G23" s="7" t="s">
        <v>2255</v>
      </c>
      <c r="H23" s="43"/>
      <c r="L23" s="27">
        <v>1</v>
      </c>
      <c r="M23" s="36">
        <v>1</v>
      </c>
      <c r="N23" s="39">
        <v>1</v>
      </c>
    </row>
    <row r="24" spans="1:18" s="42" customFormat="1" ht="15" customHeight="1" x14ac:dyDescent="0.25">
      <c r="A24" s="42" t="s">
        <v>980</v>
      </c>
      <c r="B24" s="3" t="s">
        <v>353</v>
      </c>
      <c r="C24" s="3" t="s">
        <v>1686</v>
      </c>
      <c r="D24" s="5" t="s">
        <v>391</v>
      </c>
      <c r="E24" s="5" t="s">
        <v>2128</v>
      </c>
      <c r="F24" s="7" t="s">
        <v>429</v>
      </c>
      <c r="G24" s="7" t="s">
        <v>2256</v>
      </c>
      <c r="H24" s="43"/>
      <c r="L24" s="27">
        <v>1</v>
      </c>
      <c r="M24" s="36">
        <v>1</v>
      </c>
      <c r="N24" s="39">
        <v>1</v>
      </c>
    </row>
    <row r="25" spans="1:18" s="42" customFormat="1" ht="15" customHeight="1" x14ac:dyDescent="0.25">
      <c r="A25" s="42" t="s">
        <v>981</v>
      </c>
      <c r="B25" s="28"/>
      <c r="C25" s="28"/>
      <c r="D25" s="34"/>
      <c r="E25" s="34"/>
      <c r="F25" s="38"/>
      <c r="G25" s="38"/>
      <c r="H25" s="43"/>
      <c r="L25" s="27">
        <v>1</v>
      </c>
      <c r="M25" s="36">
        <v>1</v>
      </c>
      <c r="N25" s="39">
        <v>1</v>
      </c>
    </row>
    <row r="26" spans="1:18" s="42" customFormat="1" ht="15" customHeight="1" x14ac:dyDescent="0.25">
      <c r="A26" s="42" t="s">
        <v>958</v>
      </c>
      <c r="B26" s="3" t="s">
        <v>354</v>
      </c>
      <c r="C26" s="3" t="s">
        <v>1687</v>
      </c>
      <c r="D26" s="5" t="s">
        <v>392</v>
      </c>
      <c r="E26" s="5" t="s">
        <v>2129</v>
      </c>
      <c r="F26" s="7" t="s">
        <v>430</v>
      </c>
      <c r="G26" s="7" t="s">
        <v>2257</v>
      </c>
      <c r="H26" s="43"/>
      <c r="L26" s="27">
        <v>5</v>
      </c>
      <c r="M26" s="36">
        <v>5</v>
      </c>
      <c r="N26" s="39">
        <v>5</v>
      </c>
      <c r="O26" s="42" t="s">
        <v>2004</v>
      </c>
      <c r="P26" s="42">
        <v>2</v>
      </c>
      <c r="Q26" s="42">
        <v>2</v>
      </c>
      <c r="R26" s="42">
        <v>2</v>
      </c>
    </row>
    <row r="27" spans="1:18" s="42" customFormat="1" ht="15" customHeight="1" x14ac:dyDescent="0.25">
      <c r="A27" s="42" t="s">
        <v>959</v>
      </c>
      <c r="B27" s="3" t="s">
        <v>355</v>
      </c>
      <c r="C27" s="3" t="s">
        <v>1688</v>
      </c>
      <c r="D27" s="5" t="s">
        <v>393</v>
      </c>
      <c r="E27" s="5" t="s">
        <v>2130</v>
      </c>
      <c r="F27" s="7" t="s">
        <v>431</v>
      </c>
      <c r="G27" s="7" t="s">
        <v>2258</v>
      </c>
      <c r="H27" s="43"/>
      <c r="L27" s="27">
        <v>5</v>
      </c>
      <c r="M27" s="36">
        <v>5</v>
      </c>
      <c r="N27" s="39">
        <v>5</v>
      </c>
      <c r="O27" s="42" t="s">
        <v>2005</v>
      </c>
      <c r="P27" s="42">
        <v>2</v>
      </c>
      <c r="Q27" s="42">
        <v>2</v>
      </c>
      <c r="R27" s="42">
        <v>2</v>
      </c>
    </row>
    <row r="28" spans="1:18" s="42" customFormat="1" ht="15" customHeight="1" x14ac:dyDescent="0.25">
      <c r="A28" s="42" t="s">
        <v>960</v>
      </c>
      <c r="B28" s="3" t="s">
        <v>356</v>
      </c>
      <c r="C28" s="3" t="s">
        <v>1689</v>
      </c>
      <c r="D28" s="5" t="s">
        <v>394</v>
      </c>
      <c r="E28" s="5" t="s">
        <v>2131</v>
      </c>
      <c r="F28" s="7" t="s">
        <v>432</v>
      </c>
      <c r="G28" s="7" t="s">
        <v>2259</v>
      </c>
      <c r="H28" s="43"/>
      <c r="L28" s="27">
        <v>1</v>
      </c>
      <c r="M28" s="36">
        <v>1</v>
      </c>
      <c r="N28" s="39">
        <v>1</v>
      </c>
    </row>
    <row r="29" spans="1:18" s="42" customFormat="1" ht="15" customHeight="1" x14ac:dyDescent="0.25">
      <c r="A29" s="42" t="s">
        <v>961</v>
      </c>
      <c r="B29" s="3" t="s">
        <v>357</v>
      </c>
      <c r="C29" s="3" t="s">
        <v>1690</v>
      </c>
      <c r="D29" s="5" t="s">
        <v>395</v>
      </c>
      <c r="E29" s="5" t="s">
        <v>2132</v>
      </c>
      <c r="F29" s="7" t="s">
        <v>433</v>
      </c>
      <c r="G29" s="7" t="s">
        <v>2260</v>
      </c>
      <c r="H29" s="43"/>
      <c r="L29" s="27">
        <v>1</v>
      </c>
      <c r="M29" s="36">
        <v>1</v>
      </c>
      <c r="N29" s="39">
        <v>1</v>
      </c>
    </row>
    <row r="30" spans="1:18" s="42" customFormat="1" ht="15" customHeight="1" x14ac:dyDescent="0.25">
      <c r="A30" s="42" t="s">
        <v>962</v>
      </c>
      <c r="B30" s="3" t="s">
        <v>358</v>
      </c>
      <c r="C30" s="3" t="s">
        <v>1691</v>
      </c>
      <c r="D30" s="5" t="s">
        <v>396</v>
      </c>
      <c r="E30" s="5" t="s">
        <v>2133</v>
      </c>
      <c r="F30" s="7" t="s">
        <v>434</v>
      </c>
      <c r="G30" s="7" t="s">
        <v>2261</v>
      </c>
      <c r="H30" s="43"/>
      <c r="L30" s="27">
        <v>5</v>
      </c>
      <c r="M30" s="36">
        <v>5</v>
      </c>
      <c r="N30" s="39">
        <v>5</v>
      </c>
      <c r="O30" s="42" t="s">
        <v>2006</v>
      </c>
      <c r="P30" s="42">
        <v>2</v>
      </c>
      <c r="Q30" s="42">
        <v>2</v>
      </c>
      <c r="R30" s="42">
        <v>2</v>
      </c>
    </row>
    <row r="31" spans="1:18" s="42" customFormat="1" ht="15" customHeight="1" x14ac:dyDescent="0.25">
      <c r="A31" s="42" t="s">
        <v>964</v>
      </c>
      <c r="B31" s="3" t="s">
        <v>359</v>
      </c>
      <c r="C31" s="3" t="s">
        <v>1692</v>
      </c>
      <c r="D31" s="5" t="s">
        <v>397</v>
      </c>
      <c r="E31" s="5" t="s">
        <v>2134</v>
      </c>
      <c r="F31" s="7" t="s">
        <v>435</v>
      </c>
      <c r="G31" s="7" t="s">
        <v>2262</v>
      </c>
      <c r="H31" s="43"/>
      <c r="L31" s="27">
        <v>1</v>
      </c>
      <c r="M31" s="36">
        <v>1</v>
      </c>
      <c r="N31" s="39">
        <v>1</v>
      </c>
    </row>
    <row r="32" spans="1:18" s="42" customFormat="1" ht="15" customHeight="1" x14ac:dyDescent="0.25">
      <c r="A32" s="42" t="s">
        <v>982</v>
      </c>
      <c r="B32" s="3" t="s">
        <v>360</v>
      </c>
      <c r="C32" s="3" t="s">
        <v>1693</v>
      </c>
      <c r="D32" s="5" t="s">
        <v>398</v>
      </c>
      <c r="E32" s="5" t="s">
        <v>2135</v>
      </c>
      <c r="F32" s="7" t="s">
        <v>436</v>
      </c>
      <c r="G32" s="7" t="s">
        <v>2263</v>
      </c>
      <c r="H32" s="43"/>
      <c r="L32" s="27">
        <v>5</v>
      </c>
      <c r="M32" s="36">
        <v>5</v>
      </c>
      <c r="N32" s="39">
        <v>5</v>
      </c>
      <c r="O32" s="42" t="s">
        <v>2008</v>
      </c>
      <c r="P32" s="42">
        <v>2</v>
      </c>
      <c r="Q32" s="42">
        <v>2</v>
      </c>
      <c r="R32" s="42">
        <v>2</v>
      </c>
    </row>
    <row r="33" spans="1:18" s="42" customFormat="1" ht="15" customHeight="1" x14ac:dyDescent="0.25">
      <c r="A33" s="42" t="s">
        <v>983</v>
      </c>
      <c r="B33" s="3" t="s">
        <v>361</v>
      </c>
      <c r="C33" s="3" t="s">
        <v>1694</v>
      </c>
      <c r="D33" s="5" t="s">
        <v>399</v>
      </c>
      <c r="E33" s="5" t="s">
        <v>2136</v>
      </c>
      <c r="F33" s="7" t="s">
        <v>437</v>
      </c>
      <c r="G33" s="7" t="s">
        <v>2264</v>
      </c>
      <c r="H33" s="43"/>
      <c r="L33" s="27">
        <v>1</v>
      </c>
      <c r="M33" s="36">
        <v>1</v>
      </c>
      <c r="N33" s="39">
        <v>1</v>
      </c>
    </row>
    <row r="34" spans="1:18" s="42" customFormat="1" ht="15" customHeight="1" x14ac:dyDescent="0.25">
      <c r="A34" s="44" t="s">
        <v>984</v>
      </c>
      <c r="B34" s="3" t="s">
        <v>362</v>
      </c>
      <c r="C34" s="3" t="s">
        <v>1695</v>
      </c>
      <c r="D34" s="5" t="s">
        <v>400</v>
      </c>
      <c r="E34" s="5" t="s">
        <v>2137</v>
      </c>
      <c r="F34" s="7" t="s">
        <v>438</v>
      </c>
      <c r="G34" s="7" t="s">
        <v>2265</v>
      </c>
      <c r="H34" s="43"/>
      <c r="L34" s="27">
        <v>1</v>
      </c>
      <c r="M34" s="36">
        <v>1</v>
      </c>
      <c r="N34" s="39">
        <v>1</v>
      </c>
    </row>
    <row r="35" spans="1:18" s="42" customFormat="1" ht="15" customHeight="1" x14ac:dyDescent="0.25">
      <c r="A35" s="42" t="s">
        <v>620</v>
      </c>
      <c r="B35" s="1"/>
      <c r="C35" s="1"/>
      <c r="D35" s="45"/>
      <c r="E35" s="45"/>
      <c r="F35" s="46"/>
      <c r="G35" s="46"/>
      <c r="H35" s="9"/>
      <c r="L35" s="27"/>
      <c r="M35" s="36"/>
      <c r="N35" s="39"/>
      <c r="P35" s="42">
        <v>1</v>
      </c>
      <c r="Q35" s="42">
        <v>1</v>
      </c>
      <c r="R35" s="42">
        <v>1</v>
      </c>
    </row>
    <row r="36" spans="1:18" s="42" customFormat="1" ht="15" customHeight="1" x14ac:dyDescent="0.25">
      <c r="A36" s="42" t="s">
        <v>965</v>
      </c>
      <c r="B36" s="28"/>
      <c r="C36" s="28"/>
      <c r="D36" s="34"/>
      <c r="E36" s="34"/>
      <c r="F36" s="38"/>
      <c r="G36" s="38"/>
      <c r="H36" s="43"/>
      <c r="L36" s="27"/>
      <c r="M36" s="36"/>
      <c r="N36" s="39"/>
      <c r="P36" s="42">
        <v>1</v>
      </c>
      <c r="Q36" s="42">
        <v>1</v>
      </c>
      <c r="R36" s="42">
        <v>1</v>
      </c>
    </row>
    <row r="37" spans="1:18" s="42" customFormat="1" ht="15" customHeight="1" x14ac:dyDescent="0.25">
      <c r="A37" s="42" t="s">
        <v>966</v>
      </c>
      <c r="B37" s="3" t="s">
        <v>363</v>
      </c>
      <c r="C37" s="3" t="s">
        <v>1696</v>
      </c>
      <c r="D37" s="5" t="s">
        <v>401</v>
      </c>
      <c r="E37" s="5" t="s">
        <v>2138</v>
      </c>
      <c r="F37" s="7" t="s">
        <v>439</v>
      </c>
      <c r="G37" s="7" t="s">
        <v>2266</v>
      </c>
      <c r="H37" s="43"/>
      <c r="L37" s="27"/>
      <c r="M37" s="36"/>
      <c r="N37" s="39"/>
      <c r="P37" s="42">
        <v>1</v>
      </c>
      <c r="Q37" s="42">
        <v>1</v>
      </c>
      <c r="R37" s="42">
        <v>1</v>
      </c>
    </row>
    <row r="38" spans="1:18" s="42" customFormat="1" ht="15" customHeight="1" x14ac:dyDescent="0.25">
      <c r="A38" s="42" t="s">
        <v>967</v>
      </c>
      <c r="B38" s="3" t="s">
        <v>364</v>
      </c>
      <c r="C38" s="3" t="s">
        <v>1697</v>
      </c>
      <c r="D38" s="5" t="s">
        <v>402</v>
      </c>
      <c r="E38" s="5" t="s">
        <v>2139</v>
      </c>
      <c r="F38" s="7" t="s">
        <v>440</v>
      </c>
      <c r="G38" s="7" t="s">
        <v>2267</v>
      </c>
      <c r="H38" s="43"/>
      <c r="L38" s="27"/>
      <c r="M38" s="36"/>
      <c r="N38" s="39"/>
      <c r="P38" s="42">
        <v>1</v>
      </c>
      <c r="Q38" s="42">
        <v>1</v>
      </c>
      <c r="R38" s="42">
        <v>1</v>
      </c>
    </row>
    <row r="39" spans="1:18" s="42" customFormat="1" ht="15" customHeight="1" x14ac:dyDescent="0.25">
      <c r="A39" s="42" t="s">
        <v>968</v>
      </c>
      <c r="B39" s="3" t="s">
        <v>365</v>
      </c>
      <c r="C39" s="3" t="s">
        <v>1698</v>
      </c>
      <c r="D39" s="5" t="s">
        <v>403</v>
      </c>
      <c r="E39" s="5" t="s">
        <v>2140</v>
      </c>
      <c r="F39" s="7" t="s">
        <v>441</v>
      </c>
      <c r="G39" s="7" t="s">
        <v>2268</v>
      </c>
      <c r="H39" s="43"/>
      <c r="L39" s="27"/>
      <c r="M39" s="36"/>
      <c r="N39" s="39"/>
      <c r="P39" s="42">
        <v>1</v>
      </c>
      <c r="Q39" s="42">
        <v>1</v>
      </c>
      <c r="R39" s="42">
        <v>1</v>
      </c>
    </row>
    <row r="40" spans="1:18" s="42" customFormat="1" ht="15" customHeight="1" x14ac:dyDescent="0.25">
      <c r="A40" s="42" t="s">
        <v>969</v>
      </c>
      <c r="B40" s="3" t="s">
        <v>366</v>
      </c>
      <c r="C40" s="3" t="s">
        <v>1699</v>
      </c>
      <c r="D40" s="5" t="s">
        <v>404</v>
      </c>
      <c r="E40" s="5" t="s">
        <v>2141</v>
      </c>
      <c r="F40" s="7" t="s">
        <v>442</v>
      </c>
      <c r="G40" s="7" t="s">
        <v>2269</v>
      </c>
      <c r="H40" s="43"/>
      <c r="L40" s="27"/>
      <c r="M40" s="36"/>
      <c r="N40" s="39"/>
      <c r="P40" s="42">
        <v>1</v>
      </c>
      <c r="Q40" s="42">
        <v>1</v>
      </c>
      <c r="R40" s="42">
        <v>1</v>
      </c>
    </row>
    <row r="41" spans="1:18" s="42" customFormat="1" ht="15" customHeight="1" x14ac:dyDescent="0.25">
      <c r="A41" s="42" t="s">
        <v>970</v>
      </c>
      <c r="B41" s="3" t="s">
        <v>367</v>
      </c>
      <c r="C41" s="3" t="s">
        <v>1700</v>
      </c>
      <c r="D41" s="5" t="s">
        <v>405</v>
      </c>
      <c r="E41" s="5" t="s">
        <v>2142</v>
      </c>
      <c r="F41" s="7" t="s">
        <v>443</v>
      </c>
      <c r="G41" s="7" t="s">
        <v>2270</v>
      </c>
      <c r="H41" s="43"/>
      <c r="L41" s="27"/>
      <c r="M41" s="36"/>
      <c r="N41" s="39"/>
      <c r="P41" s="42">
        <v>1</v>
      </c>
      <c r="Q41" s="42">
        <v>1</v>
      </c>
      <c r="R41" s="42">
        <v>1</v>
      </c>
    </row>
    <row r="42" spans="1:18" s="42" customFormat="1" ht="15" customHeight="1" x14ac:dyDescent="0.25">
      <c r="A42" s="42" t="s">
        <v>971</v>
      </c>
      <c r="B42" s="3" t="s">
        <v>368</v>
      </c>
      <c r="C42" s="3" t="s">
        <v>1701</v>
      </c>
      <c r="D42" s="5" t="s">
        <v>406</v>
      </c>
      <c r="E42" s="5" t="s">
        <v>2143</v>
      </c>
      <c r="F42" s="7" t="s">
        <v>444</v>
      </c>
      <c r="G42" s="7" t="s">
        <v>2271</v>
      </c>
      <c r="H42" s="43"/>
      <c r="L42" s="27"/>
      <c r="M42" s="36"/>
      <c r="N42" s="39"/>
      <c r="P42" s="42">
        <v>1</v>
      </c>
      <c r="Q42" s="42">
        <v>1</v>
      </c>
      <c r="R42" s="42">
        <v>1</v>
      </c>
    </row>
    <row r="43" spans="1:18" s="42" customFormat="1" ht="15" customHeight="1" x14ac:dyDescent="0.25">
      <c r="A43" s="42" t="s">
        <v>972</v>
      </c>
      <c r="B43" s="3" t="s">
        <v>369</v>
      </c>
      <c r="C43" s="3" t="s">
        <v>1702</v>
      </c>
      <c r="D43" s="5" t="s">
        <v>407</v>
      </c>
      <c r="E43" s="5" t="s">
        <v>2144</v>
      </c>
      <c r="F43" s="7" t="s">
        <v>445</v>
      </c>
      <c r="G43" s="7" t="s">
        <v>2272</v>
      </c>
      <c r="H43" s="43"/>
      <c r="L43" s="27"/>
      <c r="M43" s="36"/>
      <c r="N43" s="39"/>
      <c r="P43" s="42">
        <v>1</v>
      </c>
      <c r="Q43" s="42">
        <v>1</v>
      </c>
      <c r="R43" s="42">
        <v>1</v>
      </c>
    </row>
    <row r="44" spans="1:18" s="42" customFormat="1" ht="15" customHeight="1" x14ac:dyDescent="0.25">
      <c r="A44" s="42" t="s">
        <v>617</v>
      </c>
      <c r="B44" s="1"/>
      <c r="C44" s="1"/>
      <c r="D44" s="45"/>
      <c r="E44" s="45"/>
      <c r="F44" s="46"/>
      <c r="G44" s="46"/>
      <c r="H44" s="9"/>
      <c r="L44" s="27"/>
      <c r="M44" s="36"/>
      <c r="N44" s="39"/>
      <c r="P44" s="42">
        <v>1</v>
      </c>
      <c r="Q44" s="42">
        <v>1</v>
      </c>
      <c r="R44" s="42">
        <v>1</v>
      </c>
    </row>
    <row r="45" spans="1:18" s="42" customFormat="1" ht="15" customHeight="1" x14ac:dyDescent="0.25">
      <c r="A45" s="42" t="s">
        <v>973</v>
      </c>
      <c r="B45" s="3" t="s">
        <v>370</v>
      </c>
      <c r="C45" s="3" t="s">
        <v>1703</v>
      </c>
      <c r="D45" s="5" t="s">
        <v>408</v>
      </c>
      <c r="E45" s="5" t="s">
        <v>2145</v>
      </c>
      <c r="F45" s="7" t="s">
        <v>446</v>
      </c>
      <c r="G45" s="7" t="s">
        <v>2273</v>
      </c>
      <c r="H45" s="43"/>
      <c r="L45" s="27"/>
      <c r="M45" s="36"/>
      <c r="N45" s="39"/>
      <c r="P45" s="42">
        <v>1</v>
      </c>
      <c r="Q45" s="42">
        <v>1</v>
      </c>
      <c r="R45" s="42">
        <v>1</v>
      </c>
    </row>
    <row r="46" spans="1:18" s="42" customFormat="1" ht="15" customHeight="1" x14ac:dyDescent="0.25">
      <c r="A46" s="42" t="s">
        <v>974</v>
      </c>
      <c r="B46" s="28"/>
      <c r="C46" s="28"/>
      <c r="D46" s="34"/>
      <c r="E46" s="34"/>
      <c r="F46" s="38"/>
      <c r="G46" s="38"/>
      <c r="H46" s="43"/>
      <c r="L46" s="27"/>
      <c r="M46" s="36"/>
      <c r="N46" s="39"/>
      <c r="P46" s="42">
        <v>1</v>
      </c>
      <c r="Q46" s="42">
        <v>1</v>
      </c>
      <c r="R46" s="42">
        <v>1</v>
      </c>
    </row>
    <row r="47" spans="1:18" s="42" customFormat="1" ht="15" customHeight="1" x14ac:dyDescent="0.25">
      <c r="A47" s="42" t="s">
        <v>975</v>
      </c>
      <c r="B47" s="3" t="s">
        <v>371</v>
      </c>
      <c r="C47" s="3" t="s">
        <v>1704</v>
      </c>
      <c r="D47" s="5" t="s">
        <v>409</v>
      </c>
      <c r="E47" s="5" t="s">
        <v>2146</v>
      </c>
      <c r="F47" s="7" t="s">
        <v>447</v>
      </c>
      <c r="G47" s="7" t="s">
        <v>2274</v>
      </c>
      <c r="H47" s="43"/>
      <c r="L47" s="27"/>
      <c r="M47" s="36"/>
      <c r="N47" s="39"/>
      <c r="P47" s="42">
        <v>1</v>
      </c>
      <c r="Q47" s="42">
        <v>1</v>
      </c>
      <c r="R47" s="42">
        <v>1</v>
      </c>
    </row>
    <row r="48" spans="1:18" s="42" customFormat="1" ht="15" customHeight="1" x14ac:dyDescent="0.25">
      <c r="A48" s="42" t="s">
        <v>985</v>
      </c>
      <c r="B48" s="3" t="s">
        <v>372</v>
      </c>
      <c r="C48" s="3" t="s">
        <v>1705</v>
      </c>
      <c r="D48" s="5" t="s">
        <v>410</v>
      </c>
      <c r="E48" s="5" t="s">
        <v>2147</v>
      </c>
      <c r="F48" s="7" t="s">
        <v>448</v>
      </c>
      <c r="G48" s="7" t="s">
        <v>2275</v>
      </c>
      <c r="H48" s="43"/>
      <c r="L48" s="27"/>
      <c r="M48" s="36"/>
      <c r="N48" s="39"/>
      <c r="P48" s="42">
        <v>1</v>
      </c>
      <c r="Q48" s="42">
        <v>1</v>
      </c>
      <c r="R48" s="42">
        <v>1</v>
      </c>
    </row>
    <row r="49" spans="1:14" s="42" customFormat="1" ht="15" customHeight="1" x14ac:dyDescent="0.25">
      <c r="B49" s="28"/>
      <c r="C49" s="28"/>
      <c r="D49" s="5"/>
      <c r="E49" s="5"/>
      <c r="F49" s="7"/>
      <c r="G49" s="7"/>
      <c r="H49" s="43"/>
      <c r="L49" s="27"/>
      <c r="M49" s="36"/>
      <c r="N49" s="39"/>
    </row>
    <row r="50" spans="1:14" s="42" customFormat="1" ht="15" customHeight="1" x14ac:dyDescent="0.25">
      <c r="B50" s="28"/>
      <c r="C50" s="28"/>
      <c r="D50" s="5"/>
      <c r="E50" s="5"/>
      <c r="F50" s="7"/>
      <c r="G50" s="7"/>
      <c r="H50" s="43"/>
      <c r="L50" s="27"/>
      <c r="M50" s="36"/>
      <c r="N50" s="39"/>
    </row>
    <row r="51" spans="1:14" s="42" customFormat="1" ht="15" customHeight="1" x14ac:dyDescent="0.25">
      <c r="A51" s="44"/>
      <c r="B51" s="28"/>
      <c r="C51" s="28"/>
      <c r="D51" s="34"/>
      <c r="E51" s="34"/>
      <c r="F51" s="7"/>
      <c r="G51" s="7"/>
      <c r="H51" s="43"/>
      <c r="L51" s="27"/>
      <c r="M51" s="36"/>
      <c r="N51" s="39"/>
    </row>
    <row r="52" spans="1:14" s="42" customFormat="1" ht="15" customHeight="1" x14ac:dyDescent="0.25">
      <c r="A52" s="44"/>
      <c r="B52" s="28"/>
      <c r="C52" s="28"/>
      <c r="D52" s="34"/>
      <c r="E52" s="34"/>
      <c r="F52" s="38"/>
      <c r="G52" s="38"/>
      <c r="H52" s="43"/>
      <c r="L52" s="27"/>
      <c r="M52" s="36"/>
      <c r="N52" s="39"/>
    </row>
    <row r="53" spans="1:14" s="42" customFormat="1" ht="15" customHeight="1" x14ac:dyDescent="0.25">
      <c r="A53" s="44"/>
      <c r="B53" s="28"/>
      <c r="C53" s="28"/>
      <c r="D53" s="34"/>
      <c r="E53" s="34"/>
      <c r="F53" s="38"/>
      <c r="G53" s="38"/>
      <c r="H53" s="43"/>
      <c r="L53" s="27"/>
      <c r="M53" s="36"/>
      <c r="N53" s="39"/>
    </row>
    <row r="54" spans="1:14" s="42" customFormat="1" ht="15" customHeight="1" x14ac:dyDescent="0.25">
      <c r="A54" s="44"/>
      <c r="B54" s="28"/>
      <c r="C54" s="28"/>
      <c r="D54" s="34"/>
      <c r="E54" s="34"/>
      <c r="F54" s="38"/>
      <c r="G54" s="38"/>
      <c r="H54" s="43"/>
      <c r="L54" s="27"/>
      <c r="M54" s="36"/>
      <c r="N54" s="39"/>
    </row>
    <row r="55" spans="1:14" s="42" customFormat="1" ht="15" customHeight="1" x14ac:dyDescent="0.25">
      <c r="A55" s="41"/>
      <c r="B55" s="28"/>
      <c r="C55" s="28"/>
      <c r="D55" s="34"/>
      <c r="E55" s="34"/>
      <c r="F55" s="38"/>
      <c r="G55" s="38"/>
      <c r="H55" s="43"/>
      <c r="L55" s="27"/>
      <c r="M55" s="36"/>
      <c r="N55" s="39"/>
    </row>
    <row r="56" spans="1:14" ht="15" customHeight="1" x14ac:dyDescent="0.25">
      <c r="F56" s="38"/>
      <c r="G56" s="38"/>
      <c r="H56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</vt:i4>
      </vt:variant>
    </vt:vector>
  </HeadingPairs>
  <TitlesOfParts>
    <vt:vector size="23" baseType="lpstr">
      <vt:lpstr>HEALTH_template</vt:lpstr>
      <vt:lpstr>LIFE_template</vt:lpstr>
      <vt:lpstr>PC_template</vt:lpstr>
      <vt:lpstr>SI01</vt:lpstr>
      <vt:lpstr>E07</vt:lpstr>
      <vt:lpstr>E10</vt:lpstr>
      <vt:lpstr>Header</vt:lpstr>
      <vt:lpstr>Assets</vt:lpstr>
      <vt:lpstr>CashFlow</vt:lpstr>
      <vt:lpstr>SI05_07</vt:lpstr>
      <vt:lpstr>SoI</vt:lpstr>
      <vt:lpstr>SoO</vt:lpstr>
      <vt:lpstr>SoR</vt:lpstr>
      <vt:lpstr>IRIS1</vt:lpstr>
      <vt:lpstr>IRIS2</vt:lpstr>
      <vt:lpstr>Liab1</vt:lpstr>
      <vt:lpstr>Liab2</vt:lpstr>
      <vt:lpstr>Liab3</vt:lpstr>
      <vt:lpstr>CR</vt:lpstr>
      <vt:lpstr>MPL</vt:lpstr>
      <vt:lpstr>HEALTH_template!Print_Area</vt:lpstr>
      <vt:lpstr>LIFE_template!Print_Area</vt:lpstr>
      <vt:lpstr>PC_template!Print_Area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tjevon</dc:creator>
  <cp:lastModifiedBy>tjevon</cp:lastModifiedBy>
  <cp:lastPrinted>2017-04-14T12:51:29Z</cp:lastPrinted>
  <dcterms:created xsi:type="dcterms:W3CDTF">2017-01-18T18:44:51Z</dcterms:created>
  <dcterms:modified xsi:type="dcterms:W3CDTF">2017-04-19T22:10:06Z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{03BF61B5-F773-48CF-BF45-FA2A8ACA2346}</vt:lpwstr>
  </property>
</Properties>
</file>