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2"/>
  </bookViews>
  <sheets>
    <sheet name="HEALTH_template" sheetId="26" r:id="rId1"/>
    <sheet name="LIFE_template" sheetId="27" r:id="rId2"/>
    <sheet name="PC_New" sheetId="29" r:id="rId3"/>
    <sheet name="PC_template" sheetId="28" r:id="rId4"/>
    <sheet name="SI01" sheetId="1" r:id="rId5"/>
    <sheet name="E07" sheetId="2" r:id="rId6"/>
    <sheet name="E10" sheetId="19" r:id="rId7"/>
    <sheet name="Header" sheetId="20" r:id="rId8"/>
    <sheet name="Assets" sheetId="5" r:id="rId9"/>
    <sheet name="CashFlow" sheetId="6" r:id="rId10"/>
    <sheet name="SI05_07" sheetId="7" r:id="rId11"/>
    <sheet name="SoI" sheetId="4" r:id="rId12"/>
    <sheet name="SoO" sheetId="8" r:id="rId13"/>
    <sheet name="SoR" sheetId="11" r:id="rId14"/>
    <sheet name="IRIS1" sheetId="10" r:id="rId15"/>
    <sheet name="IRIS2" sheetId="9" r:id="rId16"/>
    <sheet name="Liab1" sheetId="15" r:id="rId17"/>
    <sheet name="Liab2" sheetId="17" r:id="rId18"/>
    <sheet name="Liab3" sheetId="18" r:id="rId19"/>
    <sheet name="CR" sheetId="16" r:id="rId20"/>
    <sheet name="MPL" sheetId="22" r:id="rId21"/>
  </sheets>
  <definedNames>
    <definedName name="_xlnm._FilterDatabase" localSheetId="20" hidden="1">MPL!$A$2:$BC$2</definedName>
    <definedName name="_xlnm.Print_Area" localSheetId="0">HEALTH_template!$A$1:$K$98</definedName>
    <definedName name="_xlnm.Print_Area" localSheetId="1">LIFE_template!$A$1:$K$98</definedName>
    <definedName name="_xlnm.Print_Area" localSheetId="2">PC_New!$A$1:$K$97</definedName>
    <definedName name="_xlnm.Print_Area" localSheetId="3">PC_template!$A$1:$K$98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29" l="1"/>
  <c r="J54" i="29" l="1"/>
  <c r="E54" i="28" l="1"/>
  <c r="E54" i="29" l="1"/>
  <c r="J111" i="29"/>
  <c r="H111" i="29"/>
  <c r="F111" i="29"/>
  <c r="D111" i="29"/>
  <c r="F106" i="29"/>
  <c r="D106" i="29"/>
  <c r="H114" i="29"/>
  <c r="F114" i="29"/>
  <c r="D114" i="29"/>
  <c r="H113" i="29"/>
  <c r="F113" i="29"/>
  <c r="D113" i="29"/>
  <c r="H112" i="29"/>
  <c r="F112" i="29"/>
  <c r="F115" i="29" s="1"/>
  <c r="J80" i="29"/>
  <c r="H80" i="29" s="1"/>
  <c r="E80" i="29"/>
  <c r="J79" i="29"/>
  <c r="F79" i="29" s="1"/>
  <c r="E79" i="29"/>
  <c r="J78" i="29"/>
  <c r="H78" i="29" s="1"/>
  <c r="F78" i="29"/>
  <c r="E78" i="29"/>
  <c r="J77" i="29"/>
  <c r="H77" i="29" s="1"/>
  <c r="E77" i="29"/>
  <c r="J76" i="29"/>
  <c r="H76" i="29" s="1"/>
  <c r="E76" i="29"/>
  <c r="J75" i="29"/>
  <c r="F75" i="29" s="1"/>
  <c r="H75" i="29"/>
  <c r="G75" i="29"/>
  <c r="E75" i="29"/>
  <c r="J74" i="29"/>
  <c r="F74" i="29" s="1"/>
  <c r="H74" i="29"/>
  <c r="G74" i="29"/>
  <c r="E74" i="29"/>
  <c r="J73" i="29"/>
  <c r="H73" i="29"/>
  <c r="G73" i="29"/>
  <c r="F73" i="29"/>
  <c r="E73" i="29"/>
  <c r="J72" i="29"/>
  <c r="H72" i="29" s="1"/>
  <c r="E72" i="29"/>
  <c r="J71" i="29"/>
  <c r="F71" i="29" s="1"/>
  <c r="E71" i="29"/>
  <c r="J70" i="29"/>
  <c r="G70" i="29" s="1"/>
  <c r="H70" i="29"/>
  <c r="F70" i="29"/>
  <c r="E70" i="29"/>
  <c r="J69" i="29"/>
  <c r="H69" i="29" s="1"/>
  <c r="E69" i="29"/>
  <c r="E81" i="29" s="1"/>
  <c r="J68" i="29"/>
  <c r="H68" i="29" s="1"/>
  <c r="E68" i="29"/>
  <c r="J67" i="29"/>
  <c r="H67" i="29"/>
  <c r="G67" i="29"/>
  <c r="E67" i="29"/>
  <c r="J66" i="29"/>
  <c r="H66" i="29" s="1"/>
  <c r="E66" i="29"/>
  <c r="J65" i="29"/>
  <c r="H65" i="29" s="1"/>
  <c r="F65" i="29"/>
  <c r="E65" i="29"/>
  <c r="J64" i="29"/>
  <c r="H64" i="29" s="1"/>
  <c r="E64" i="29"/>
  <c r="J63" i="29"/>
  <c r="F63" i="29" s="1"/>
  <c r="E63" i="29"/>
  <c r="J62" i="29"/>
  <c r="H62" i="29"/>
  <c r="G62" i="29"/>
  <c r="F62" i="29"/>
  <c r="E62" i="29"/>
  <c r="J61" i="29"/>
  <c r="F61" i="29" s="1"/>
  <c r="G61" i="29"/>
  <c r="E61" i="29"/>
  <c r="J60" i="29"/>
  <c r="H60" i="29" s="1"/>
  <c r="E60" i="29"/>
  <c r="J59" i="29"/>
  <c r="F59" i="29" s="1"/>
  <c r="G59" i="29"/>
  <c r="E59" i="29"/>
  <c r="J58" i="29"/>
  <c r="H58" i="29" s="1"/>
  <c r="E58" i="29"/>
  <c r="H54" i="29"/>
  <c r="G54" i="29"/>
  <c r="J53" i="29"/>
  <c r="H53" i="29" s="1"/>
  <c r="B53" i="29"/>
  <c r="J52" i="29"/>
  <c r="F52" i="29" s="1"/>
  <c r="H52" i="29"/>
  <c r="G52" i="29"/>
  <c r="B52" i="29"/>
  <c r="J51" i="29"/>
  <c r="H51" i="29" s="1"/>
  <c r="B51" i="29"/>
  <c r="J50" i="29"/>
  <c r="G50" i="29" s="1"/>
  <c r="H50" i="29"/>
  <c r="F50" i="29"/>
  <c r="B50" i="29"/>
  <c r="J49" i="29"/>
  <c r="H49" i="29" s="1"/>
  <c r="B49" i="29"/>
  <c r="J48" i="29"/>
  <c r="F48" i="29" s="1"/>
  <c r="E48" i="29"/>
  <c r="B48" i="29"/>
  <c r="J47" i="29"/>
  <c r="F47" i="29" s="1"/>
  <c r="H47" i="29"/>
  <c r="E47" i="29"/>
  <c r="B47" i="29"/>
  <c r="J46" i="29"/>
  <c r="H46" i="29" s="1"/>
  <c r="E46" i="29"/>
  <c r="B46" i="29"/>
  <c r="J45" i="29"/>
  <c r="E45" i="29"/>
  <c r="B45" i="29"/>
  <c r="J44" i="29"/>
  <c r="H44" i="29" s="1"/>
  <c r="G44" i="29"/>
  <c r="B44" i="29"/>
  <c r="J43" i="29"/>
  <c r="I43" i="29" s="1"/>
  <c r="F43" i="29"/>
  <c r="E43" i="29"/>
  <c r="B43" i="29"/>
  <c r="J42" i="29"/>
  <c r="G42" i="29" s="1"/>
  <c r="H42" i="29"/>
  <c r="F42" i="29"/>
  <c r="E42" i="29"/>
  <c r="B42" i="29"/>
  <c r="J41" i="29"/>
  <c r="H41" i="29" s="1"/>
  <c r="E41" i="29"/>
  <c r="B41" i="29"/>
  <c r="J40" i="29"/>
  <c r="H40" i="29" s="1"/>
  <c r="E40" i="29"/>
  <c r="B40" i="29"/>
  <c r="J39" i="29"/>
  <c r="H39" i="29" s="1"/>
  <c r="E39" i="29"/>
  <c r="B39" i="29"/>
  <c r="H37" i="29"/>
  <c r="I80" i="29" s="1"/>
  <c r="F40" i="29" l="1"/>
  <c r="G43" i="29"/>
  <c r="H59" i="29"/>
  <c r="H61" i="29"/>
  <c r="G63" i="29"/>
  <c r="G65" i="29"/>
  <c r="F69" i="29"/>
  <c r="G78" i="29"/>
  <c r="H43" i="29"/>
  <c r="I45" i="29"/>
  <c r="G49" i="29"/>
  <c r="I59" i="29"/>
  <c r="H63" i="29"/>
  <c r="G69" i="29"/>
  <c r="E55" i="29"/>
  <c r="I40" i="29"/>
  <c r="I47" i="29"/>
  <c r="I49" i="29"/>
  <c r="F51" i="29"/>
  <c r="F58" i="29"/>
  <c r="I63" i="29"/>
  <c r="G71" i="29"/>
  <c r="F77" i="29"/>
  <c r="D115" i="29"/>
  <c r="G39" i="29"/>
  <c r="G51" i="29"/>
  <c r="G53" i="29"/>
  <c r="I67" i="29"/>
  <c r="H71" i="29"/>
  <c r="H81" i="29" s="1"/>
  <c r="G77" i="29"/>
  <c r="G58" i="29"/>
  <c r="G46" i="29"/>
  <c r="I53" i="29"/>
  <c r="F66" i="29"/>
  <c r="J81" i="29"/>
  <c r="I71" i="29"/>
  <c r="G79" i="29"/>
  <c r="H115" i="29"/>
  <c r="J55" i="29"/>
  <c r="F41" i="29"/>
  <c r="G48" i="29"/>
  <c r="G66" i="29"/>
  <c r="I75" i="29"/>
  <c r="H79" i="29"/>
  <c r="G41" i="29"/>
  <c r="H48" i="29"/>
  <c r="F54" i="29"/>
  <c r="I79" i="29"/>
  <c r="F39" i="29"/>
  <c r="G40" i="29"/>
  <c r="G55" i="29" s="1"/>
  <c r="I42" i="29"/>
  <c r="F46" i="29"/>
  <c r="G47" i="29"/>
  <c r="I41" i="29"/>
  <c r="F45" i="29"/>
  <c r="I48" i="29"/>
  <c r="I52" i="29"/>
  <c r="I58" i="29"/>
  <c r="I62" i="29"/>
  <c r="I66" i="29"/>
  <c r="I70" i="29"/>
  <c r="I74" i="29"/>
  <c r="I78" i="29"/>
  <c r="F44" i="29"/>
  <c r="G45" i="29"/>
  <c r="F60" i="29"/>
  <c r="F64" i="29"/>
  <c r="F68" i="29"/>
  <c r="F72" i="29"/>
  <c r="F76" i="29"/>
  <c r="F80" i="29"/>
  <c r="I39" i="29"/>
  <c r="H45" i="29"/>
  <c r="H55" i="29" s="1"/>
  <c r="I46" i="29"/>
  <c r="I51" i="29"/>
  <c r="G60" i="29"/>
  <c r="I61" i="29"/>
  <c r="G64" i="29"/>
  <c r="I65" i="29"/>
  <c r="G68" i="29"/>
  <c r="I69" i="29"/>
  <c r="G72" i="29"/>
  <c r="I73" i="29"/>
  <c r="G76" i="29"/>
  <c r="I77" i="29"/>
  <c r="G80" i="29"/>
  <c r="F49" i="29"/>
  <c r="F53" i="29"/>
  <c r="F67" i="29"/>
  <c r="I44" i="29"/>
  <c r="I50" i="29"/>
  <c r="I54" i="29"/>
  <c r="I60" i="29"/>
  <c r="I64" i="29"/>
  <c r="I68" i="29"/>
  <c r="I72" i="29"/>
  <c r="I76" i="29"/>
  <c r="H71" i="5"/>
  <c r="H66" i="5"/>
  <c r="H63" i="5"/>
  <c r="H61" i="5"/>
  <c r="H65" i="5"/>
  <c r="H70" i="5"/>
  <c r="H62" i="5"/>
  <c r="H69" i="5"/>
  <c r="H70" i="4"/>
  <c r="H64" i="5"/>
  <c r="H67" i="5"/>
  <c r="H68" i="5"/>
  <c r="G81" i="29" l="1"/>
  <c r="I81" i="29"/>
  <c r="F81" i="29"/>
  <c r="F55" i="29"/>
  <c r="I55" i="29"/>
  <c r="J42" i="28"/>
  <c r="E42" i="28"/>
  <c r="B42" i="28"/>
  <c r="B43" i="28"/>
  <c r="E43" i="28"/>
  <c r="J43" i="28"/>
  <c r="F43" i="28" s="1"/>
  <c r="J42" i="26"/>
  <c r="H42" i="26" s="1"/>
  <c r="E42" i="26"/>
  <c r="B42" i="26"/>
  <c r="E42" i="27"/>
  <c r="B42" i="27"/>
  <c r="J42" i="27"/>
  <c r="H42" i="27" s="1"/>
  <c r="F42" i="28" l="1"/>
  <c r="H42" i="28"/>
  <c r="G42" i="28"/>
  <c r="H43" i="28"/>
  <c r="G43" i="28"/>
  <c r="F42" i="26"/>
  <c r="G42" i="26"/>
  <c r="F42" i="27"/>
  <c r="G42" i="27"/>
  <c r="J232" i="28"/>
  <c r="H232" i="28"/>
  <c r="F232" i="28"/>
  <c r="D232" i="28"/>
  <c r="J81" i="28"/>
  <c r="F81" i="28" s="1"/>
  <c r="E81" i="28"/>
  <c r="J80" i="28"/>
  <c r="H80" i="28" s="1"/>
  <c r="E80" i="28"/>
  <c r="J79" i="28"/>
  <c r="H79" i="28" s="1"/>
  <c r="E79" i="28"/>
  <c r="J78" i="28"/>
  <c r="F78" i="28" s="1"/>
  <c r="E78" i="28"/>
  <c r="J77" i="28"/>
  <c r="H77" i="28" s="1"/>
  <c r="E77" i="28"/>
  <c r="J76" i="28"/>
  <c r="H76" i="28" s="1"/>
  <c r="E76" i="28"/>
  <c r="J75" i="28"/>
  <c r="H75" i="28" s="1"/>
  <c r="E75" i="28"/>
  <c r="J74" i="28"/>
  <c r="F74" i="28" s="1"/>
  <c r="E74" i="28"/>
  <c r="J73" i="28"/>
  <c r="H73" i="28" s="1"/>
  <c r="E73" i="28"/>
  <c r="J72" i="28"/>
  <c r="H72" i="28" s="1"/>
  <c r="E72" i="28"/>
  <c r="J71" i="28"/>
  <c r="H71" i="28" s="1"/>
  <c r="E71" i="28"/>
  <c r="J70" i="28"/>
  <c r="F70" i="28" s="1"/>
  <c r="E70" i="28"/>
  <c r="J69" i="28"/>
  <c r="G69" i="28" s="1"/>
  <c r="E69" i="28"/>
  <c r="J68" i="28"/>
  <c r="H68" i="28" s="1"/>
  <c r="E68" i="28"/>
  <c r="J67" i="28"/>
  <c r="H67" i="28" s="1"/>
  <c r="E67" i="28"/>
  <c r="J66" i="28"/>
  <c r="F66" i="28" s="1"/>
  <c r="E66" i="28"/>
  <c r="J65" i="28"/>
  <c r="G65" i="28" s="1"/>
  <c r="E65" i="28"/>
  <c r="J64" i="28"/>
  <c r="H64" i="28" s="1"/>
  <c r="E64" i="28"/>
  <c r="J63" i="28"/>
  <c r="H63" i="28" s="1"/>
  <c r="E63" i="28"/>
  <c r="J62" i="28"/>
  <c r="F62" i="28" s="1"/>
  <c r="E62" i="28"/>
  <c r="J61" i="28"/>
  <c r="H61" i="28" s="1"/>
  <c r="E61" i="28"/>
  <c r="J60" i="28"/>
  <c r="H60" i="28" s="1"/>
  <c r="G60" i="28"/>
  <c r="E60" i="28"/>
  <c r="J59" i="28"/>
  <c r="H59" i="28" s="1"/>
  <c r="E59" i="28"/>
  <c r="J58" i="28"/>
  <c r="F58" i="28" s="1"/>
  <c r="E58" i="28"/>
  <c r="J54" i="28"/>
  <c r="G54" i="28" s="1"/>
  <c r="J53" i="28"/>
  <c r="H53" i="28" s="1"/>
  <c r="B53" i="28"/>
  <c r="J52" i="28"/>
  <c r="F52" i="28" s="1"/>
  <c r="B52" i="28"/>
  <c r="J51" i="28"/>
  <c r="H51" i="28" s="1"/>
  <c r="B51" i="28"/>
  <c r="J50" i="28"/>
  <c r="B50" i="28"/>
  <c r="J49" i="28"/>
  <c r="H49" i="28" s="1"/>
  <c r="B49" i="28"/>
  <c r="J48" i="28"/>
  <c r="F48" i="28" s="1"/>
  <c r="E48" i="28"/>
  <c r="B48" i="28"/>
  <c r="J47" i="28"/>
  <c r="G47" i="28" s="1"/>
  <c r="E47" i="28"/>
  <c r="B47" i="28"/>
  <c r="J46" i="28"/>
  <c r="H46" i="28" s="1"/>
  <c r="E46" i="28"/>
  <c r="B46" i="28"/>
  <c r="J45" i="28"/>
  <c r="E45" i="28"/>
  <c r="B45" i="28"/>
  <c r="J44" i="28"/>
  <c r="H44" i="28" s="1"/>
  <c r="B44" i="28"/>
  <c r="J41" i="28"/>
  <c r="G41" i="28" s="1"/>
  <c r="E41" i="28"/>
  <c r="B41" i="28"/>
  <c r="J40" i="28"/>
  <c r="F40" i="28" s="1"/>
  <c r="E40" i="28"/>
  <c r="B40" i="28"/>
  <c r="J39" i="28"/>
  <c r="F39" i="28" s="1"/>
  <c r="E39" i="28"/>
  <c r="B39" i="28"/>
  <c r="H37" i="28"/>
  <c r="I80" i="28" s="1"/>
  <c r="J81" i="27"/>
  <c r="H81" i="27" s="1"/>
  <c r="E81" i="27"/>
  <c r="J80" i="27"/>
  <c r="F80" i="27" s="1"/>
  <c r="E80" i="27"/>
  <c r="J79" i="27"/>
  <c r="H79" i="27" s="1"/>
  <c r="E79" i="27"/>
  <c r="J78" i="27"/>
  <c r="H78" i="27" s="1"/>
  <c r="E78" i="27"/>
  <c r="J77" i="27"/>
  <c r="H77" i="27" s="1"/>
  <c r="E77" i="27"/>
  <c r="J76" i="27"/>
  <c r="F76" i="27" s="1"/>
  <c r="E76" i="27"/>
  <c r="J75" i="27"/>
  <c r="F75" i="27" s="1"/>
  <c r="E75" i="27"/>
  <c r="J74" i="27"/>
  <c r="F74" i="27" s="1"/>
  <c r="E74" i="27"/>
  <c r="J73" i="27"/>
  <c r="H73" i="27" s="1"/>
  <c r="E73" i="27"/>
  <c r="J72" i="27"/>
  <c r="F72" i="27" s="1"/>
  <c r="E72" i="27"/>
  <c r="J71" i="27"/>
  <c r="G71" i="27" s="1"/>
  <c r="E71" i="27"/>
  <c r="J70" i="27"/>
  <c r="H70" i="27" s="1"/>
  <c r="E70" i="27"/>
  <c r="J69" i="27"/>
  <c r="H69" i="27" s="1"/>
  <c r="E69" i="27"/>
  <c r="J68" i="27"/>
  <c r="F68" i="27" s="1"/>
  <c r="E68" i="27"/>
  <c r="J67" i="27"/>
  <c r="H67" i="27" s="1"/>
  <c r="E67" i="27"/>
  <c r="J66" i="27"/>
  <c r="E66" i="27"/>
  <c r="J65" i="27"/>
  <c r="H65" i="27" s="1"/>
  <c r="E65" i="27"/>
  <c r="J64" i="27"/>
  <c r="F64" i="27" s="1"/>
  <c r="E64" i="27"/>
  <c r="J63" i="27"/>
  <c r="H63" i="27" s="1"/>
  <c r="E63" i="27"/>
  <c r="J62" i="27"/>
  <c r="H62" i="27" s="1"/>
  <c r="E62" i="27"/>
  <c r="J61" i="27"/>
  <c r="H61" i="27" s="1"/>
  <c r="E61" i="27"/>
  <c r="J60" i="27"/>
  <c r="F60" i="27" s="1"/>
  <c r="E60" i="27"/>
  <c r="J59" i="27"/>
  <c r="H59" i="27" s="1"/>
  <c r="E59" i="27"/>
  <c r="J58" i="27"/>
  <c r="H58" i="27" s="1"/>
  <c r="E58" i="27"/>
  <c r="J54" i="27"/>
  <c r="F54" i="27" s="1"/>
  <c r="E54" i="27"/>
  <c r="J53" i="27"/>
  <c r="H53" i="27" s="1"/>
  <c r="B53" i="27"/>
  <c r="J52" i="27"/>
  <c r="H52" i="27" s="1"/>
  <c r="B52" i="27"/>
  <c r="J51" i="27"/>
  <c r="H51" i="27" s="1"/>
  <c r="B51" i="27"/>
  <c r="J50" i="27"/>
  <c r="F50" i="27" s="1"/>
  <c r="B50" i="27"/>
  <c r="J49" i="27"/>
  <c r="H49" i="27" s="1"/>
  <c r="B49" i="27"/>
  <c r="J48" i="27"/>
  <c r="H48" i="27" s="1"/>
  <c r="E48" i="27"/>
  <c r="B48" i="27"/>
  <c r="J47" i="27"/>
  <c r="E47" i="27"/>
  <c r="B47" i="27"/>
  <c r="J46" i="27"/>
  <c r="H46" i="27" s="1"/>
  <c r="E46" i="27"/>
  <c r="B46" i="27"/>
  <c r="J45" i="27"/>
  <c r="G45" i="27" s="1"/>
  <c r="E45" i="27"/>
  <c r="B45" i="27"/>
  <c r="J44" i="27"/>
  <c r="F44" i="27" s="1"/>
  <c r="B44" i="27"/>
  <c r="J43" i="27"/>
  <c r="G43" i="27" s="1"/>
  <c r="H43" i="27"/>
  <c r="E43" i="27"/>
  <c r="B43" i="27"/>
  <c r="J41" i="27"/>
  <c r="G41" i="27" s="1"/>
  <c r="E41" i="27"/>
  <c r="B41" i="27"/>
  <c r="J40" i="27"/>
  <c r="H40" i="27" s="1"/>
  <c r="E40" i="27"/>
  <c r="B40" i="27"/>
  <c r="J39" i="27"/>
  <c r="E39" i="27"/>
  <c r="B39" i="27"/>
  <c r="H37" i="27"/>
  <c r="I42" i="27" s="1"/>
  <c r="H37" i="26"/>
  <c r="I42" i="26" s="1"/>
  <c r="B39" i="26"/>
  <c r="E39" i="26"/>
  <c r="I39" i="26"/>
  <c r="J39" i="26"/>
  <c r="F39" i="26" s="1"/>
  <c r="B40" i="26"/>
  <c r="E40" i="26"/>
  <c r="J40" i="26"/>
  <c r="B41" i="26"/>
  <c r="E41" i="26"/>
  <c r="J41" i="26"/>
  <c r="F41" i="26" s="1"/>
  <c r="B43" i="26"/>
  <c r="E43" i="26"/>
  <c r="H43" i="26"/>
  <c r="J43" i="26"/>
  <c r="F43" i="26" s="1"/>
  <c r="B44" i="26"/>
  <c r="J44" i="26"/>
  <c r="H44" i="26" s="1"/>
  <c r="B45" i="26"/>
  <c r="E45" i="26"/>
  <c r="G45" i="26"/>
  <c r="J45" i="26"/>
  <c r="I45" i="26" s="1"/>
  <c r="B46" i="26"/>
  <c r="E46" i="26"/>
  <c r="F46" i="26"/>
  <c r="I46" i="26"/>
  <c r="J46" i="26"/>
  <c r="G46" i="26" s="1"/>
  <c r="B47" i="26"/>
  <c r="E47" i="26"/>
  <c r="J47" i="26"/>
  <c r="F47" i="26" s="1"/>
  <c r="B48" i="26"/>
  <c r="E48" i="26"/>
  <c r="J48" i="26"/>
  <c r="F48" i="26" s="1"/>
  <c r="B49" i="26"/>
  <c r="J49" i="26"/>
  <c r="F49" i="26" s="1"/>
  <c r="B50" i="26"/>
  <c r="J50" i="26"/>
  <c r="H50" i="26" s="1"/>
  <c r="B51" i="26"/>
  <c r="G51" i="26"/>
  <c r="H51" i="26"/>
  <c r="I51" i="26"/>
  <c r="J51" i="26"/>
  <c r="F51" i="26" s="1"/>
  <c r="B52" i="26"/>
  <c r="J52" i="26"/>
  <c r="G52" i="26" s="1"/>
  <c r="B53" i="26"/>
  <c r="G53" i="26"/>
  <c r="J53" i="26"/>
  <c r="F53" i="26" s="1"/>
  <c r="E54" i="26"/>
  <c r="J54" i="26"/>
  <c r="H54" i="26" s="1"/>
  <c r="E58" i="26"/>
  <c r="J58" i="26"/>
  <c r="F58" i="26" s="1"/>
  <c r="E59" i="26"/>
  <c r="G59" i="26"/>
  <c r="J59" i="26"/>
  <c r="F59" i="26" s="1"/>
  <c r="E60" i="26"/>
  <c r="J60" i="26"/>
  <c r="H60" i="26" s="1"/>
  <c r="E61" i="26"/>
  <c r="J61" i="26"/>
  <c r="F61" i="26" s="1"/>
  <c r="E62" i="26"/>
  <c r="J62" i="26"/>
  <c r="G62" i="26" s="1"/>
  <c r="E63" i="26"/>
  <c r="H63" i="26"/>
  <c r="J63" i="26"/>
  <c r="F63" i="26" s="1"/>
  <c r="E64" i="26"/>
  <c r="J64" i="26"/>
  <c r="H64" i="26" s="1"/>
  <c r="E65" i="26"/>
  <c r="J65" i="26"/>
  <c r="F65" i="26" s="1"/>
  <c r="E66" i="26"/>
  <c r="J66" i="26"/>
  <c r="G66" i="26" s="1"/>
  <c r="E67" i="26"/>
  <c r="J67" i="26"/>
  <c r="F67" i="26" s="1"/>
  <c r="E68" i="26"/>
  <c r="J68" i="26"/>
  <c r="H68" i="26" s="1"/>
  <c r="E69" i="26"/>
  <c r="I69" i="26"/>
  <c r="J69" i="26"/>
  <c r="F69" i="26" s="1"/>
  <c r="E70" i="26"/>
  <c r="J70" i="26"/>
  <c r="G70" i="26" s="1"/>
  <c r="E71" i="26"/>
  <c r="J71" i="26"/>
  <c r="F71" i="26" s="1"/>
  <c r="E72" i="26"/>
  <c r="J72" i="26"/>
  <c r="H72" i="26" s="1"/>
  <c r="E73" i="26"/>
  <c r="J73" i="26"/>
  <c r="F73" i="26" s="1"/>
  <c r="E74" i="26"/>
  <c r="J74" i="26"/>
  <c r="G74" i="26" s="1"/>
  <c r="E75" i="26"/>
  <c r="G75" i="26"/>
  <c r="J75" i="26"/>
  <c r="F75" i="26" s="1"/>
  <c r="E76" i="26"/>
  <c r="J76" i="26"/>
  <c r="H76" i="26" s="1"/>
  <c r="E77" i="26"/>
  <c r="I77" i="26"/>
  <c r="J77" i="26"/>
  <c r="F77" i="26" s="1"/>
  <c r="E78" i="26"/>
  <c r="J78" i="26"/>
  <c r="G78" i="26" s="1"/>
  <c r="E79" i="26"/>
  <c r="I79" i="26"/>
  <c r="J79" i="26"/>
  <c r="F79" i="26" s="1"/>
  <c r="E80" i="26"/>
  <c r="J80" i="26"/>
  <c r="H80" i="26" s="1"/>
  <c r="E81" i="26"/>
  <c r="J81" i="26"/>
  <c r="F81" i="26" s="1"/>
  <c r="D226" i="26"/>
  <c r="F226" i="26"/>
  <c r="H226" i="26"/>
  <c r="J226" i="26"/>
  <c r="I81" i="26" l="1"/>
  <c r="H73" i="26"/>
  <c r="F70" i="26"/>
  <c r="H67" i="26"/>
  <c r="I61" i="26"/>
  <c r="G81" i="28"/>
  <c r="I75" i="26"/>
  <c r="G73" i="26"/>
  <c r="G67" i="26"/>
  <c r="H61" i="26"/>
  <c r="H81" i="28"/>
  <c r="H75" i="26"/>
  <c r="F52" i="26"/>
  <c r="H45" i="26"/>
  <c r="G63" i="27"/>
  <c r="G75" i="27"/>
  <c r="G79" i="28"/>
  <c r="H77" i="26"/>
  <c r="F66" i="26"/>
  <c r="G49" i="26"/>
  <c r="H79" i="26"/>
  <c r="H59" i="26"/>
  <c r="H53" i="26"/>
  <c r="G58" i="28"/>
  <c r="H65" i="28"/>
  <c r="H81" i="26"/>
  <c r="G79" i="26"/>
  <c r="G77" i="26"/>
  <c r="I65" i="26"/>
  <c r="G63" i="26"/>
  <c r="G61" i="26"/>
  <c r="H46" i="26"/>
  <c r="F45" i="26"/>
  <c r="G81" i="26"/>
  <c r="H65" i="26"/>
  <c r="G48" i="27"/>
  <c r="G65" i="26"/>
  <c r="F78" i="26"/>
  <c r="H71" i="26"/>
  <c r="H69" i="26"/>
  <c r="F62" i="26"/>
  <c r="F54" i="26"/>
  <c r="I47" i="26"/>
  <c r="G41" i="26"/>
  <c r="E55" i="26"/>
  <c r="I73" i="26"/>
  <c r="G71" i="26"/>
  <c r="G69" i="26"/>
  <c r="H49" i="26"/>
  <c r="F44" i="26"/>
  <c r="H39" i="28"/>
  <c r="F46" i="28"/>
  <c r="F73" i="28"/>
  <c r="I43" i="28"/>
  <c r="I42" i="28"/>
  <c r="E82" i="26"/>
  <c r="F44" i="28"/>
  <c r="G49" i="28"/>
  <c r="G73" i="28"/>
  <c r="J55" i="26"/>
  <c r="G63" i="28"/>
  <c r="G72" i="27"/>
  <c r="G40" i="27"/>
  <c r="G46" i="27"/>
  <c r="F59" i="27"/>
  <c r="F63" i="27"/>
  <c r="I78" i="27"/>
  <c r="F78" i="27"/>
  <c r="I66" i="27"/>
  <c r="H75" i="27"/>
  <c r="F48" i="27"/>
  <c r="I54" i="27"/>
  <c r="G59" i="27"/>
  <c r="F62" i="27"/>
  <c r="E55" i="27"/>
  <c r="F41" i="27"/>
  <c r="F58" i="27"/>
  <c r="G62" i="27"/>
  <c r="I68" i="27"/>
  <c r="H71" i="27"/>
  <c r="G74" i="27"/>
  <c r="G58" i="27"/>
  <c r="H45" i="27"/>
  <c r="F49" i="27"/>
  <c r="G60" i="27"/>
  <c r="G44" i="28"/>
  <c r="G48" i="28"/>
  <c r="I60" i="28"/>
  <c r="I39" i="28"/>
  <c r="F77" i="28"/>
  <c r="F47" i="28"/>
  <c r="G77" i="28"/>
  <c r="H47" i="28"/>
  <c r="I59" i="28"/>
  <c r="F80" i="28"/>
  <c r="F69" i="28"/>
  <c r="E55" i="28"/>
  <c r="I50" i="28"/>
  <c r="H54" i="28"/>
  <c r="H69" i="28"/>
  <c r="G78" i="28"/>
  <c r="I47" i="28"/>
  <c r="I49" i="28"/>
  <c r="I54" i="28"/>
  <c r="F61" i="28"/>
  <c r="E82" i="28"/>
  <c r="G40" i="28"/>
  <c r="I44" i="28"/>
  <c r="G46" i="28"/>
  <c r="F51" i="28"/>
  <c r="G53" i="28"/>
  <c r="G61" i="28"/>
  <c r="I63" i="28"/>
  <c r="F65" i="28"/>
  <c r="G67" i="28"/>
  <c r="G71" i="28"/>
  <c r="G75" i="28"/>
  <c r="I79" i="28"/>
  <c r="G51" i="28"/>
  <c r="I53" i="28"/>
  <c r="F60" i="28"/>
  <c r="I67" i="28"/>
  <c r="I71" i="28"/>
  <c r="I75" i="28"/>
  <c r="F50" i="28"/>
  <c r="I77" i="28"/>
  <c r="G50" i="28"/>
  <c r="F64" i="28"/>
  <c r="I69" i="28"/>
  <c r="I73" i="28"/>
  <c r="F41" i="28"/>
  <c r="I45" i="28"/>
  <c r="H50" i="28"/>
  <c r="F54" i="28"/>
  <c r="G62" i="28"/>
  <c r="G64" i="28"/>
  <c r="F68" i="28"/>
  <c r="F72" i="28"/>
  <c r="F76" i="28"/>
  <c r="J55" i="28"/>
  <c r="H41" i="28"/>
  <c r="G52" i="28"/>
  <c r="G59" i="28"/>
  <c r="I64" i="28"/>
  <c r="G66" i="28"/>
  <c r="I68" i="28"/>
  <c r="G70" i="28"/>
  <c r="I72" i="28"/>
  <c r="G74" i="28"/>
  <c r="I39" i="27"/>
  <c r="I47" i="27"/>
  <c r="I61" i="27"/>
  <c r="E82" i="27"/>
  <c r="I70" i="27"/>
  <c r="I72" i="27"/>
  <c r="H74" i="27"/>
  <c r="G76" i="27"/>
  <c r="G78" i="27"/>
  <c r="G49" i="27"/>
  <c r="I51" i="27"/>
  <c r="F53" i="27"/>
  <c r="I65" i="27"/>
  <c r="F67" i="27"/>
  <c r="I76" i="27"/>
  <c r="G80" i="27"/>
  <c r="I41" i="27"/>
  <c r="G44" i="27"/>
  <c r="G53" i="27"/>
  <c r="I59" i="27"/>
  <c r="G67" i="27"/>
  <c r="I69" i="27"/>
  <c r="F71" i="27"/>
  <c r="H80" i="27"/>
  <c r="F40" i="27"/>
  <c r="I44" i="27"/>
  <c r="I63" i="27"/>
  <c r="I73" i="27"/>
  <c r="I80" i="27"/>
  <c r="I46" i="27"/>
  <c r="F52" i="27"/>
  <c r="I53" i="27"/>
  <c r="F66" i="27"/>
  <c r="J82" i="27"/>
  <c r="I77" i="27"/>
  <c r="F79" i="27"/>
  <c r="F43" i="27"/>
  <c r="G50" i="27"/>
  <c r="G52" i="27"/>
  <c r="I60" i="27"/>
  <c r="G64" i="27"/>
  <c r="G66" i="27"/>
  <c r="F70" i="27"/>
  <c r="G79" i="27"/>
  <c r="I50" i="27"/>
  <c r="G54" i="27"/>
  <c r="I62" i="27"/>
  <c r="I64" i="27"/>
  <c r="H66" i="27"/>
  <c r="G68" i="27"/>
  <c r="G70" i="27"/>
  <c r="I81" i="27"/>
  <c r="G39" i="28"/>
  <c r="H40" i="28"/>
  <c r="I41" i="28"/>
  <c r="H48" i="28"/>
  <c r="H52" i="28"/>
  <c r="H58" i="28"/>
  <c r="H62" i="28"/>
  <c r="H66" i="28"/>
  <c r="H70" i="28"/>
  <c r="H74" i="28"/>
  <c r="H78" i="28"/>
  <c r="I40" i="28"/>
  <c r="F45" i="28"/>
  <c r="I48" i="28"/>
  <c r="I52" i="28"/>
  <c r="I58" i="28"/>
  <c r="I62" i="28"/>
  <c r="I66" i="28"/>
  <c r="I70" i="28"/>
  <c r="I74" i="28"/>
  <c r="I78" i="28"/>
  <c r="G45" i="28"/>
  <c r="J82" i="28"/>
  <c r="H45" i="28"/>
  <c r="I46" i="28"/>
  <c r="I51" i="28"/>
  <c r="I61" i="28"/>
  <c r="I65" i="28"/>
  <c r="G68" i="28"/>
  <c r="G72" i="28"/>
  <c r="G76" i="28"/>
  <c r="G80" i="28"/>
  <c r="I81" i="28"/>
  <c r="F49" i="28"/>
  <c r="F53" i="28"/>
  <c r="F59" i="28"/>
  <c r="F63" i="28"/>
  <c r="F67" i="28"/>
  <c r="F71" i="28"/>
  <c r="F75" i="28"/>
  <c r="F79" i="28"/>
  <c r="I76" i="28"/>
  <c r="H44" i="27"/>
  <c r="I45" i="27"/>
  <c r="H50" i="27"/>
  <c r="H54" i="27"/>
  <c r="J55" i="27"/>
  <c r="H60" i="27"/>
  <c r="H64" i="27"/>
  <c r="H68" i="27"/>
  <c r="H72" i="27"/>
  <c r="H76" i="27"/>
  <c r="F39" i="27"/>
  <c r="H41" i="27"/>
  <c r="I43" i="27"/>
  <c r="F47" i="27"/>
  <c r="I49" i="27"/>
  <c r="I67" i="27"/>
  <c r="I71" i="27"/>
  <c r="I75" i="27"/>
  <c r="I79" i="27"/>
  <c r="G39" i="27"/>
  <c r="F46" i="27"/>
  <c r="G47" i="27"/>
  <c r="F51" i="27"/>
  <c r="F61" i="27"/>
  <c r="F65" i="27"/>
  <c r="F69" i="27"/>
  <c r="F73" i="27"/>
  <c r="F77" i="27"/>
  <c r="F81" i="27"/>
  <c r="H39" i="27"/>
  <c r="I40" i="27"/>
  <c r="F45" i="27"/>
  <c r="H47" i="27"/>
  <c r="I48" i="27"/>
  <c r="G51" i="27"/>
  <c r="I52" i="27"/>
  <c r="I58" i="27"/>
  <c r="G61" i="27"/>
  <c r="G65" i="27"/>
  <c r="G69" i="27"/>
  <c r="G73" i="27"/>
  <c r="I74" i="27"/>
  <c r="G77" i="27"/>
  <c r="G81" i="27"/>
  <c r="F74" i="26"/>
  <c r="G80" i="26"/>
  <c r="G76" i="26"/>
  <c r="G72" i="26"/>
  <c r="G68" i="26"/>
  <c r="G64" i="26"/>
  <c r="G60" i="26"/>
  <c r="G54" i="26"/>
  <c r="G50" i="26"/>
  <c r="G44" i="26"/>
  <c r="F72" i="26"/>
  <c r="F60" i="26"/>
  <c r="F50" i="26"/>
  <c r="F64" i="26"/>
  <c r="I78" i="26"/>
  <c r="I74" i="26"/>
  <c r="I70" i="26"/>
  <c r="I66" i="26"/>
  <c r="I62" i="26"/>
  <c r="I58" i="26"/>
  <c r="I52" i="26"/>
  <c r="I48" i="26"/>
  <c r="H47" i="26"/>
  <c r="I40" i="26"/>
  <c r="H39" i="26"/>
  <c r="F80" i="26"/>
  <c r="F76" i="26"/>
  <c r="F68" i="26"/>
  <c r="F82" i="26" s="1"/>
  <c r="H78" i="26"/>
  <c r="H74" i="26"/>
  <c r="H70" i="26"/>
  <c r="H66" i="26"/>
  <c r="H62" i="26"/>
  <c r="H58" i="26"/>
  <c r="H52" i="26"/>
  <c r="H48" i="26"/>
  <c r="G47" i="26"/>
  <c r="I41" i="26"/>
  <c r="H40" i="26"/>
  <c r="G39" i="26"/>
  <c r="J82" i="26"/>
  <c r="I71" i="26"/>
  <c r="I67" i="26"/>
  <c r="I63" i="26"/>
  <c r="I59" i="26"/>
  <c r="G58" i="26"/>
  <c r="I53" i="26"/>
  <c r="I49" i="26"/>
  <c r="G48" i="26"/>
  <c r="I43" i="26"/>
  <c r="H41" i="26"/>
  <c r="G40" i="26"/>
  <c r="F40" i="26"/>
  <c r="F55" i="26" s="1"/>
  <c r="I80" i="26"/>
  <c r="I76" i="26"/>
  <c r="I72" i="26"/>
  <c r="I68" i="26"/>
  <c r="I64" i="26"/>
  <c r="I60" i="26"/>
  <c r="I54" i="26"/>
  <c r="I50" i="26"/>
  <c r="I44" i="26"/>
  <c r="G43" i="26"/>
  <c r="H82" i="26" l="1"/>
  <c r="F55" i="27"/>
  <c r="F55" i="28"/>
  <c r="H55" i="28"/>
  <c r="F82" i="27"/>
  <c r="G82" i="27"/>
  <c r="H82" i="27"/>
  <c r="I55" i="27"/>
  <c r="G55" i="27"/>
  <c r="I55" i="28"/>
  <c r="I82" i="28"/>
  <c r="H82" i="28"/>
  <c r="G55" i="28"/>
  <c r="F82" i="28"/>
  <c r="G82" i="28"/>
  <c r="I82" i="27"/>
  <c r="H55" i="27"/>
  <c r="G82" i="26"/>
  <c r="I82" i="26"/>
  <c r="H55" i="26"/>
  <c r="G55" i="26"/>
  <c r="I55" i="26"/>
  <c r="H51" i="1"/>
  <c r="H79" i="4"/>
  <c r="H34" i="5"/>
  <c r="H22" i="7"/>
  <c r="H22" i="19"/>
  <c r="H32" i="19"/>
  <c r="H28" i="5"/>
  <c r="H63" i="11"/>
  <c r="H7" i="19"/>
  <c r="H41" i="7"/>
  <c r="H18" i="19"/>
  <c r="H30" i="1"/>
  <c r="H20" i="19"/>
  <c r="H74" i="4"/>
  <c r="H76" i="4"/>
  <c r="H33" i="19"/>
  <c r="H11" i="7"/>
  <c r="H29" i="1"/>
  <c r="H106" i="1"/>
  <c r="H72" i="11"/>
  <c r="H78" i="4"/>
  <c r="H82" i="7"/>
  <c r="H10" i="19"/>
  <c r="H140" i="1"/>
  <c r="H23" i="1"/>
  <c r="H71" i="4"/>
  <c r="H132" i="1"/>
  <c r="H42" i="7"/>
  <c r="H72" i="7"/>
  <c r="H105" i="1"/>
  <c r="H72" i="4"/>
  <c r="H52" i="7"/>
  <c r="H19" i="4"/>
  <c r="H34" i="19"/>
  <c r="H64" i="11"/>
  <c r="H8" i="5"/>
  <c r="H19" i="19"/>
  <c r="H93" i="1"/>
  <c r="H23" i="5"/>
  <c r="H85" i="7"/>
  <c r="H56" i="1"/>
  <c r="H71" i="11"/>
  <c r="H72" i="8"/>
  <c r="H23" i="19"/>
  <c r="H8" i="19"/>
  <c r="H25" i="19"/>
  <c r="H99" i="1"/>
  <c r="H26" i="5"/>
  <c r="H31" i="1"/>
  <c r="H70" i="11"/>
  <c r="H113" i="1"/>
  <c r="H5" i="5"/>
  <c r="H17" i="19"/>
  <c r="H75" i="8"/>
  <c r="H123" i="1"/>
  <c r="H66" i="11"/>
  <c r="H32" i="7"/>
  <c r="H43" i="1"/>
  <c r="H31" i="7"/>
  <c r="H71" i="7"/>
  <c r="H9" i="19"/>
  <c r="H39" i="4"/>
  <c r="H85" i="1"/>
  <c r="H73" i="4"/>
  <c r="H127" i="1"/>
  <c r="H26" i="19"/>
  <c r="H79" i="8"/>
  <c r="H51" i="7"/>
  <c r="H33" i="5"/>
  <c r="H131" i="1"/>
  <c r="H42" i="8"/>
  <c r="H25" i="5"/>
  <c r="H16" i="19"/>
  <c r="H71" i="1"/>
  <c r="H69" i="11"/>
  <c r="H61" i="7"/>
  <c r="H30" i="5"/>
  <c r="H28" i="19"/>
  <c r="H65" i="11"/>
  <c r="H29" i="19"/>
  <c r="H21" i="19"/>
  <c r="H31" i="19"/>
  <c r="H78" i="8"/>
  <c r="H11" i="5"/>
  <c r="H11" i="19"/>
  <c r="H47" i="1"/>
  <c r="H32" i="5"/>
  <c r="H21" i="7"/>
  <c r="H107" i="1"/>
  <c r="H80" i="8"/>
  <c r="H24" i="5"/>
  <c r="H73" i="8"/>
  <c r="H147" i="1"/>
  <c r="H86" i="7"/>
  <c r="H68" i="11"/>
  <c r="H12" i="7"/>
  <c r="H27" i="5"/>
  <c r="H31" i="5"/>
  <c r="H17" i="1"/>
  <c r="H29" i="5"/>
  <c r="H6" i="19"/>
  <c r="H74" i="8"/>
  <c r="H64" i="1"/>
  <c r="H77" i="4"/>
  <c r="H55" i="1"/>
  <c r="H30" i="19"/>
  <c r="H84" i="7"/>
  <c r="H77" i="8"/>
  <c r="H37" i="1"/>
  <c r="H75" i="4"/>
  <c r="H119" i="1"/>
  <c r="H62" i="7"/>
  <c r="H71" i="8"/>
  <c r="H76" i="8"/>
  <c r="H9" i="1"/>
  <c r="H67" i="11"/>
  <c r="H35" i="19"/>
  <c r="H38" i="11"/>
  <c r="H81" i="7"/>
</calcChain>
</file>

<file path=xl/sharedStrings.xml><?xml version="1.0" encoding="utf-8"?>
<sst xmlns="http://schemas.openxmlformats.org/spreadsheetml/2006/main" count="3785" uniqueCount="2310">
  <si>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</si>
  <si>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</si>
  <si>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</si>
  <si>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</si>
  <si>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</si>
  <si>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</si>
  <si>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</si>
  <si>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</si>
  <si>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</si>
  <si>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</si>
  <si>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</si>
  <si>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</si>
  <si>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</si>
  <si>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</si>
  <si>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</si>
  <si>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</si>
  <si>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</si>
  <si>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</si>
  <si>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</si>
  <si>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</si>
  <si>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</si>
  <si>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</si>
  <si>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</si>
  <si>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</si>
  <si>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</si>
  <si>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</si>
  <si>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</si>
  <si>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</si>
  <si>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</si>
  <si>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</si>
  <si>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</si>
  <si>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</si>
  <si>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</si>
  <si>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</si>
  <si>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</si>
  <si>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</si>
  <si>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</si>
  <si>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</si>
  <si>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</si>
  <si>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</si>
  <si>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</si>
  <si>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</si>
  <si>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</si>
  <si>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</si>
  <si>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</si>
  <si>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</si>
  <si>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</si>
  <si>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</si>
  <si>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</si>
  <si>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</si>
  <si>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</si>
  <si>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</si>
  <si>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</si>
  <si>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</si>
  <si>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</si>
  <si>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</si>
  <si>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</si>
  <si>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</si>
  <si>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</si>
  <si>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</si>
  <si>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</si>
  <si>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</si>
  <si>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</si>
  <si>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</si>
  <si>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</si>
  <si>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</si>
  <si>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</si>
  <si>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</si>
  <si>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</si>
  <si>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</si>
  <si>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</si>
  <si>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</si>
  <si>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</si>
  <si>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</si>
  <si>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</si>
  <si>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</si>
  <si>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</si>
  <si>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</si>
  <si>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</si>
  <si>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</si>
  <si>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</si>
  <si>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</si>
  <si>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</si>
  <si>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</si>
  <si>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</si>
  <si>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</si>
  <si>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</si>
  <si>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</si>
  <si>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</si>
  <si>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</si>
  <si>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</si>
  <si>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</si>
  <si>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</si>
  <si>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</si>
  <si>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</si>
  <si>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</si>
  <si>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</si>
  <si>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</si>
  <si>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</si>
  <si>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</si>
  <si>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</si>
  <si>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</si>
  <si>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</si>
  <si>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</si>
  <si>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</si>
  <si>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</si>
  <si>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</si>
  <si>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</si>
  <si>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</si>
  <si>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</si>
  <si>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</si>
  <si>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</si>
  <si>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</si>
  <si>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</si>
  <si>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</si>
  <si>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</si>
  <si>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</si>
  <si>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</si>
  <si>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</si>
  <si>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</si>
  <si>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</si>
  <si>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</si>
  <si>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</si>
  <si>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</si>
  <si>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</si>
  <si>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</si>
  <si>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</si>
  <si>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</si>
  <si>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</si>
  <si>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</si>
  <si>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</si>
  <si>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</si>
  <si>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</si>
  <si>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</si>
  <si>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</si>
  <si>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</si>
  <si>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</si>
  <si>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</si>
  <si>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</si>
  <si>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</si>
  <si>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</si>
  <si>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</si>
  <si>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</si>
  <si>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</si>
  <si>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</si>
  <si>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</si>
  <si>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</si>
  <si>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</si>
  <si>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</si>
  <si>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</si>
  <si>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</si>
  <si>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</si>
  <si>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</si>
  <si>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</si>
  <si>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</si>
  <si>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</si>
  <si>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</si>
  <si>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</si>
  <si>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</si>
  <si>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</si>
  <si>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</si>
  <si>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</si>
  <si>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</si>
  <si>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</si>
  <si>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</si>
  <si>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</si>
  <si>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</si>
  <si>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</si>
  <si>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</si>
  <si>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</si>
  <si>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</si>
  <si>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</si>
  <si>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</si>
  <si>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</si>
  <si>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</si>
  <si>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</si>
  <si>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</si>
  <si>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</si>
  <si>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</si>
  <si>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</si>
  <si>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</si>
  <si>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</si>
  <si>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</si>
  <si>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</si>
  <si>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</si>
  <si>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</si>
  <si>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</si>
  <si>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</si>
  <si>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</si>
  <si>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</si>
  <si>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</si>
  <si>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</si>
  <si>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</si>
  <si>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</si>
  <si>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</si>
  <si>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</si>
  <si>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</si>
  <si>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</si>
  <si>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</si>
  <si>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</si>
  <si>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</si>
  <si>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</si>
  <si>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</si>
  <si>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</si>
  <si>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</si>
  <si>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</si>
  <si>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</si>
  <si>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</si>
  <si>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</si>
  <si>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</si>
  <si>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</si>
  <si>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</si>
  <si>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</si>
  <si>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</si>
  <si>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</si>
  <si>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</si>
  <si>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</si>
  <si>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</si>
  <si>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</si>
  <si>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</si>
  <si>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</si>
  <si>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</si>
  <si>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</si>
  <si>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</si>
  <si>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</si>
  <si>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</si>
  <si>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</si>
  <si>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</si>
  <si>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</si>
  <si>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</si>
  <si>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</si>
  <si>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</si>
  <si>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</si>
  <si>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</si>
  <si>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</si>
  <si>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</si>
  <si>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</si>
  <si>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</si>
  <si>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</si>
  <si>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</si>
  <si>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</si>
  <si>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</si>
  <si>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</si>
  <si>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</si>
  <si>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</si>
  <si>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</si>
  <si>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</si>
  <si>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</si>
  <si>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</si>
  <si>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</si>
  <si>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</si>
  <si>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</si>
  <si>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</si>
  <si>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</si>
  <si>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</si>
  <si>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</si>
  <si>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</si>
  <si>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</si>
  <si>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</si>
  <si>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</si>
  <si>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</si>
  <si>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</si>
  <si>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</si>
  <si>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</si>
  <si>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</si>
  <si>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</si>
  <si>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</si>
  <si>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</si>
  <si>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</si>
  <si>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</si>
  <si>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</si>
  <si>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</si>
  <si>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</si>
  <si>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</si>
  <si>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</si>
  <si>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</si>
  <si>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</si>
  <si>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</si>
  <si>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</si>
  <si>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</si>
  <si>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</si>
  <si>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</si>
  <si>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</si>
  <si>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</si>
  <si>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</si>
  <si>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</si>
  <si>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</si>
  <si>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</si>
  <si>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</si>
  <si>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</si>
  <si>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</si>
  <si>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</si>
  <si>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</si>
  <si>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</si>
  <si>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</si>
  <si>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</si>
  <si>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</si>
  <si>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</si>
  <si>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</si>
  <si>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</si>
  <si>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</si>
  <si>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</si>
  <si>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</si>
  <si>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</si>
  <si>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</si>
  <si>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</si>
  <si>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</si>
  <si>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</si>
  <si>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</si>
  <si>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</si>
  <si>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</si>
  <si>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</si>
  <si>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</si>
  <si>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</si>
  <si>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</si>
  <si>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</si>
  <si>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</si>
  <si>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</si>
  <si>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</si>
  <si>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</si>
  <si>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</si>
  <si>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</si>
  <si>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</si>
  <si>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</si>
  <si>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</si>
  <si>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</si>
  <si>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</si>
  <si>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</si>
  <si>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</si>
  <si>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</si>
  <si>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</si>
  <si>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</si>
  <si>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</si>
  <si>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</si>
  <si>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</si>
  <si>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</si>
  <si>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</si>
  <si>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</si>
  <si>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</si>
  <si>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</si>
  <si>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</si>
  <si>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</si>
  <si>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</si>
  <si>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</si>
  <si>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</si>
  <si>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</si>
  <si>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</si>
  <si>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</si>
  <si>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</si>
  <si>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</si>
  <si>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</si>
  <si>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</si>
  <si>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</si>
  <si>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</si>
  <si>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</si>
  <si>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</si>
  <si>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</si>
  <si>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</si>
  <si>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</si>
  <si>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</si>
  <si>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</si>
  <si>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</si>
  <si>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</si>
  <si>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</si>
  <si>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</si>
  <si>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</si>
  <si>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</si>
  <si>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</si>
  <si>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</si>
  <si>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</si>
  <si>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</si>
  <si>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</si>
  <si>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</si>
  <si>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</si>
  <si>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</si>
  <si>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</si>
  <si>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</si>
  <si>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</si>
  <si>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</si>
  <si>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</si>
  <si>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</si>
  <si>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</si>
  <si>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</si>
  <si>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</si>
  <si>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</si>
  <si>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</si>
  <si>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</si>
  <si>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</si>
  <si>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</si>
  <si>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</si>
  <si>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</si>
  <si>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</si>
  <si>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</si>
  <si>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</si>
  <si>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</si>
  <si>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</si>
  <si>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</si>
  <si>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</si>
  <si>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</si>
  <si>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</si>
  <si>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</si>
  <si>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</si>
  <si>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</si>
  <si>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</si>
  <si>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</si>
  <si>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</si>
  <si>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</si>
  <si>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</si>
  <si>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</si>
  <si>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</si>
  <si>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</si>
  <si>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</si>
  <si>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</si>
  <si>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</si>
  <si>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</si>
  <si>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</si>
  <si>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</si>
  <si>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</si>
  <si>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</si>
  <si>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</si>
  <si>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</si>
  <si>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</si>
  <si>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</si>
  <si>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</si>
  <si>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</si>
  <si>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</si>
  <si>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</si>
  <si>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</si>
  <si>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</si>
  <si>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</si>
  <si>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</si>
  <si>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</si>
  <si>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</si>
  <si>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</si>
  <si>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</si>
  <si>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</si>
  <si>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</si>
  <si>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</si>
  <si>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</si>
  <si>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</si>
  <si>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</si>
  <si>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</si>
  <si>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</si>
  <si>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</si>
  <si>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</si>
  <si>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</si>
  <si>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</si>
  <si>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</si>
  <si>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</si>
  <si>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</si>
  <si>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</si>
  <si>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</si>
  <si>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</si>
  <si>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</si>
  <si>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</si>
  <si>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</si>
  <si>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</si>
  <si>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</si>
  <si>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</si>
  <si>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</si>
  <si>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</si>
  <si>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</si>
  <si>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</si>
  <si>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</si>
  <si>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</si>
  <si>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</si>
  <si>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</si>
  <si>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</si>
  <si>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</si>
  <si>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</si>
  <si>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</si>
  <si>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</si>
  <si>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</si>
  <si>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</si>
  <si>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</si>
  <si>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</si>
  <si>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</si>
  <si>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</si>
  <si>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</si>
  <si>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</si>
  <si>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</si>
  <si>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</si>
  <si>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</si>
  <si>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</si>
  <si>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</si>
  <si>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</si>
  <si>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</si>
  <si>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</si>
  <si>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</si>
  <si>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</si>
  <si>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</si>
  <si>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</si>
  <si>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</si>
  <si>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</si>
  <si>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</si>
  <si>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</si>
  <si>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</si>
  <si>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</si>
  <si>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</si>
  <si>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</si>
  <si>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</si>
  <si>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</si>
  <si>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</si>
  <si>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</si>
  <si>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</si>
  <si>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</si>
  <si>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</si>
  <si>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</si>
  <si>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</si>
  <si>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</si>
  <si>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</si>
  <si>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</si>
  <si>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</si>
  <si>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</si>
  <si>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</si>
  <si>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</si>
  <si>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</si>
  <si>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</si>
  <si>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</si>
  <si>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</si>
  <si>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</si>
  <si>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</si>
  <si>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</si>
  <si>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</si>
  <si>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</si>
  <si>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</si>
  <si>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</si>
  <si>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</si>
  <si>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</si>
  <si>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</si>
  <si>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</si>
  <si>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</si>
  <si>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</si>
  <si>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</si>
  <si>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</si>
  <si>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</si>
  <si>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</si>
  <si>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</si>
  <si>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</si>
  <si>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</si>
  <si>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</si>
  <si>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</si>
  <si>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</si>
  <si>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</si>
  <si>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</si>
  <si>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</si>
  <si>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</si>
  <si>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</si>
  <si>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</si>
  <si>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</si>
  <si>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</si>
  <si>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</si>
  <si>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</si>
  <si>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</si>
  <si>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</si>
  <si>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</si>
  <si>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</si>
  <si>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</si>
  <si>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</si>
  <si>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</si>
  <si>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</si>
  <si>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</si>
  <si>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</si>
  <si>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</si>
  <si>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</si>
  <si>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</si>
  <si>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</si>
  <si>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</si>
  <si>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</si>
  <si>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</si>
  <si>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</si>
  <si>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</si>
  <si>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</si>
  <si>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</si>
  <si>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</si>
  <si>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</si>
  <si>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</si>
  <si>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</si>
  <si>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</si>
  <si>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</si>
  <si>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</si>
  <si>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</si>
  <si>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</si>
  <si>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</si>
  <si>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</si>
  <si>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</si>
  <si>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</si>
  <si>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</si>
  <si>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</si>
  <si>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</si>
  <si>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</si>
  <si>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</si>
  <si>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</si>
  <si>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</si>
  <si>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</si>
  <si>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</si>
  <si>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</si>
  <si>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</si>
  <si>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</si>
  <si>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</si>
  <si>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</si>
  <si>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</si>
  <si>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</si>
  <si>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</si>
  <si>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</si>
  <si>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</si>
  <si>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</si>
  <si>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</si>
  <si>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</si>
  <si>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</si>
  <si>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</si>
  <si>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</si>
  <si>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</si>
  <si>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</si>
  <si>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</si>
  <si>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</si>
  <si>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</si>
  <si>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</si>
  <si>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</si>
  <si>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</si>
  <si>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</si>
  <si>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</si>
  <si>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</si>
  <si>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</si>
  <si>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</si>
  <si>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</si>
  <si>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</si>
  <si>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</si>
  <si>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</si>
  <si>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</si>
  <si>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</si>
  <si>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</si>
  <si>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</si>
  <si>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</si>
  <si>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</si>
  <si>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</si>
  <si>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</si>
  <si>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</si>
  <si>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</si>
  <si>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</si>
  <si>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</si>
  <si>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</si>
  <si>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</si>
  <si>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</si>
  <si>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</si>
  <si>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</si>
  <si>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</si>
  <si>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</si>
  <si>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</si>
  <si>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</si>
  <si>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</si>
  <si>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</si>
  <si>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</si>
  <si>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</si>
  <si>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</si>
  <si>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</si>
  <si>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</si>
  <si>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</si>
  <si>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</si>
  <si>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</si>
  <si>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</si>
  <si>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</si>
  <si>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</si>
  <si>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</si>
  <si>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</si>
  <si>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</si>
  <si>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</si>
  <si>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</si>
  <si>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</si>
  <si>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</si>
  <si>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</si>
  <si>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</si>
  <si>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</si>
  <si>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</si>
  <si>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</si>
  <si>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</si>
  <si>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</si>
  <si>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</si>
  <si>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</si>
  <si>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</si>
  <si>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</si>
  <si>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</si>
  <si>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</si>
  <si>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</si>
  <si>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</si>
  <si>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</si>
  <si>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</si>
  <si>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</si>
  <si>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</si>
  <si>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</si>
  <si>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</si>
  <si>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</si>
  <si>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</si>
  <si>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</si>
  <si>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</si>
  <si>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</si>
  <si>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</si>
  <si>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</si>
  <si>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</si>
  <si>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</si>
  <si>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</si>
  <si>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</si>
  <si>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</si>
  <si>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</si>
  <si>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</si>
  <si>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</si>
  <si>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</si>
  <si>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</si>
  <si>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</si>
  <si>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</si>
  <si>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</si>
  <si>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</si>
  <si>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</si>
  <si>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</si>
  <si>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</si>
  <si>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</si>
  <si>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</si>
  <si>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</si>
  <si>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</si>
  <si>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</si>
  <si>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</si>
  <si>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</si>
  <si>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</si>
  <si>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</si>
  <si>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</si>
  <si>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</si>
  <si>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</si>
  <si>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</si>
  <si>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</si>
  <si>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</si>
  <si>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</si>
  <si>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</si>
  <si>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</si>
  <si>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</si>
  <si>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</si>
  <si>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</si>
  <si>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</si>
  <si>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</si>
  <si>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</si>
  <si>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</si>
  <si>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</si>
  <si>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</si>
  <si>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</si>
  <si>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</si>
  <si>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</si>
  <si>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</si>
  <si>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</si>
  <si>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</si>
  <si>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</si>
  <si>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</si>
  <si>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</si>
  <si>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</si>
  <si>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</si>
  <si>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</si>
  <si>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</si>
  <si>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</si>
  <si>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</si>
  <si>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</si>
  <si>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</si>
  <si>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</si>
  <si>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</si>
  <si>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</si>
  <si>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</si>
  <si>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</si>
  <si>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</si>
  <si>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</si>
  <si>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</si>
  <si>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</si>
  <si>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</si>
  <si>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</si>
  <si>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</si>
  <si>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</si>
  <si>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</si>
  <si>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</si>
  <si>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</si>
  <si>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</si>
  <si>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</si>
  <si>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</si>
  <si>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</si>
  <si>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</si>
  <si>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</si>
  <si>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</si>
  <si>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</si>
  <si>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</si>
  <si>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</si>
  <si>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</si>
  <si>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</si>
  <si>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</si>
  <si>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</si>
  <si>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</si>
  <si>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</si>
  <si>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</si>
  <si>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</si>
  <si>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</si>
  <si>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</si>
  <si>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</si>
  <si>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</si>
  <si>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</si>
  <si>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</si>
  <si>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</si>
  <si>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</si>
  <si>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</si>
  <si>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</si>
  <si>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</si>
  <si>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</si>
  <si>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</si>
  <si>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</si>
  <si>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</si>
  <si>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</si>
  <si>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</si>
  <si>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</si>
  <si>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</si>
  <si>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</si>
  <si>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</si>
  <si>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</si>
  <si>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</si>
  <si>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</si>
  <si>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</si>
  <si>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</si>
  <si>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</si>
  <si>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</si>
  <si>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</si>
  <si>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</si>
  <si>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</si>
  <si>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</si>
  <si>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</si>
  <si>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</si>
  <si>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</si>
  <si>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</si>
  <si>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</si>
  <si>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</si>
  <si>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</si>
  <si>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</si>
  <si>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</si>
  <si>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</si>
  <si>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</si>
  <si>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</si>
  <si>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</si>
  <si>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</si>
  <si>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</si>
  <si>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</si>
  <si>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</si>
  <si>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</si>
  <si>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</si>
  <si>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</si>
  <si>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</si>
  <si>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</si>
  <si>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</si>
  <si>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</si>
  <si>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</si>
  <si>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</si>
  <si>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</si>
  <si>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</si>
  <si>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</si>
  <si>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</si>
  <si>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</si>
  <si>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</si>
  <si>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</si>
  <si>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</si>
  <si>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</si>
  <si>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</si>
  <si>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</si>
  <si>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</si>
  <si>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</si>
  <si>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</si>
  <si>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</si>
  <si>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</si>
  <si>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</si>
  <si>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</si>
  <si>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</si>
  <si>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</si>
  <si>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</si>
  <si>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</si>
  <si>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</si>
  <si>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</si>
  <si>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</si>
  <si>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</si>
  <si>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</si>
  <si>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</si>
  <si>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</si>
  <si>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</si>
  <si>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</si>
  <si>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</si>
  <si>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</si>
  <si>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</si>
  <si>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</si>
  <si>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</si>
  <si>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</si>
  <si>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</si>
  <si>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</si>
  <si>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</si>
  <si>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</si>
  <si>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</si>
  <si>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</si>
  <si>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</si>
  <si>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</si>
  <si>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</si>
  <si>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</si>
  <si>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</si>
  <si>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</si>
  <si>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</si>
  <si>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</si>
  <si>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</si>
  <si>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</si>
  <si>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</si>
  <si>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</si>
  <si>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</si>
  <si>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</si>
  <si>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</si>
  <si>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</si>
  <si>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</si>
  <si>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</si>
  <si>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</si>
  <si>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</si>
  <si>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</si>
  <si>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</si>
  <si>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</si>
  <si>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</si>
  <si>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</si>
  <si>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</si>
  <si>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</si>
  <si>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</si>
  <si>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</si>
  <si>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</si>
  <si>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</si>
  <si>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</si>
  <si>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</si>
  <si>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</si>
  <si>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</si>
  <si>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</si>
  <si>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</si>
  <si>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</si>
  <si>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</si>
  <si>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</si>
  <si>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</si>
  <si>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</si>
  <si>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</si>
  <si>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</si>
  <si>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</si>
  <si>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</si>
  <si>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</si>
  <si>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</si>
  <si>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</si>
  <si>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</si>
  <si>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</si>
  <si>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</si>
  <si>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</si>
  <si>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</si>
  <si>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</si>
  <si>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</si>
  <si>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</si>
  <si>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</si>
  <si>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</si>
  <si>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</si>
  <si>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</si>
  <si>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</si>
  <si>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</si>
  <si>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</si>
  <si>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</si>
  <si>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</si>
  <si>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</si>
  <si>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</si>
  <si>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</si>
  <si>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</si>
  <si>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</si>
  <si>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</si>
  <si>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</si>
  <si>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</si>
  <si>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</si>
  <si>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</si>
  <si>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</si>
  <si>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</si>
  <si>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</si>
  <si>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</si>
  <si>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</si>
  <si>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</si>
  <si>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</si>
  <si>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</si>
  <si>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</si>
  <si>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</si>
  <si>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</si>
  <si>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</si>
  <si>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</si>
  <si>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</si>
  <si>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</si>
  <si>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</si>
  <si>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</si>
  <si>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</si>
  <si>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</si>
  <si>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</si>
  <si>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</si>
  <si>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</si>
  <si>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</si>
  <si>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</si>
  <si>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</si>
  <si>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</si>
  <si>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</si>
  <si>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</si>
  <si>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</si>
  <si>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</si>
  <si>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</si>
  <si>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</si>
  <si>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</si>
  <si>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</si>
  <si>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</si>
  <si>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</si>
  <si>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</si>
  <si>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</si>
  <si>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</si>
  <si>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</si>
  <si>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</si>
  <si>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</si>
  <si>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</si>
  <si>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</si>
  <si>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</si>
  <si>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</si>
  <si>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</si>
  <si>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</si>
  <si>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</si>
  <si>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</si>
  <si>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</si>
  <si>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</si>
  <si>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</si>
  <si>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</si>
  <si>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</si>
  <si>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</si>
  <si>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</si>
  <si>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</si>
  <si>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</si>
  <si>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</si>
  <si>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</si>
  <si>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</si>
  <si>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</si>
  <si>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</si>
  <si>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</si>
  <si>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</si>
  <si>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</si>
  <si>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</si>
  <si>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</si>
  <si>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</si>
  <si>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</si>
  <si>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</si>
  <si>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</si>
  <si>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</si>
  <si>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</si>
  <si>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</si>
  <si>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</si>
  <si>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</si>
  <si>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</si>
  <si>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</si>
  <si>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</si>
  <si>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</si>
  <si>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</si>
  <si>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</si>
  <si>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</si>
  <si>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</si>
  <si>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</si>
  <si>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</si>
  <si>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</si>
  <si>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</si>
  <si>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</si>
  <si>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</si>
  <si>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</si>
  <si>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</si>
  <si>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</si>
  <si>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</si>
  <si>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</si>
  <si>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</si>
  <si>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</si>
  <si>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</si>
  <si>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</si>
  <si>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</si>
  <si>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</si>
  <si>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</si>
  <si>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</si>
  <si>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</si>
  <si>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</si>
  <si>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</si>
  <si>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</si>
  <si>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</si>
  <si>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</si>
  <si>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</si>
  <si>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</si>
  <si>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</si>
  <si>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</si>
  <si>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</si>
  <si>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</si>
  <si>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</si>
  <si>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</si>
  <si>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</si>
  <si>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</si>
  <si>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</si>
  <si>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</si>
  <si>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</si>
  <si>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</si>
  <si>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</si>
  <si>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</si>
  <si>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</si>
  <si>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</si>
  <si>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</si>
  <si>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</si>
  <si>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</si>
  <si>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</si>
  <si>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</si>
  <si>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</si>
  <si>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</si>
  <si>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</si>
  <si>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</si>
  <si>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</si>
  <si>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</si>
  <si>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</si>
  <si>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</si>
  <si>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</si>
  <si>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</si>
  <si>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</si>
  <si>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</si>
  <si>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</si>
  <si>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</si>
  <si>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</si>
  <si>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</si>
  <si>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</si>
  <si>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</si>
  <si>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</si>
  <si>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</si>
  <si>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</si>
  <si>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</si>
  <si>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</si>
  <si>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</si>
  <si>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</si>
  <si>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</si>
  <si>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</si>
  <si>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</si>
  <si>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</si>
  <si>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</si>
  <si>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</si>
  <si>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</si>
  <si>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</si>
  <si>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</si>
  <si>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</si>
  <si>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</si>
  <si>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</si>
  <si>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</si>
  <si>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</si>
  <si>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</si>
  <si>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</si>
  <si>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</si>
  <si>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</si>
  <si>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</si>
  <si>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</si>
  <si>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</si>
  <si>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</si>
  <si>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</si>
  <si>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</si>
  <si>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</si>
  <si>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</si>
  <si>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</si>
  <si>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</si>
  <si>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</si>
  <si>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</si>
  <si>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</si>
  <si>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</si>
  <si>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</si>
  <si>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</si>
  <si>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</si>
  <si>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</si>
  <si>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</si>
  <si>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</si>
  <si>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</si>
  <si>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</si>
  <si>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</si>
  <si>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</si>
  <si>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</si>
  <si>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</si>
  <si>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</si>
  <si>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</si>
  <si>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</si>
  <si>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</si>
  <si>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</si>
  <si>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</si>
  <si>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</si>
  <si>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</si>
  <si>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</si>
  <si>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</si>
  <si>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</si>
  <si>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</si>
  <si>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</si>
  <si>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</si>
  <si>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</si>
  <si>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</si>
  <si>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</si>
  <si>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</si>
  <si>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</si>
  <si>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</si>
  <si>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</si>
  <si>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</si>
  <si>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</si>
  <si>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</si>
  <si>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</si>
  <si>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</si>
  <si>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</si>
  <si>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</si>
  <si>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</si>
  <si>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</si>
  <si>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</si>
  <si>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</si>
  <si>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</si>
  <si>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</si>
  <si>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</si>
  <si>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</si>
  <si>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</si>
  <si>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</si>
  <si>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</si>
  <si>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</si>
  <si>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</si>
  <si>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</si>
  <si>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</si>
  <si>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</si>
  <si>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</si>
  <si>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</si>
  <si>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</si>
  <si>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</si>
  <si>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</si>
  <si>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</si>
  <si>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</si>
  <si>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</si>
  <si>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</si>
  <si>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</si>
  <si>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</si>
  <si>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</si>
  <si>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</si>
  <si>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</si>
  <si>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</si>
  <si>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</si>
  <si>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</si>
  <si>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</si>
  <si>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</si>
  <si>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</si>
  <si>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</si>
  <si>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</si>
  <si>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</si>
  <si>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</si>
  <si>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</si>
  <si>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</si>
  <si>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</si>
  <si>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</si>
  <si>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</si>
  <si>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</si>
  <si>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</si>
  <si>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</si>
  <si>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</si>
  <si>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</si>
  <si>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</si>
  <si>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</si>
  <si>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</si>
  <si>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</si>
  <si>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</si>
  <si>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</si>
  <si>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</si>
  <si>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</si>
  <si>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</si>
  <si>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</si>
  <si>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</si>
  <si>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</si>
  <si>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</si>
  <si>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</si>
  <si>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</si>
  <si>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</si>
  <si>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</si>
  <si>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</si>
  <si>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</si>
  <si>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</si>
  <si>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</si>
  <si>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</si>
  <si>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</si>
  <si>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</si>
  <si>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</si>
  <si>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</si>
  <si>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</si>
  <si>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</si>
  <si>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</si>
  <si>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</si>
  <si>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</si>
  <si>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</si>
  <si>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</si>
  <si>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</si>
  <si>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</si>
  <si>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</si>
  <si>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</si>
  <si>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</si>
  <si>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</si>
  <si>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</si>
  <si>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</si>
  <si>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</si>
  <si>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</si>
  <si>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</si>
  <si>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</si>
  <si>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</si>
  <si>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</si>
  <si>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</si>
  <si>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</si>
  <si>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</si>
  <si>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</si>
  <si>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</si>
  <si>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</si>
  <si>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</si>
  <si>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</si>
  <si>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</si>
  <si>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</si>
  <si>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</si>
  <si>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</si>
  <si>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</si>
  <si>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</si>
  <si>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</si>
  <si>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</si>
  <si>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</si>
  <si>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</si>
  <si>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</si>
  <si>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</si>
  <si>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</si>
  <si>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</si>
  <si>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</si>
  <si>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</si>
  <si>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</si>
  <si>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</si>
  <si>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</si>
  <si>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</si>
  <si>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</si>
  <si>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</si>
  <si>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</si>
  <si>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</si>
  <si>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</si>
  <si>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</si>
  <si>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</si>
  <si>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</si>
  <si>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</si>
  <si>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</si>
  <si>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</si>
  <si>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</si>
  <si>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</si>
  <si>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</si>
  <si>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</si>
  <si>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</si>
  <si>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</si>
  <si>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</si>
  <si>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</si>
  <si>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</si>
  <si>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</si>
  <si>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</si>
  <si>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</si>
  <si>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</si>
  <si>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</si>
  <si>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</si>
  <si>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</si>
  <si>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</si>
  <si>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</si>
  <si>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</si>
  <si>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</si>
  <si>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</si>
  <si>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</si>
  <si>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</si>
  <si>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</si>
  <si>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</si>
  <si>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</si>
  <si>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</si>
  <si>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</si>
  <si>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</si>
  <si>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</si>
  <si>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</si>
  <si>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</si>
  <si>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</si>
  <si>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</si>
  <si>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</si>
  <si>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</si>
  <si>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</si>
  <si>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</si>
  <si>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</si>
  <si>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</si>
  <si>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</si>
  <si>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</si>
  <si>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</si>
  <si>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</si>
  <si>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</si>
  <si>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</si>
  <si>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</si>
  <si>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</si>
  <si>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</si>
  <si>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</si>
  <si>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</si>
  <si>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</si>
  <si>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</si>
  <si>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</si>
  <si>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</si>
  <si>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</si>
  <si>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</si>
  <si>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</si>
  <si>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</si>
  <si>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</si>
  <si>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</si>
  <si>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</si>
  <si>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</si>
  <si>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</si>
  <si>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</si>
  <si>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</si>
  <si>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</si>
  <si>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</si>
  <si>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</si>
  <si>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</si>
  <si>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</si>
  <si>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</si>
  <si>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</si>
  <si>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</si>
  <si>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</si>
  <si>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</si>
  <si>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</si>
  <si>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</si>
  <si>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</si>
  <si>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</si>
  <si>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</si>
  <si>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</si>
  <si>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</si>
  <si>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</si>
  <si>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</si>
  <si>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</si>
  <si>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</si>
  <si>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</si>
  <si>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</si>
  <si>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</si>
  <si>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</si>
  <si>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</si>
  <si>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</si>
  <si>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</si>
  <si>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</si>
  <si>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</si>
  <si>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</si>
  <si>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</si>
  <si>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</si>
  <si>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</si>
  <si>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</si>
  <si>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</si>
  <si>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</si>
  <si>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</si>
  <si>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</si>
  <si>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</si>
  <si>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</si>
  <si>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</si>
  <si>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</si>
  <si>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</si>
  <si>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</si>
  <si>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</si>
  <si>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</si>
  <si>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</si>
  <si>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</si>
  <si>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</si>
  <si>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</si>
  <si>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</si>
  <si>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</si>
  <si>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</si>
  <si>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</si>
  <si>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</si>
  <si>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</si>
  <si>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</si>
  <si>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</si>
  <si>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</si>
  <si>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</si>
  <si>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</si>
  <si>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</si>
  <si>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</si>
  <si>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</si>
  <si>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</si>
  <si>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</si>
  <si>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</si>
  <si>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</si>
  <si>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</si>
  <si>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</si>
  <si>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</si>
  <si>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</si>
  <si>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</si>
  <si>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</si>
  <si>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</si>
  <si>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</si>
  <si>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</si>
  <si>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</si>
  <si>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</si>
  <si>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</si>
  <si>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</si>
  <si>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</si>
  <si>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</si>
  <si>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</si>
  <si>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</si>
  <si>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</si>
  <si>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</si>
  <si>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</si>
  <si>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</si>
  <si>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</si>
  <si>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</si>
  <si>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</si>
  <si>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</si>
  <si>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</si>
  <si>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</si>
  <si>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</si>
  <si>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</si>
  <si>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</si>
  <si>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</si>
  <si>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</si>
  <si>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</si>
  <si>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</si>
  <si>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</si>
  <si>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</si>
  <si>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</si>
  <si>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</si>
  <si>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</si>
  <si>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</si>
  <si>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</si>
  <si>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</si>
  <si>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</si>
  <si>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</si>
  <si>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</si>
  <si>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</si>
  <si>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</si>
  <si>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</si>
  <si>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</si>
  <si>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</si>
  <si>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</si>
  <si>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</si>
  <si>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</si>
  <si>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</si>
  <si>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</si>
  <si>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</si>
  <si>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</si>
  <si>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</si>
  <si>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</si>
  <si>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</si>
  <si>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</si>
  <si>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</si>
  <si>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</si>
  <si>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</si>
  <si>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</si>
  <si>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</si>
  <si>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</si>
  <si>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</si>
  <si>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</si>
  <si>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</si>
  <si>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</si>
  <si>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</si>
  <si>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</si>
  <si>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</si>
  <si>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</si>
  <si>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</si>
  <si>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</si>
  <si>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</si>
  <si>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</si>
  <si>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</si>
  <si>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</si>
  <si>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</si>
  <si>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</si>
  <si>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</si>
  <si>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</si>
  <si>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</si>
  <si>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</si>
  <si>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</si>
  <si>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</si>
  <si>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</si>
  <si>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</si>
  <si>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</si>
  <si>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</si>
  <si>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</si>
  <si>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</si>
  <si>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</si>
  <si>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</si>
  <si>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</si>
  <si>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</si>
  <si>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</si>
  <si>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</si>
  <si>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</si>
  <si>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</si>
  <si>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</si>
  <si>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</si>
  <si>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</si>
  <si>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</si>
  <si>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</si>
  <si>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</si>
  <si>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</si>
  <si>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</si>
  <si>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</si>
  <si>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</si>
  <si>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</si>
  <si>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</si>
  <si>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</si>
  <si>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</si>
  <si>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</si>
  <si>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</si>
  <si>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</si>
  <si>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</si>
  <si>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</si>
  <si>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</si>
  <si>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</si>
  <si>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</si>
  <si>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</si>
  <si>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</si>
  <si>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</si>
  <si>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</si>
  <si>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</si>
  <si>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</si>
  <si>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</si>
  <si>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</si>
  <si>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</si>
  <si>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</si>
  <si>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</si>
  <si>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</si>
  <si>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</si>
  <si>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</si>
  <si>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</si>
  <si>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</si>
  <si>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</si>
  <si>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</si>
  <si>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</si>
  <si>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</si>
  <si>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</si>
  <si>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</si>
  <si>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</si>
  <si>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</si>
  <si>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</si>
  <si>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</si>
  <si>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</si>
  <si>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</si>
  <si>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</si>
  <si>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</si>
  <si>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</si>
  <si>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</si>
  <si>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</si>
  <si>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</si>
  <si>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</si>
  <si>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</si>
  <si>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</si>
  <si>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</si>
  <si>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</si>
  <si>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</si>
  <si>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</si>
  <si>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</si>
  <si>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</si>
  <si>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</si>
  <si>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</si>
  <si>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</si>
  <si>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</si>
  <si>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</si>
  <si>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</si>
  <si>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</si>
  <si>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</si>
  <si>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</si>
  <si>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</si>
  <si>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</si>
  <si>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</si>
  <si>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</si>
  <si>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</si>
  <si>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</si>
  <si>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</si>
  <si>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</si>
  <si>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</si>
  <si>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</si>
  <si>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</si>
  <si>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</si>
  <si>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</si>
  <si>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</si>
  <si>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</si>
  <si>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</si>
  <si>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</si>
  <si>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</si>
  <si>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</si>
  <si>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</si>
  <si>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</si>
  <si>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</si>
  <si>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</si>
  <si>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</si>
  <si>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</si>
  <si>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</si>
  <si>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</si>
  <si>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</si>
  <si>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</si>
  <si>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</si>
  <si>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</si>
  <si>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</si>
  <si>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</si>
  <si>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</si>
  <si>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</si>
  <si>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</si>
  <si>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</si>
  <si>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</si>
  <si>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</si>
  <si>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</si>
  <si>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</si>
  <si>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</si>
  <si>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</si>
  <si>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</si>
  <si>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</si>
  <si>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</si>
  <si>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</si>
  <si>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</si>
  <si>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</si>
  <si>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</si>
  <si>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</si>
  <si>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</si>
  <si>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</si>
  <si>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</si>
  <si>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</si>
  <si>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</si>
  <si>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</si>
  <si>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</si>
  <si>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</si>
  <si>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</si>
  <si>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</si>
  <si>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</si>
  <si>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</si>
  <si>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</si>
  <si>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</si>
  <si>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</si>
  <si>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</si>
  <si>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</si>
  <si>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</si>
  <si>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</si>
  <si>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</si>
  <si>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</si>
  <si>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</si>
  <si>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</si>
  <si>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</si>
  <si>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</si>
  <si>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</si>
  <si>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</si>
  <si>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</si>
  <si>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</si>
  <si>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</si>
  <si>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</si>
  <si>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</si>
  <si>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</si>
  <si>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</si>
  <si>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</si>
  <si>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</si>
  <si>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</si>
  <si>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</si>
  <si>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</si>
  <si>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</si>
  <si>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</si>
  <si>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</si>
  <si>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</si>
  <si>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</si>
  <si>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</si>
  <si>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</si>
  <si>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</si>
  <si>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</si>
  <si>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</si>
  <si>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</si>
  <si>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</si>
  <si>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</si>
  <si>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</si>
  <si>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</si>
  <si>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</si>
  <si>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</si>
  <si>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</si>
  <si>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</si>
  <si>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</si>
  <si>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</si>
  <si>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</si>
  <si>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</si>
  <si>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</si>
  <si>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</si>
  <si>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</si>
  <si>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</si>
  <si>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</si>
  <si>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</si>
  <si>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</si>
  <si>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</si>
  <si>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</si>
  <si>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</si>
  <si>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</si>
  <si>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</si>
  <si>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</si>
  <si>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</si>
  <si>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</si>
  <si>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</si>
  <si>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</si>
  <si>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</si>
  <si>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</si>
  <si>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</si>
  <si>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</si>
  <si>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</si>
  <si>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</si>
  <si>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</si>
  <si>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</si>
  <si>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</si>
  <si>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</si>
  <si>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</si>
  <si>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</si>
  <si>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</si>
  <si>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</si>
  <si>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</si>
  <si>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</si>
  <si>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</si>
  <si>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</si>
  <si>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</si>
  <si>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</si>
  <si>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</si>
  <si>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</si>
  <si>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</si>
  <si>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</si>
  <si>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</si>
  <si>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</si>
  <si>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</si>
  <si>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</si>
  <si>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</si>
  <si>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</si>
  <si>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</si>
  <si>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</si>
  <si>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</si>
  <si>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</si>
  <si>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</si>
  <si>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</si>
  <si>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</si>
  <si>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</si>
  <si>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</si>
  <si>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</si>
  <si>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</si>
  <si>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</si>
  <si>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</si>
  <si>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</si>
  <si>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</si>
  <si>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</si>
  <si>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</si>
  <si>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</si>
  <si>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</si>
  <si>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</si>
  <si>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</si>
  <si>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</si>
  <si>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</si>
  <si>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</si>
  <si>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</si>
  <si>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</si>
  <si>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</si>
  <si>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</si>
  <si>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</si>
  <si>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</si>
  <si>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</si>
  <si>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</si>
  <si>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</si>
  <si>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</si>
  <si>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</si>
  <si>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</si>
  <si>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</si>
  <si>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</si>
  <si>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</si>
  <si>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</si>
  <si>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</si>
  <si>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</si>
  <si>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</si>
  <si>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</si>
  <si>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</si>
  <si>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</si>
  <si>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</si>
  <si>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</si>
  <si>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</si>
  <si>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</si>
  <si>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</si>
  <si>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</si>
  <si>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</si>
  <si>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</si>
  <si>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</si>
  <si>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</si>
  <si>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</si>
  <si>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</si>
  <si>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</si>
  <si>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</si>
  <si>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</si>
  <si>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</si>
  <si>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</si>
  <si>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</si>
  <si>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</si>
  <si>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</si>
  <si>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</si>
  <si>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</si>
  <si>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</si>
  <si>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</si>
  <si>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</si>
  <si>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</si>
  <si>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</si>
  <si>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</si>
  <si>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</si>
  <si>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</si>
  <si>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</si>
  <si>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</si>
  <si>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</si>
  <si>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</si>
  <si>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</si>
  <si>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</si>
  <si>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</si>
  <si>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</si>
  <si>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</si>
  <si>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</si>
  <si>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</si>
  <si>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</si>
  <si>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</si>
  <si>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</si>
  <si>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</si>
  <si>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</si>
  <si>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</si>
  <si>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</si>
  <si>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</si>
  <si>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</si>
  <si>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</si>
  <si>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</si>
  <si>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</si>
  <si>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</si>
  <si>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</si>
  <si>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</si>
  <si>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</si>
  <si>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</si>
  <si>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</si>
  <si>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</si>
  <si>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</si>
  <si>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</si>
  <si>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</si>
  <si>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</si>
  <si>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</si>
  <si>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</si>
  <si>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</si>
  <si>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</si>
  <si>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</si>
  <si>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</si>
  <si>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</si>
  <si>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</si>
  <si>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</si>
  <si>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</si>
  <si>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</si>
  <si>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</si>
  <si>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</si>
  <si>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</si>
  <si>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</si>
  <si>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</si>
  <si>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</si>
  <si>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</si>
  <si>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</si>
  <si>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</si>
  <si>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</si>
  <si>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</si>
  <si>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</si>
  <si>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</si>
  <si>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</si>
  <si>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</si>
  <si>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</si>
  <si>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</si>
  <si>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</si>
  <si>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</si>
  <si>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</si>
  <si>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</si>
  <si>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</si>
  <si>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</si>
  <si>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</si>
  <si>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</si>
  <si>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</si>
  <si>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</si>
  <si>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</si>
  <si>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</si>
  <si>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</si>
  <si>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</si>
  <si>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</si>
  <si>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</si>
  <si>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</si>
  <si>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</si>
  <si>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</si>
  <si>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</si>
  <si>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</si>
  <si>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</si>
  <si>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</si>
  <si>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</si>
  <si>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</si>
  <si>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</si>
  <si>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</si>
  <si>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</si>
  <si>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</si>
  <si>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</si>
  <si>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</si>
  <si>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</si>
  <si>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</si>
  <si>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</si>
  <si>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</si>
  <si>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</si>
  <si>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</si>
  <si>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</si>
  <si>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</si>
  <si>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</si>
  <si>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</si>
  <si>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</si>
  <si>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</si>
  <si>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</si>
  <si>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</si>
  <si>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</si>
  <si>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</si>
  <si>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</si>
  <si>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</si>
  <si>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</si>
  <si>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</si>
  <si>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</si>
  <si>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</si>
  <si>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</si>
  <si>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</si>
  <si>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</si>
  <si>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</si>
  <si>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</si>
  <si>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</si>
  <si>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</si>
  <si>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</si>
  <si>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</si>
  <si>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</si>
  <si>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</si>
  <si>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</si>
  <si>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</si>
  <si>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</si>
  <si>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</si>
  <si>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</si>
  <si>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</si>
  <si>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</si>
  <si>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</si>
  <si>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</si>
  <si>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</si>
  <si>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</si>
  <si>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</si>
  <si>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</si>
  <si>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</si>
  <si>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</si>
  <si>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</si>
  <si>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</si>
  <si>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</si>
  <si>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</si>
  <si>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</si>
  <si>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</si>
  <si>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</si>
  <si>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</si>
  <si>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</si>
  <si>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</si>
  <si>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</si>
  <si>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</si>
  <si>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</si>
  <si>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</si>
  <si>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</si>
  <si>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</si>
  <si>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</si>
  <si>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</si>
  <si>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</si>
  <si>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</si>
  <si>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</si>
  <si>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</si>
  <si>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</si>
  <si>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</si>
  <si>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</si>
  <si>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</si>
  <si>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HS17130</t>
  </si>
  <si>
    <t>HS17131</t>
  </si>
  <si>
    <t>HS17132</t>
  </si>
  <si>
    <t>HS17133</t>
  </si>
  <si>
    <t>HS15277</t>
  </si>
  <si>
    <t>HS17134</t>
  </si>
  <si>
    <t>HS17135</t>
  </si>
  <si>
    <t>HS17136</t>
  </si>
  <si>
    <t>HS17137</t>
  </si>
  <si>
    <t>HS15278</t>
  </si>
  <si>
    <t>HS17138</t>
  </si>
  <si>
    <t>HS17139</t>
  </si>
  <si>
    <t>HS17140</t>
  </si>
  <si>
    <t>HS17141</t>
  </si>
  <si>
    <t>HS15279</t>
  </si>
  <si>
    <t>HS17142</t>
  </si>
  <si>
    <t>HS17143</t>
  </si>
  <si>
    <t>HS17144</t>
  </si>
  <si>
    <t>HS17145</t>
  </si>
  <si>
    <t>HS15280</t>
  </si>
  <si>
    <t>HS17146</t>
  </si>
  <si>
    <t>HS17147</t>
  </si>
  <si>
    <t>HS17148</t>
  </si>
  <si>
    <t>HS17149</t>
  </si>
  <si>
    <t>HS15281</t>
  </si>
  <si>
    <t>HS17150</t>
  </si>
  <si>
    <t>HS17151</t>
  </si>
  <si>
    <t>HS17152</t>
  </si>
  <si>
    <t>HS17153</t>
  </si>
  <si>
    <t>HS15282</t>
  </si>
  <si>
    <t>HS17154</t>
  </si>
  <si>
    <t>HS17155</t>
  </si>
  <si>
    <t>HS17156</t>
  </si>
  <si>
    <t>HS17157</t>
  </si>
  <si>
    <t>HS15283</t>
  </si>
  <si>
    <t>HS17158</t>
  </si>
  <si>
    <t>HS17159</t>
  </si>
  <si>
    <t>HS17160</t>
  </si>
  <si>
    <t>HS17161</t>
  </si>
  <si>
    <t>HS15284</t>
  </si>
  <si>
    <t>HS05213</t>
  </si>
  <si>
    <t>HS14708</t>
  </si>
  <si>
    <t>HS14709</t>
  </si>
  <si>
    <t>HS14710</t>
  </si>
  <si>
    <t>HS05219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</si>
  <si>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</si>
  <si>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</si>
  <si>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</si>
  <si>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</si>
  <si>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</si>
  <si>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</si>
  <si>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</si>
  <si>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</si>
  <si>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</si>
  <si>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</si>
  <si>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</si>
  <si>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</si>
  <si>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</si>
  <si>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</si>
  <si>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</si>
  <si>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</si>
  <si>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</si>
  <si>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</si>
  <si>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</si>
  <si>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</si>
  <si>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</si>
  <si>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</si>
  <si>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</si>
  <si>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</si>
  <si>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</si>
  <si>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</si>
  <si>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</si>
  <si>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</si>
  <si>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</si>
  <si>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</si>
  <si>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</si>
  <si>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</si>
  <si>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</si>
  <si>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</si>
  <si>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</si>
  <si>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</si>
  <si>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AI6003</t>
  </si>
  <si>
    <t>AI6004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</si>
  <si>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</si>
  <si>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</si>
  <si>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</si>
  <si>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</si>
  <si>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</si>
  <si>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</si>
  <si>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</si>
  <si>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</si>
  <si>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</si>
  <si>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</si>
  <si>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</si>
  <si>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</si>
  <si>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</si>
  <si>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</si>
  <si>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</si>
  <si>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</si>
  <si>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</si>
  <si>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</si>
  <si>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</si>
  <si>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</si>
  <si>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</si>
  <si>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</si>
  <si>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</si>
  <si>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</si>
  <si>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</si>
  <si>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</si>
  <si>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</si>
  <si>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</si>
  <si>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</si>
  <si>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</si>
  <si>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</si>
  <si>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</si>
  <si>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</si>
  <si>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</si>
  <si>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</si>
  <si>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</si>
  <si>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</si>
  <si>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</si>
  <si>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</si>
  <si>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</si>
  <si>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</si>
  <si>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</si>
  <si>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</si>
  <si>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</si>
  <si>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</si>
  <si>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</si>
  <si>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Actual cost</t>
  </si>
  <si>
    <t>Fair Value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</si>
  <si>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</si>
  <si>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</si>
  <si>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</si>
  <si>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</si>
  <si>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</si>
  <si>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</si>
  <si>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</si>
  <si>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</si>
  <si>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</si>
  <si>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</si>
  <si>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</si>
  <si>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</si>
  <si>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</si>
  <si>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</si>
  <si>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</si>
  <si>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</si>
  <si>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</si>
  <si>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</si>
  <si>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</si>
  <si>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</si>
  <si>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</si>
  <si>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</si>
  <si>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</si>
  <si>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</si>
  <si>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</si>
  <si>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</si>
  <si>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</si>
  <si>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</si>
  <si>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</si>
  <si>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</si>
  <si>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</si>
  <si>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</si>
  <si>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</si>
  <si>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</si>
  <si>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</si>
  <si>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</si>
  <si>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</si>
  <si>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</si>
  <si>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</si>
  <si>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</si>
  <si>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</si>
  <si>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</si>
  <si>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CO00011</t>
  </si>
  <si>
    <t>CO00010</t>
  </si>
  <si>
    <t>CO00329</t>
  </si>
  <si>
    <t>CO00327</t>
  </si>
  <si>
    <t>CO00324</t>
  </si>
  <si>
    <t>Chief Investment Officer</t>
  </si>
  <si>
    <t>Chief Financial Officer</t>
  </si>
  <si>
    <t>Chairman</t>
  </si>
  <si>
    <t>Business Focus:</t>
  </si>
  <si>
    <t>ZI6012</t>
  </si>
  <si>
    <t>SUMMARY INVESTMENT SCHEDULE</t>
  </si>
  <si>
    <t>Schedule BA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</si>
  <si>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</si>
  <si>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</si>
  <si>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</si>
  <si>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</si>
  <si>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</si>
  <si>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</si>
  <si>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Liquid Securities</t>
  </si>
  <si>
    <t>3 Yr % Chg</t>
  </si>
  <si>
    <t>% Chg</t>
  </si>
  <si>
    <t>Reinvestment % of Operating Income</t>
  </si>
  <si>
    <t>&lt;&lt; Check %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</si>
  <si>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</si>
  <si>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</si>
  <si>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</si>
  <si>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</si>
  <si>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</si>
  <si>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</si>
  <si>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</si>
  <si>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</si>
  <si>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</si>
  <si>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</si>
  <si>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</si>
  <si>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</si>
  <si>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&lt;&lt; Based on 90/10 weighting of the prior three same-period quarters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</si>
  <si>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</si>
  <si>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</si>
  <si>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</si>
  <si>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</si>
  <si>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</si>
  <si>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</si>
  <si>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</si>
  <si>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</si>
  <si>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</si>
  <si>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</si>
  <si>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</si>
  <si>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</si>
  <si>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</si>
  <si>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ZI6013</t>
  </si>
  <si>
    <t>ZI6014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</si>
  <si>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</si>
  <si>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</si>
  <si>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</si>
  <si>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</si>
  <si>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</si>
  <si>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</si>
  <si>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</si>
  <si>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</si>
  <si>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ZI6017</t>
  </si>
  <si>
    <t>AI6007</t>
  </si>
  <si>
    <t>Company</t>
  </si>
  <si>
    <t>&lt;&lt; I think we should drop Affliated</t>
  </si>
  <si>
    <t>&lt;&lt; We need to add Corp HY from below here</t>
  </si>
  <si>
    <t>Cash Flow Summary</t>
  </si>
  <si>
    <t>Should the numbers be in %?</t>
  </si>
  <si>
    <t>Are these %?  Looking at the actual #'s above in lives 216-218</t>
  </si>
  <si>
    <t>Risk Assets / Cash &amp; Invested Assets</t>
  </si>
  <si>
    <t>Alleghany Ins Holdings Group</t>
  </si>
  <si>
    <t>&lt;&lt; Removed bolding</t>
  </si>
  <si>
    <t>&lt;&lt; Deleted Affiliated from here</t>
  </si>
  <si>
    <t>&lt;&lt; Gotta remove this</t>
  </si>
  <si>
    <t>&lt;&lt; Added yield and total return charts off the new data from below</t>
  </si>
  <si>
    <t>&lt;&lt; Add Risk Assets/Total Assets in middle -- need data from line 106</t>
  </si>
  <si>
    <t>&lt;&lt; Reformatted -- took off bolding</t>
  </si>
  <si>
    <t>Investment Yield (Investment Income/Avg Cash &amp; Inv Assets)</t>
  </si>
  <si>
    <t>&lt;&lt; NEW LINE ITEM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</si>
  <si>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</si>
  <si>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</si>
  <si>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</si>
  <si>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&lt;&lt; Inserted this from Statement of Income section</t>
  </si>
  <si>
    <t>&lt;&lt; NEW LINE ITEM -- all of these ratios in this section should be using average Cash and Invested Assets or C&amp;S (Ending + Beginning)/2 in the denominator</t>
  </si>
  <si>
    <t>&lt;&lt; added bottom line</t>
  </si>
  <si>
    <t>&lt;&lt; Need proper capitalization on IRIS Ratios -- not critical</t>
  </si>
  <si>
    <t>BI05006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</si>
</sst>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  <numFmt numFmtId="171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10" fontId="0" fillId="3" borderId="13" xfId="0" applyNumberFormat="1" applyFill="1" applyBorder="1"/>
    <xf numFmtId="2" fontId="0" fillId="3" borderId="14" xfId="0" applyNumberFormat="1" applyFill="1" applyBorder="1"/>
    <xf numFmtId="10" fontId="0" fillId="3" borderId="15" xfId="0" applyNumberFormat="1" applyFill="1" applyBorder="1"/>
    <xf numFmtId="10" fontId="0" fillId="3" borderId="16" xfId="0" applyNumberFormat="1" applyFill="1" applyBorder="1"/>
    <xf numFmtId="10" fontId="0" fillId="0" borderId="18" xfId="0" applyNumberFormat="1" applyBorder="1"/>
    <xf numFmtId="2" fontId="0" fillId="0" borderId="6" xfId="0" applyNumberFormat="1" applyBorder="1"/>
    <xf numFmtId="10" fontId="0" fillId="0" borderId="9" xfId="0" applyNumberFormat="1" applyBorder="1"/>
    <xf numFmtId="10" fontId="0" fillId="0" borderId="0" xfId="0" applyNumberFormat="1" applyBorder="1"/>
    <xf numFmtId="10" fontId="0" fillId="3" borderId="18" xfId="0" applyNumberFormat="1" applyFill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10" fontId="0" fillId="3" borderId="20" xfId="0" applyNumberFormat="1" applyFill="1" applyBorder="1"/>
    <xf numFmtId="2" fontId="0" fillId="3" borderId="21" xfId="0" applyNumberFormat="1" applyFill="1" applyBorder="1"/>
    <xf numFmtId="10" fontId="0" fillId="3" borderId="22" xfId="0" applyNumberFormat="1" applyFill="1" applyBorder="1"/>
    <xf numFmtId="10" fontId="0" fillId="3" borderId="23" xfId="0" applyNumberFormat="1" applyFill="1" applyBorder="1"/>
    <xf numFmtId="0" fontId="15" fillId="0" borderId="0" xfId="0" applyFont="1"/>
    <xf numFmtId="10" fontId="15" fillId="8" borderId="20" xfId="0" applyNumberFormat="1" applyFont="1" applyFill="1" applyBorder="1" applyAlignment="1">
      <alignment horizontal="right"/>
    </xf>
    <xf numFmtId="0" fontId="15" fillId="8" borderId="23" xfId="0" applyFont="1" applyFill="1" applyBorder="1" applyAlignment="1">
      <alignment horizontal="right"/>
    </xf>
    <xf numFmtId="10" fontId="15" fillId="8" borderId="23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7" fontId="0" fillId="0" borderId="10" xfId="6" applyNumberFormat="1" applyFont="1" applyBorder="1"/>
    <xf numFmtId="168" fontId="0" fillId="0" borderId="6" xfId="0" applyNumberFormat="1" applyBorder="1"/>
    <xf numFmtId="168" fontId="0" fillId="3" borderId="6" xfId="0" applyNumberFormat="1" applyFill="1" applyBorder="1"/>
    <xf numFmtId="10" fontId="15" fillId="3" borderId="9" xfId="0" applyNumberFormat="1" applyFont="1" applyFill="1" applyBorder="1"/>
    <xf numFmtId="167" fontId="0" fillId="3" borderId="6" xfId="6" applyNumberFormat="1" applyFont="1" applyFill="1" applyBorder="1"/>
    <xf numFmtId="10" fontId="15" fillId="9" borderId="9" xfId="0" applyNumberFormat="1" applyFont="1" applyFill="1" applyBorder="1"/>
    <xf numFmtId="167" fontId="15" fillId="9" borderId="6" xfId="6" applyNumberFormat="1" applyFont="1" applyFill="1" applyBorder="1"/>
    <xf numFmtId="10" fontId="0" fillId="3" borderId="8" xfId="0" applyNumberFormat="1" applyFill="1" applyBorder="1"/>
    <xf numFmtId="168" fontId="0" fillId="3" borderId="25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68" fontId="0" fillId="3" borderId="10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43" fontId="0" fillId="3" borderId="25" xfId="4" applyFont="1" applyFill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25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8" fontId="0" fillId="0" borderId="33" xfId="0" applyNumberFormat="1" applyBorder="1"/>
    <xf numFmtId="169" fontId="0" fillId="0" borderId="9" xfId="4" applyNumberFormat="1" applyFont="1" applyBorder="1"/>
    <xf numFmtId="169" fontId="0" fillId="0" borderId="0" xfId="4" applyNumberFormat="1" applyFont="1"/>
    <xf numFmtId="169" fontId="0" fillId="0" borderId="9" xfId="0" applyNumberFormat="1" applyBorder="1"/>
    <xf numFmtId="43" fontId="0" fillId="0" borderId="9" xfId="4" applyFont="1" applyBorder="1"/>
    <xf numFmtId="43" fontId="0" fillId="0" borderId="34" xfId="4" applyFont="1" applyBorder="1"/>
    <xf numFmtId="43" fontId="0" fillId="0" borderId="8" xfId="4" applyFont="1" applyBorder="1"/>
    <xf numFmtId="168" fontId="0" fillId="0" borderId="4" xfId="0" applyNumberFormat="1" applyBorder="1"/>
    <xf numFmtId="168" fontId="0" fillId="0" borderId="34" xfId="0" applyNumberFormat="1" applyBorder="1"/>
    <xf numFmtId="168" fontId="0" fillId="0" borderId="9" xfId="0" applyNumberFormat="1" applyBorder="1"/>
    <xf numFmtId="169" fontId="0" fillId="0" borderId="34" xfId="4" applyNumberFormat="1" applyFont="1" applyBorder="1"/>
    <xf numFmtId="171" fontId="0" fillId="0" borderId="9" xfId="4" applyNumberFormat="1" applyFont="1" applyBorder="1"/>
    <xf numFmtId="168" fontId="0" fillId="0" borderId="35" xfId="0" applyNumberFormat="1" applyBorder="1"/>
    <xf numFmtId="168" fontId="0" fillId="0" borderId="8" xfId="0" applyNumberForma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33" xfId="0" applyNumberFormat="1" applyFont="1" applyFill="1" applyBorder="1"/>
    <xf numFmtId="10" fontId="15" fillId="10" borderId="5" xfId="0" applyNumberFormat="1" applyFont="1" applyFill="1" applyBorder="1"/>
    <xf numFmtId="10" fontId="16" fillId="0" borderId="9" xfId="6" applyNumberFormat="1" applyFont="1" applyBorder="1"/>
    <xf numFmtId="170" fontId="0" fillId="0" borderId="9" xfId="5" applyNumberFormat="1" applyFont="1" applyBorder="1"/>
    <xf numFmtId="168" fontId="0" fillId="0" borderId="10" xfId="5" applyNumberFormat="1" applyFont="1" applyBorder="1"/>
    <xf numFmtId="168" fontId="0" fillId="3" borderId="6" xfId="6" applyNumberFormat="1" applyFont="1" applyFill="1" applyBorder="1"/>
    <xf numFmtId="168" fontId="0" fillId="0" borderId="6" xfId="5" applyNumberFormat="1" applyFont="1" applyBorder="1"/>
    <xf numFmtId="168" fontId="0" fillId="0" borderId="6" xfId="4" applyNumberFormat="1" applyFont="1" applyBorder="1"/>
    <xf numFmtId="10" fontId="0" fillId="6" borderId="0" xfId="6" applyNumberFormat="1" applyFont="1" applyFill="1"/>
    <xf numFmtId="10" fontId="0" fillId="6" borderId="0" xfId="0" applyNumberFormat="1" applyFill="1"/>
    <xf numFmtId="170" fontId="0" fillId="6" borderId="0" xfId="0" applyNumberFormat="1" applyFill="1"/>
    <xf numFmtId="167" fontId="0" fillId="6" borderId="0" xfId="6" applyNumberFormat="1" applyFont="1" applyFill="1"/>
    <xf numFmtId="2" fontId="0" fillId="6" borderId="0" xfId="0" applyNumberFormat="1" applyFill="1"/>
    <xf numFmtId="49" fontId="0" fillId="0" borderId="0" xfId="0" applyNumberFormat="1"/>
    <xf numFmtId="3" fontId="0" fillId="0" borderId="0" xfId="0" applyNumberFormat="1"/>
    <xf numFmtId="0" fontId="20" fillId="0" borderId="0" xfId="0" applyFont="1" applyFill="1" applyBorder="1" applyAlignment="1">
      <alignment horizontal="right" vertical="top" wrapText="1"/>
    </xf>
    <xf numFmtId="168" fontId="19" fillId="0" borderId="0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right" vertical="top" wrapText="1"/>
    </xf>
    <xf numFmtId="10" fontId="0" fillId="0" borderId="0" xfId="0" applyNumberFormat="1" applyFill="1"/>
    <xf numFmtId="2" fontId="0" fillId="0" borderId="0" xfId="0" applyNumberFormat="1" applyFill="1"/>
    <xf numFmtId="0" fontId="19" fillId="10" borderId="33" xfId="0" applyFont="1" applyFill="1" applyBorder="1" applyAlignment="1">
      <alignment horizontal="right" vertical="top" wrapText="1"/>
    </xf>
    <xf numFmtId="3" fontId="20" fillId="10" borderId="33" xfId="0" applyNumberFormat="1" applyFont="1" applyFill="1" applyBorder="1" applyAlignment="1">
      <alignment horizontal="right" vertical="top" wrapText="1"/>
    </xf>
    <xf numFmtId="3" fontId="20" fillId="10" borderId="33" xfId="1" applyNumberFormat="1" applyFont="1" applyFill="1" applyBorder="1" applyAlignment="1">
      <alignment horizontal="right" vertical="top" wrapText="1"/>
    </xf>
    <xf numFmtId="3" fontId="20" fillId="10" borderId="36" xfId="0" applyNumberFormat="1" applyFont="1" applyFill="1" applyBorder="1" applyAlignment="1">
      <alignment horizontal="right" vertical="top" wrapText="1"/>
    </xf>
    <xf numFmtId="10" fontId="0" fillId="3" borderId="6" xfId="0" applyNumberFormat="1" applyFill="1" applyBorder="1"/>
    <xf numFmtId="2" fontId="0" fillId="3" borderId="6" xfId="6" applyNumberFormat="1" applyFont="1" applyFill="1" applyBorder="1"/>
    <xf numFmtId="2" fontId="0" fillId="0" borderId="10" xfId="6" applyNumberFormat="1" applyFont="1" applyBorder="1"/>
    <xf numFmtId="168" fontId="15" fillId="9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0" fillId="3" borderId="19" xfId="0" applyFill="1" applyBorder="1"/>
    <xf numFmtId="0" fontId="0" fillId="3" borderId="0" xfId="0" applyFill="1" applyBorder="1"/>
    <xf numFmtId="0" fontId="15" fillId="10" borderId="4" xfId="0" applyFont="1" applyFill="1" applyBorder="1"/>
    <xf numFmtId="0" fontId="0" fillId="0" borderId="6" xfId="0" applyBorder="1"/>
    <xf numFmtId="0" fontId="0" fillId="6" borderId="0" xfId="0" applyFill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168" fontId="0" fillId="0" borderId="10" xfId="0" applyNumberFormat="1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0" borderId="0" xfId="0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15" fillId="10" borderId="4" xfId="0" applyFont="1" applyFill="1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3" borderId="6" xfId="0" applyFill="1" applyBorder="1"/>
    <xf numFmtId="0" fontId="0" fillId="3" borderId="0" xfId="0" applyFill="1" applyBorder="1"/>
    <xf numFmtId="0" fontId="0" fillId="6" borderId="0" xfId="0" applyFill="1"/>
    <xf numFmtId="0" fontId="0" fillId="0" borderId="0" xfId="0" applyFill="1"/>
    <xf numFmtId="0" fontId="0" fillId="9" borderId="0" xfId="0" applyFill="1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6" borderId="6" xfId="0" applyFont="1" applyFill="1" applyBorder="1"/>
    <xf numFmtId="0" fontId="0" fillId="6" borderId="0" xfId="0" applyFont="1" applyFill="1" applyBorder="1"/>
    <xf numFmtId="10" fontId="0" fillId="6" borderId="9" xfId="0" applyNumberFormat="1" applyFont="1" applyFill="1" applyBorder="1"/>
    <xf numFmtId="0" fontId="0" fillId="3" borderId="6" xfId="0" applyFont="1" applyFill="1" applyBorder="1"/>
    <xf numFmtId="10" fontId="0" fillId="3" borderId="0" xfId="0" applyNumberFormat="1" applyFont="1" applyFill="1" applyBorder="1"/>
    <xf numFmtId="0" fontId="0" fillId="3" borderId="0" xfId="0" applyFont="1" applyFill="1" applyBorder="1"/>
    <xf numFmtId="10" fontId="0" fillId="3" borderId="9" xfId="0" applyNumberFormat="1" applyFont="1" applyFill="1" applyBorder="1"/>
    <xf numFmtId="10" fontId="0" fillId="6" borderId="0" xfId="0" applyNumberFormat="1" applyFont="1" applyFill="1" applyBorder="1"/>
    <xf numFmtId="0" fontId="0" fillId="3" borderId="10" xfId="0" applyFont="1" applyFill="1" applyBorder="1"/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168" fontId="0" fillId="9" borderId="0" xfId="0" applyNumberFormat="1" applyFill="1" applyBorder="1"/>
    <xf numFmtId="0" fontId="15" fillId="9" borderId="0" xfId="0" applyFont="1" applyFill="1"/>
    <xf numFmtId="0" fontId="15" fillId="8" borderId="4" xfId="0" applyFont="1" applyFill="1" applyBorder="1" applyAlignment="1">
      <alignment horizontal="right"/>
    </xf>
    <xf numFmtId="10" fontId="15" fillId="8" borderId="4" xfId="0" applyNumberFormat="1" applyFont="1" applyFill="1" applyBorder="1" applyAlignment="1">
      <alignment horizontal="right"/>
    </xf>
    <xf numFmtId="10" fontId="15" fillId="8" borderId="5" xfId="0" applyNumberFormat="1" applyFont="1" applyFill="1" applyBorder="1" applyAlignment="1">
      <alignment horizontal="right"/>
    </xf>
    <xf numFmtId="168" fontId="0" fillId="3" borderId="0" xfId="0" applyNumberFormat="1" applyFill="1" applyBorder="1"/>
    <xf numFmtId="10" fontId="0" fillId="0" borderId="25" xfId="6" applyNumberFormat="1" applyFont="1" applyBorder="1"/>
    <xf numFmtId="168" fontId="0" fillId="0" borderId="7" xfId="0" applyNumberFormat="1" applyBorder="1"/>
    <xf numFmtId="10" fontId="0" fillId="0" borderId="6" xfId="6" applyNumberFormat="1" applyFont="1" applyBorder="1"/>
    <xf numFmtId="10" fontId="0" fillId="0" borderId="10" xfId="6" applyNumberFormat="1" applyFont="1" applyBorder="1"/>
    <xf numFmtId="2" fontId="0" fillId="3" borderId="0" xfId="0" applyNumberFormat="1" applyFill="1" applyBorder="1"/>
    <xf numFmtId="2" fontId="0" fillId="0" borderId="0" xfId="0" applyNumberFormat="1" applyBorder="1"/>
    <xf numFmtId="0" fontId="0" fillId="9" borderId="6" xfId="0" applyFill="1" applyBorder="1"/>
    <xf numFmtId="0" fontId="0" fillId="9" borderId="0" xfId="0" applyFill="1" applyBorder="1"/>
    <xf numFmtId="10" fontId="0" fillId="9" borderId="9" xfId="0" applyNumberFormat="1" applyFill="1" applyBorder="1"/>
    <xf numFmtId="2" fontId="0" fillId="9" borderId="0" xfId="0" applyNumberFormat="1" applyFill="1" applyBorder="1"/>
    <xf numFmtId="167" fontId="0" fillId="0" borderId="11" xfId="6" applyNumberFormat="1" applyFont="1" applyBorder="1"/>
    <xf numFmtId="43" fontId="0" fillId="3" borderId="6" xfId="4" applyFont="1" applyFill="1" applyBorder="1"/>
    <xf numFmtId="0" fontId="15" fillId="8" borderId="7" xfId="0" applyFont="1" applyFill="1" applyBorder="1" applyAlignment="1">
      <alignment horizontal="right"/>
    </xf>
    <xf numFmtId="10" fontId="15" fillId="8" borderId="7" xfId="0" applyNumberFormat="1" applyFont="1" applyFill="1" applyBorder="1" applyAlignment="1">
      <alignment horizontal="right"/>
    </xf>
    <xf numFmtId="10" fontId="15" fillId="8" borderId="8" xfId="0" applyNumberFormat="1" applyFont="1" applyFill="1" applyBorder="1" applyAlignment="1">
      <alignment horizontal="right"/>
    </xf>
    <xf numFmtId="2" fontId="0" fillId="3" borderId="25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0" borderId="19" xfId="0" applyBorder="1"/>
    <xf numFmtId="0" fontId="0" fillId="0" borderId="0" xfId="0" applyBorder="1"/>
    <xf numFmtId="0" fontId="0" fillId="3" borderId="19" xfId="0" applyFill="1" applyBorder="1"/>
    <xf numFmtId="0" fontId="0" fillId="3" borderId="0" xfId="0" applyFill="1" applyBorder="1"/>
    <xf numFmtId="0" fontId="0" fillId="0" borderId="17" xfId="0" applyBorder="1"/>
    <xf numFmtId="0" fontId="0" fillId="0" borderId="16" xfId="0" applyBorder="1"/>
    <xf numFmtId="0" fontId="0" fillId="0" borderId="0" xfId="0" applyFill="1"/>
    <xf numFmtId="0" fontId="0" fillId="0" borderId="6" xfId="0" applyBorder="1"/>
    <xf numFmtId="0" fontId="0" fillId="0" borderId="9" xfId="0" applyBorder="1"/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5" xfId="0" applyFont="1" applyFill="1" applyBorder="1"/>
    <xf numFmtId="0" fontId="15" fillId="8" borderId="27" xfId="0" applyFont="1" applyFill="1" applyBorder="1" applyAlignment="1">
      <alignment horizontal="left"/>
    </xf>
    <xf numFmtId="0" fontId="15" fillId="8" borderId="26" xfId="0" applyFont="1" applyFill="1" applyBorder="1" applyAlignment="1">
      <alignment horizontal="left"/>
    </xf>
    <xf numFmtId="0" fontId="0" fillId="3" borderId="24" xfId="0" applyFill="1" applyBorder="1"/>
    <xf numFmtId="0" fontId="0" fillId="3" borderId="23" xfId="0" applyFill="1" applyBorder="1"/>
    <xf numFmtId="0" fontId="15" fillId="8" borderId="24" xfId="0" applyFont="1" applyFill="1" applyBorder="1"/>
    <xf numFmtId="0" fontId="15" fillId="8" borderId="23" xfId="0" applyFont="1" applyFill="1" applyBorder="1"/>
    <xf numFmtId="0" fontId="0" fillId="3" borderId="25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0" xfId="0" applyBorder="1"/>
    <xf numFmtId="0" fontId="15" fillId="8" borderId="29" xfId="0" applyFont="1" applyFill="1" applyBorder="1"/>
    <xf numFmtId="0" fontId="15" fillId="8" borderId="28" xfId="0" applyFont="1" applyFill="1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32" xfId="0" applyFont="1" applyFill="1" applyBorder="1"/>
    <xf numFmtId="0" fontId="15" fillId="10" borderId="30" xfId="0" applyFont="1" applyFill="1" applyBorder="1"/>
    <xf numFmtId="0" fontId="15" fillId="10" borderId="31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25" xfId="0" applyFill="1" applyBorder="1"/>
    <xf numFmtId="0" fontId="0" fillId="0" borderId="7" xfId="0" applyFill="1" applyBorder="1"/>
    <xf numFmtId="0" fontId="0" fillId="0" borderId="8" xfId="0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3" borderId="17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22" xfId="0" applyFill="1" applyBorder="1"/>
    <xf numFmtId="0" fontId="15" fillId="8" borderId="3" xfId="0" applyFont="1" applyFill="1" applyBorder="1"/>
    <xf numFmtId="0" fontId="15" fillId="8" borderId="4" xfId="0" applyFont="1" applyFill="1" applyBorder="1"/>
    <xf numFmtId="0" fontId="15" fillId="8" borderId="25" xfId="0" applyFont="1" applyFill="1" applyBorder="1"/>
    <xf numFmtId="0" fontId="15" fillId="8" borderId="7" xfId="0" applyFont="1" applyFill="1" applyBorder="1"/>
    <xf numFmtId="0" fontId="0" fillId="6" borderId="0" xfId="0" applyFont="1" applyFill="1" applyBorder="1" applyAlignment="1">
      <alignment horizontal="left"/>
    </xf>
    <xf numFmtId="0" fontId="12" fillId="6" borderId="0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98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 formatCode="&quot;$&quot;#,##0">
                  <c:v>534869</c:v>
                </c:pt>
                <c:pt idx="1">
                  <c:v>152</c:v>
                </c:pt>
                <c:pt idx="2">
                  <c:v>510406</c:v>
                </c:pt>
                <c:pt idx="3">
                  <c:v>136484</c:v>
                </c:pt>
                <c:pt idx="4">
                  <c:v>91477</c:v>
                </c:pt>
                <c:pt idx="6">
                  <c:v>359883</c:v>
                </c:pt>
                <c:pt idx="7">
                  <c:v>160436</c:v>
                </c:pt>
                <c:pt idx="8">
                  <c:v>77153</c:v>
                </c:pt>
                <c:pt idx="9">
                  <c:v>0</c:v>
                </c:pt>
                <c:pt idx="15" formatCode="&quot;$&quot;#,##0">
                  <c:v>43389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LIFE_template!$A$210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(LIFE_template!$D$209,LIFE_template!$F$209,LIFE_template!$H$209,LIFE_template!$J$209)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(LIFE_template!$D$210,LIFE_template!$F$210,LIFE_template!$H$210,LIFE_template!$J$210)</c:f>
              <c:numCache>
                <c:formatCode>"$"#,##0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LIFE_template!$A$211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(LIFE_template!$D$209,LIFE_template!$F$209,LIFE_template!$H$209,LIFE_template!$J$209)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(LIFE_template!$D$211,LIFE_template!$F$211,LIFE_template!$H$211,LIFE_template!$J$211)</c:f>
              <c:numCache>
                <c:formatCode>"$"#,##0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LIFE_template!$A$225:$C$225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(LIFE_template!$D$209,LIFE_template!$F$209,LIFE_template!$H$209,LIFE_template!$J$209)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(LIFE_template!$D$225,LIFE_template!$F$225,LIFE_template!$H$225,LIFE_template!$J$225)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LIFE_template!$A$170:$C$170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(LIFE_template!$D$209,LIFE_template!$F$209,LIFE_template!$H$209,LIFE_template!$J$209)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(LIFE_template!$D$170,LIFE_template!$F$170,LIFE_template!$H$170,LIFE_template!$J$170)</c:f>
              <c:numCache>
                <c:formatCode>"$"#,##0</c:formatCode>
                <c:ptCount val="4"/>
                <c:pt idx="0">
                  <c:v>10734385</c:v>
                </c:pt>
                <c:pt idx="1">
                  <c:v>9832716</c:v>
                </c:pt>
                <c:pt idx="2">
                  <c:v>7899193</c:v>
                </c:pt>
                <c:pt idx="3">
                  <c:v>7884169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D-420D-A086-5B7F79A5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LIFE_template!$A$222</c:f>
              <c:strCache>
                <c:ptCount val="1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(LIFE_template!$D$209,LIFE_template!$F$209,LIFE_template!$H$209,LIFE_template!$J$209)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(LIFE_template!$D$222,LIFE_template!$F$222,LIFE_template!$H$222,LIFE_template!$J$222)</c:f>
              <c:numCache>
                <c:formatCode>0.00</c:formatCode>
                <c:ptCount val="4"/>
                <c:pt idx="0">
                  <c:v>0.9225154159671578</c:v>
                </c:pt>
                <c:pt idx="1">
                  <c:v>0.97389481448312176</c:v>
                </c:pt>
                <c:pt idx="2">
                  <c:v>0.98980591898535053</c:v>
                </c:pt>
                <c:pt idx="3">
                  <c:v>1.1135511995505711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0-43E6-B1DC-0D43B06E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LIFE_template!$A$226:$C$226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(LIFE_template!$D$209,LIFE_template!$F$209,LIFE_template!$H$209,LIFE_template!$J$209)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(LIFE_template!$D$226,LIFE_template!$F$226,LIFE_template!$H$226,LIFE_template!$J$226)</c:f>
              <c:numCache>
                <c:formatCode>0.00</c:formatCode>
                <c:ptCount val="4"/>
                <c:pt idx="0">
                  <c:v>4.853005143661842E-2</c:v>
                </c:pt>
                <c:pt idx="1">
                  <c:v>5.4777924174307893E-2</c:v>
                </c:pt>
                <c:pt idx="2">
                  <c:v>5.2015274181685237E-2</c:v>
                </c:pt>
                <c:pt idx="3">
                  <c:v>5.1892353145736279E-2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D01-9777-F37A3CE8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5EE-4D40-A16F-77C42BCE4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(LIFE_template!$A$143:$A$164,LIFE_template!$A$166)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(LIFE_template!$D$143:$D$164,LIFE_template!$D$166)</c:f>
              <c:numCache>
                <c:formatCode>_(* #,##0_);_(* \(#,##0\);_(* "-"??_);_(@_)</c:formatCode>
                <c:ptCount val="23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  <c:pt idx="22">
                  <c:v>4868904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(LIFE_template!$A$143:$A$164,LIFE_template!$A$166)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(LIFE_template!$C$143:$C$164,LIFE_template!$C$166)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9-409D-97D7-71792AE23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9-409D-97D7-71792AE23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29-409D-97D7-71792AE23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29-409D-97D7-71792AE23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29-409D-97D7-71792AE23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29-409D-97D7-71792AE238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29-409D-97D7-71792AE238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29-409D-97D7-71792AE238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29-409D-97D7-71792AE238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29-409D-97D7-71792AE238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29-409D-97D7-71792AE238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29-409D-97D7-71792AE238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29-409D-97D7-71792AE238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29-409D-97D7-71792AE2386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829-409D-97D7-71792AE238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829-409D-97D7-71792AE2386F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29-409D-97D7-71792AE2386F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29-409D-97D7-71792AE2386F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829-409D-97D7-71792AE238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PC_New!$B$39:$B$54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PC_New!$E$39:$E$54</c:f>
              <c:numCache>
                <c:formatCode>_(* #,##0_);_(* \(#,##0\);_(* "-"??_);_(@_)</c:formatCode>
                <c:ptCount val="16"/>
                <c:pt idx="0" formatCode="&quot;$&quot;#,##0">
                  <c:v>840603</c:v>
                </c:pt>
                <c:pt idx="1">
                  <c:v>890726</c:v>
                </c:pt>
                <c:pt idx="2">
                  <c:v>1797860</c:v>
                </c:pt>
                <c:pt idx="3">
                  <c:v>397141</c:v>
                </c:pt>
                <c:pt idx="4">
                  <c:v>1105830</c:v>
                </c:pt>
                <c:pt idx="6">
                  <c:v>4251380</c:v>
                </c:pt>
                <c:pt idx="7">
                  <c:v>2073956</c:v>
                </c:pt>
                <c:pt idx="8">
                  <c:v>1520463</c:v>
                </c:pt>
                <c:pt idx="9">
                  <c:v>4649</c:v>
                </c:pt>
                <c:pt idx="15" formatCode="&quot;$&quot;#,##0">
                  <c:v>323453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29-409D-97D7-71792AE2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PC_New!$A$220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(PC_New!$D$219,PC_New!$F$219,PC_New!$H$219,PC_New!$J$219)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(PC_New!$D$220,PC_New!$F$220,PC_New!$H$220,PC_New!$J$220)</c:f>
              <c:numCache>
                <c:formatCode>"$"#,##0</c:formatCode>
                <c:ptCount val="4"/>
                <c:pt idx="0">
                  <c:v>4606117</c:v>
                </c:pt>
                <c:pt idx="1">
                  <c:v>3871409</c:v>
                </c:pt>
                <c:pt idx="2">
                  <c:v>4074962</c:v>
                </c:pt>
                <c:pt idx="3">
                  <c:v>3950730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9-4C64-8FEA-457F096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495824"/>
        <c:axId val="-201392128"/>
      </c:barChart>
      <c:catAx>
        <c:axId val="-1254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92128"/>
        <c:crosses val="autoZero"/>
        <c:auto val="1"/>
        <c:lblAlgn val="ctr"/>
        <c:lblOffset val="100"/>
        <c:noMultiLvlLbl val="0"/>
      </c:catAx>
      <c:valAx>
        <c:axId val="-20139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-1254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PC_New!$A$221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(PC_New!$D$219,PC_New!$F$219,PC_New!$H$219,PC_New!$J$219)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(PC_New!$D$221,PC_New!$F$221,PC_New!$H$221,PC_New!$J$221)</c:f>
              <c:numCache>
                <c:formatCode>0.0%</c:formatCode>
                <c:ptCount val="4"/>
                <c:pt idx="0">
                  <c:v>0.93721522922670009</c:v>
                </c:pt>
                <c:pt idx="1">
                  <c:v>0.91241018450905087</c:v>
                </c:pt>
                <c:pt idx="2">
                  <c:v>0.89387999200974144</c:v>
                </c:pt>
                <c:pt idx="3">
                  <c:v>0.89952565728359057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AD7-A7C6-D70AC6C6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330656"/>
        <c:axId val="-140328336"/>
      </c:barChart>
      <c:catAx>
        <c:axId val="-1403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8336"/>
        <c:crosses val="autoZero"/>
        <c:auto val="1"/>
        <c:lblAlgn val="ctr"/>
        <c:lblOffset val="100"/>
        <c:noMultiLvlLbl val="0"/>
      </c:catAx>
      <c:valAx>
        <c:axId val="-140328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-1403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HEALTH_template!$A$210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(HEALTH_template!$D$209,HEALTH_template!$F$209,HEALTH_template!$H$209,HEALTH_template!$J$209)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(HEALTH_template!$D$210,HEALTH_template!$F$210,HEALTH_template!$H$210,HEALTH_template!$J$210)</c:f>
              <c:numCache>
                <c:formatCode>"$"#,##0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PC_New!$A$235</c:f>
              <c:strCache>
                <c:ptCount val="1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(PC_New!$D$219,PC_New!$F$219,PC_New!$H$219,PC_New!$J$219)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(PC_New!$D$235,PC_New!$F$235,PC_New!$H$235,PC_New!$J$235)</c:f>
              <c:numCache>
                <c:formatCode>"$"#,##0</c:formatCode>
                <c:ptCount val="4"/>
                <c:pt idx="0">
                  <c:v>6783981</c:v>
                </c:pt>
                <c:pt idx="1">
                  <c:v>6611101</c:v>
                </c:pt>
                <c:pt idx="2">
                  <c:v>6551059</c:v>
                </c:pt>
                <c:pt idx="3">
                  <c:v>6524815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8-464F-AC43-7FB86DA9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955360"/>
        <c:axId val="-139953312"/>
      </c:barChart>
      <c:catAx>
        <c:axId val="-1399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53312"/>
        <c:crosses val="autoZero"/>
        <c:auto val="1"/>
        <c:lblAlgn val="ctr"/>
        <c:lblOffset val="100"/>
        <c:noMultiLvlLbl val="0"/>
      </c:catAx>
      <c:valAx>
        <c:axId val="-13995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-1399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PC_New!$A$115:$C$115</c:f>
              <c:strCache>
                <c:ptCount val="3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(PC_New!$D$101,PC_New!$F$101,PC_New!$H$101)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(PC_New!$D$115,PC_New!$F$115,PC_New!$H$115)</c:f>
              <c:numCache>
                <c:formatCode>0.00%</c:formatCode>
                <c:ptCount val="3"/>
                <c:pt idx="0">
                  <c:v>2.8316706302546048E-2</c:v>
                </c:pt>
                <c:pt idx="1">
                  <c:v>2.6321418501509913E-2</c:v>
                </c:pt>
                <c:pt idx="2">
                  <c:v>2.9141947092982731E-2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D-4B4B-96A9-F0FAF943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032272"/>
        <c:axId val="-125029952"/>
      </c:barChart>
      <c:catAx>
        <c:axId val="-1250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29952"/>
        <c:crosses val="autoZero"/>
        <c:auto val="1"/>
        <c:lblAlgn val="ctr"/>
        <c:lblOffset val="100"/>
        <c:noMultiLvlLbl val="0"/>
      </c:catAx>
      <c:valAx>
        <c:axId val="-125029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-1250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PC_New!$A$154:$A$175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PC_New!$D$154:$D$175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11146</c:v>
                </c:pt>
                <c:pt idx="7">
                  <c:v>33817</c:v>
                </c:pt>
                <c:pt idx="8">
                  <c:v>0</c:v>
                </c:pt>
                <c:pt idx="9">
                  <c:v>0</c:v>
                </c:pt>
                <c:pt idx="10">
                  <c:v>256265</c:v>
                </c:pt>
                <c:pt idx="11">
                  <c:v>0</c:v>
                </c:pt>
                <c:pt idx="12">
                  <c:v>0</c:v>
                </c:pt>
                <c:pt idx="13">
                  <c:v>17194</c:v>
                </c:pt>
                <c:pt idx="14">
                  <c:v>0</c:v>
                </c:pt>
                <c:pt idx="15">
                  <c:v>0</c:v>
                </c:pt>
                <c:pt idx="16">
                  <c:v>5763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F-43CF-B60D-8CD69E12C0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PC_New!$A$154:$A$175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(LIFE_template!$C$154:$C$175,LIFE_template!#REF!)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F-43CF-B60D-8CD69E12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0232416"/>
        <c:axId val="-140230096"/>
      </c:barChart>
      <c:catAx>
        <c:axId val="-14023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30096"/>
        <c:crosses val="autoZero"/>
        <c:auto val="1"/>
        <c:lblAlgn val="ctr"/>
        <c:lblOffset val="100"/>
        <c:noMultiLvlLbl val="0"/>
      </c:catAx>
      <c:valAx>
        <c:axId val="-1402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 &amp; Invested</a:t>
            </a:r>
            <a:r>
              <a:rPr lang="en-US" baseline="0"/>
              <a:t>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PC_New!$A$105:$C$105</c:f>
              <c:strCache>
                <c:ptCount val="3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(PC_New!$D$101,PC_New!$F$101,PC_New!$H$101,PC_New!$J$101)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(PC_New!$D$105,PC_New!$F$105,PC_New!$H$105,PC_New!$J$105)</c:f>
              <c:numCache>
                <c:formatCode>0.00</c:formatCode>
                <c:ptCount val="4"/>
                <c:pt idx="0">
                  <c:v>0.55481228499902935</c:v>
                </c:pt>
                <c:pt idx="1">
                  <c:v>0.55004922780638199</c:v>
                </c:pt>
                <c:pt idx="2">
                  <c:v>0.54009664696959681</c:v>
                </c:pt>
                <c:pt idx="3">
                  <c:v>0.48265230508451196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75E-9DC7-97876BC6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3216"/>
        <c:axId val="43630960"/>
      </c:barChart>
      <c:catAx>
        <c:axId val="436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60"/>
        <c:crosses val="autoZero"/>
        <c:auto val="1"/>
        <c:lblAlgn val="ctr"/>
        <c:lblOffset val="100"/>
        <c:noMultiLvlLbl val="0"/>
      </c:catAx>
      <c:valAx>
        <c:axId val="43630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436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PC_New!$A$112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(PC_New!$D$101,PC_New!$F$101,PC_New!$H$101)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(PC_New!$D$112,PC_New!$F$112,PC_New!$H$112)</c:f>
              <c:numCache>
                <c:formatCode>0.00%</c:formatCode>
                <c:ptCount val="3"/>
                <c:pt idx="0">
                  <c:v>2.4848851723059184E-2</c:v>
                </c:pt>
                <c:pt idx="1">
                  <c:v>2.7359281836815602E-2</c:v>
                </c:pt>
                <c:pt idx="2">
                  <c:v>2.7818599853029046E-2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5-47DC-8574-91BD1533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1925712"/>
        <c:axId val="-56515792"/>
      </c:barChart>
      <c:catAx>
        <c:axId val="-4519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15792"/>
        <c:crosses val="autoZero"/>
        <c:auto val="1"/>
        <c:lblAlgn val="ctr"/>
        <c:lblOffset val="100"/>
        <c:noMultiLvlLbl val="0"/>
      </c:catAx>
      <c:valAx>
        <c:axId val="-56515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-4519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 formatCode="&quot;$&quot;#,##0">
                  <c:v>1608842</c:v>
                </c:pt>
                <c:pt idx="1">
                  <c:v>0</c:v>
                </c:pt>
                <c:pt idx="2">
                  <c:v>6781901</c:v>
                </c:pt>
                <c:pt idx="3">
                  <c:v>441284</c:v>
                </c:pt>
                <c:pt idx="4">
                  <c:v>2639048</c:v>
                </c:pt>
                <c:pt idx="6">
                  <c:v>2889854</c:v>
                </c:pt>
                <c:pt idx="7">
                  <c:v>1557900</c:v>
                </c:pt>
                <c:pt idx="8">
                  <c:v>2940577</c:v>
                </c:pt>
                <c:pt idx="9">
                  <c:v>12500</c:v>
                </c:pt>
                <c:pt idx="15" formatCode="&quot;$&quot;#,##0">
                  <c:v>1966014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PC_template!$A$210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(PC_template!$D$209,PC_template!$F$209,PC_template!$H$209,PC_template!$J$209)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(PC_template!$D$210,PC_template!$F$210,PC_template!$H$210,PC_template!$J$210)</c:f>
              <c:numCache>
                <c:formatCode>"$"#,##0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PC_template!$A$211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(PC_template!$D$209,PC_template!$F$209,PC_template!$H$209,PC_template!$J$209)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(PC_template!$D$211,PC_template!$F$211,PC_template!$H$211,PC_template!$J$211)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PC_template!$A$225:$C$225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(PC_template!$D$209,PC_template!$F$209,PC_template!$H$209,PC_template!$J$209)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(PC_template!$D$225,PC_template!$F$225,PC_template!$H$225,PC_template!$J$225)</c:f>
              <c:numCache>
                <c:formatCode>"$"#,##0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PC_template!$A$170:$C$170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(PC_template!$D$209,PC_template!$F$209,PC_template!$H$209,PC_template!$J$209)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(PC_template!$D$170,PC_template!$F$170,PC_template!$H$170,PC_template!$J$170)</c:f>
              <c:numCache>
                <c:formatCode>"$"#,##0</c:formatCode>
                <c:ptCount val="4"/>
                <c:pt idx="0">
                  <c:v>1578762</c:v>
                </c:pt>
                <c:pt idx="1">
                  <c:v>2181350</c:v>
                </c:pt>
                <c:pt idx="2">
                  <c:v>1622748</c:v>
                </c:pt>
                <c:pt idx="3">
                  <c:v>2395758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HEALTH_template!$A$211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(HEALTH_template!$D$209,HEALTH_template!$F$209,HEALTH_template!$H$209,HEALTH_template!$J$209)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(HEALTH_template!$D$211,HEALTH_template!$F$211,HEALTH_template!$H$211,HEALTH_template!$J$211)</c:f>
              <c:numCache>
                <c:formatCode>"$"#,##0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PC_template!$A$227:$C$227</c:f>
              <c:strCache>
                <c:ptCount val="3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(PC_template!$D$209,PC_template!$F$209,PC_template!$H$209,PC_template!$J$209)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(PC_template!$D$227,PC_template!$F$227,PC_template!$H$227,PC_template!$J$227)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Reinvestment % of Cf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PC_template!$A$232:$C$232</c:f>
              <c:strCache>
                <c:ptCount val="3"/>
                <c:pt idx="0">
                  <c:v>Reinvestment % of Operating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(PC_template!$D$209,PC_template!$F$209,PC_template!$H$209,PC_template!$J$209)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(PC_template!$D$232,PC_template!$F$232,PC_template!$H$232,PC_template!$J$232)</c:f>
              <c:numCache>
                <c:formatCode>0.0%</c:formatCode>
                <c:ptCount val="4"/>
                <c:pt idx="0">
                  <c:v>0.88306597194510639</c:v>
                </c:pt>
                <c:pt idx="1">
                  <c:v>1.021619639214248</c:v>
                </c:pt>
                <c:pt idx="2">
                  <c:v>2.002191344558736</c:v>
                </c:pt>
                <c:pt idx="3">
                  <c:v>0.48290227977951028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AC4-4A76-A6D1-571B3B879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(PC_template!$A$143:$A$164,PC_template!$A$166)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(PC_template!$D$143:$D$164,PC_template!$D$166)</c:f>
              <c:numCache>
                <c:formatCode>_(* #,##0_);_(* \(#,##0\);_(* "-"??_);_(@_)</c:formatCode>
                <c:ptCount val="23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(PC_template!$A$143:$A$164,PC_template!$A$166)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(PC_template!$C$143:$C$164,PC_template!$C$166)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HEALTH_template!$A$225:$C$225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(HEALTH_template!$D$209,HEALTH_template!$F$209,HEALTH_template!$H$209,HEALTH_template!$J$209)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(HEALTH_template!$D$225,HEALTH_template!$F$225,HEALTH_template!$H$225,HEALTH_template!$J$225)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HEALTH_template!$A$170:$C$170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(HEALTH_template!$D$209,HEALTH_template!$F$209,HEALTH_template!$H$209,HEALTH_template!$J$209)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(HEALTH_template!$D$170,HEALTH_template!$F$170,HEALTH_template!$H$170,HEALTH_template!$J$170)</c:f>
              <c:numCache>
                <c:formatCode>"$"#,##0</c:formatCode>
                <c:ptCount val="4"/>
                <c:pt idx="0">
                  <c:v>113525</c:v>
                </c:pt>
                <c:pt idx="1">
                  <c:v>-12348</c:v>
                </c:pt>
                <c:pt idx="2">
                  <c:v>-3261</c:v>
                </c:pt>
                <c:pt idx="3">
                  <c:v>-120339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45CF-ABE2-15659030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HEALTH_template!$A$221</c:f>
              <c:strCache>
                <c:ptCount val="1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(HEALTH_template!$D$209,HEALTH_template!$F$209,HEALTH_template!$H$209,HEALTH_template!$J$209)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(HEALTH_template!$D$221,HEALTH_template!$F$221,HEALTH_template!$H$221,HEALTH_template!$J$221)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F49-94AE-BC50AAFD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HEALTH_template!$A$226:$C$226</c:f>
              <c:strCache>
                <c:ptCount val="3"/>
                <c:pt idx="0">
                  <c:v>Reinvestment % of Operating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(HEALTH_template!$D$209,HEALTH_template!$F$209,HEALTH_template!$H$209,HEALTH_template!$J$209)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(HEALTH_template!$D$226,HEALTH_template!$F$226,HEALTH_template!$H$226,HEALTH_template!$J$226)</c:f>
              <c:numCache>
                <c:formatCode>0.00</c:formatCode>
                <c:ptCount val="4"/>
                <c:pt idx="0">
                  <c:v>-1.0667253908830655E-2</c:v>
                </c:pt>
                <c:pt idx="1">
                  <c:v>-4.4766763848396502</c:v>
                </c:pt>
                <c:pt idx="2">
                  <c:v>134.52652560564243</c:v>
                </c:pt>
                <c:pt idx="3">
                  <c:v>2.6540356825301856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942-9118-0056B252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5C9-4882-BB00-EA41F89073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(HEALTH_template!$A$143:$A$164,HEALTH_template!$A$166)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(HEALTH_template!$D$143:$D$164,HEALTH_template!$D$166)</c:f>
              <c:numCache>
                <c:formatCode>_(* #,##0_);_(* \(#,##0\);_(* "-"??_);_(@_)</c:formatCode>
                <c:ptCount val="23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(HEALTH_template!$A$143:$A$164,HEALTH_template!$A$166)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(HEALTH_template!$C$143:$C$164,HEALTH_template!$C$166)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 formatCode="&quot;$&quot;#,##0">
                  <c:v>3813674</c:v>
                </c:pt>
                <c:pt idx="1">
                  <c:v>1595961</c:v>
                </c:pt>
                <c:pt idx="2">
                  <c:v>68730357</c:v>
                </c:pt>
                <c:pt idx="3">
                  <c:v>8713798</c:v>
                </c:pt>
                <c:pt idx="4">
                  <c:v>24599119</c:v>
                </c:pt>
                <c:pt idx="6">
                  <c:v>13853438</c:v>
                </c:pt>
                <c:pt idx="7">
                  <c:v>33051502</c:v>
                </c:pt>
                <c:pt idx="8">
                  <c:v>13639381</c:v>
                </c:pt>
                <c:pt idx="9">
                  <c:v>0</c:v>
                </c:pt>
                <c:pt idx="15" formatCode="&quot;$&quot;#,##0">
                  <c:v>10801007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jpe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193</xdr:row>
      <xdr:rowOff>19756</xdr:rowOff>
    </xdr:from>
    <xdr:to>
      <xdr:col>2</xdr:col>
      <xdr:colOff>2228143</xdr:colOff>
      <xdr:row>207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193</xdr:row>
      <xdr:rowOff>16933</xdr:rowOff>
    </xdr:from>
    <xdr:to>
      <xdr:col>6</xdr:col>
      <xdr:colOff>661812</xdr:colOff>
      <xdr:row>207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193</xdr:row>
      <xdr:rowOff>0</xdr:rowOff>
    </xdr:from>
    <xdr:to>
      <xdr:col>10</xdr:col>
      <xdr:colOff>760588</xdr:colOff>
      <xdr:row>207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83</xdr:row>
      <xdr:rowOff>28222</xdr:rowOff>
    </xdr:from>
    <xdr:to>
      <xdr:col>6</xdr:col>
      <xdr:colOff>955322</xdr:colOff>
      <xdr:row>96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83</xdr:row>
      <xdr:rowOff>39510</xdr:rowOff>
    </xdr:from>
    <xdr:to>
      <xdr:col>2</xdr:col>
      <xdr:colOff>2465211</xdr:colOff>
      <xdr:row>97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82</xdr:row>
      <xdr:rowOff>191912</xdr:rowOff>
    </xdr:from>
    <xdr:to>
      <xdr:col>10</xdr:col>
      <xdr:colOff>912987</xdr:colOff>
      <xdr:row>96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193</xdr:row>
      <xdr:rowOff>19756</xdr:rowOff>
    </xdr:from>
    <xdr:to>
      <xdr:col>2</xdr:col>
      <xdr:colOff>2228143</xdr:colOff>
      <xdr:row>207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193</xdr:row>
      <xdr:rowOff>16933</xdr:rowOff>
    </xdr:from>
    <xdr:to>
      <xdr:col>6</xdr:col>
      <xdr:colOff>661812</xdr:colOff>
      <xdr:row>207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193</xdr:row>
      <xdr:rowOff>0</xdr:rowOff>
    </xdr:from>
    <xdr:to>
      <xdr:col>10</xdr:col>
      <xdr:colOff>760588</xdr:colOff>
      <xdr:row>207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83</xdr:row>
      <xdr:rowOff>28222</xdr:rowOff>
    </xdr:from>
    <xdr:to>
      <xdr:col>6</xdr:col>
      <xdr:colOff>955322</xdr:colOff>
      <xdr:row>96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83</xdr:row>
      <xdr:rowOff>39510</xdr:rowOff>
    </xdr:from>
    <xdr:to>
      <xdr:col>2</xdr:col>
      <xdr:colOff>2465211</xdr:colOff>
      <xdr:row>97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82</xdr:row>
      <xdr:rowOff>191912</xdr:rowOff>
    </xdr:from>
    <xdr:to>
      <xdr:col>10</xdr:col>
      <xdr:colOff>912987</xdr:colOff>
      <xdr:row>96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FC9A3F2D-C001-4B8C-86BD-D959E55D2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4AAAD-A0C1-4C31-8A49-5A81810F2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203</xdr:row>
      <xdr:rowOff>19756</xdr:rowOff>
    </xdr:from>
    <xdr:to>
      <xdr:col>2</xdr:col>
      <xdr:colOff>2228143</xdr:colOff>
      <xdr:row>217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D798B-142D-4C64-A0B8-A57CC511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203</xdr:row>
      <xdr:rowOff>16933</xdr:rowOff>
    </xdr:from>
    <xdr:to>
      <xdr:col>6</xdr:col>
      <xdr:colOff>661812</xdr:colOff>
      <xdr:row>217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35D8C-CAED-418D-9B97-2490E73B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203</xdr:row>
      <xdr:rowOff>0</xdr:rowOff>
    </xdr:from>
    <xdr:to>
      <xdr:col>10</xdr:col>
      <xdr:colOff>760588</xdr:colOff>
      <xdr:row>217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763FB-7FB2-4684-8136-BC203688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2539999</xdr:colOff>
      <xdr:row>82</xdr:row>
      <xdr:rowOff>67732</xdr:rowOff>
    </xdr:from>
    <xdr:to>
      <xdr:col>6</xdr:col>
      <xdr:colOff>762000</xdr:colOff>
      <xdr:row>96</xdr:row>
      <xdr:rowOff>42334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646E8F-49B2-43E9-A71D-D09402C76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141112</xdr:colOff>
      <xdr:row>9</xdr:row>
      <xdr:rowOff>42334</xdr:rowOff>
    </xdr:from>
    <xdr:to>
      <xdr:col>10</xdr:col>
      <xdr:colOff>818446</xdr:colOff>
      <xdr:row>34</xdr:row>
      <xdr:rowOff>127001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E015AA-7D72-4B4A-BD34-74880B6FC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889000</xdr:colOff>
      <xdr:row>82</xdr:row>
      <xdr:rowOff>70556</xdr:rowOff>
    </xdr:from>
    <xdr:to>
      <xdr:col>10</xdr:col>
      <xdr:colOff>800100</xdr:colOff>
      <xdr:row>96</xdr:row>
      <xdr:rowOff>31046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900A0-F190-4A1E-9D64-71574250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82</xdr:row>
      <xdr:rowOff>79021</xdr:rowOff>
    </xdr:from>
    <xdr:to>
      <xdr:col>2</xdr:col>
      <xdr:colOff>2349500</xdr:colOff>
      <xdr:row>96</xdr:row>
      <xdr:rowOff>39511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77FE9C-FA21-4204-BE54-F9E58B91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193</xdr:row>
      <xdr:rowOff>19756</xdr:rowOff>
    </xdr:from>
    <xdr:to>
      <xdr:col>2</xdr:col>
      <xdr:colOff>2228143</xdr:colOff>
      <xdr:row>207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193</xdr:row>
      <xdr:rowOff>16933</xdr:rowOff>
    </xdr:from>
    <xdr:to>
      <xdr:col>6</xdr:col>
      <xdr:colOff>661812</xdr:colOff>
      <xdr:row>207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193</xdr:row>
      <xdr:rowOff>0</xdr:rowOff>
    </xdr:from>
    <xdr:to>
      <xdr:col>10</xdr:col>
      <xdr:colOff>760588</xdr:colOff>
      <xdr:row>207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83</xdr:row>
      <xdr:rowOff>28222</xdr:rowOff>
    </xdr:from>
    <xdr:to>
      <xdr:col>6</xdr:col>
      <xdr:colOff>955322</xdr:colOff>
      <xdr:row>96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83</xdr:row>
      <xdr:rowOff>39510</xdr:rowOff>
    </xdr:from>
    <xdr:to>
      <xdr:col>2</xdr:col>
      <xdr:colOff>2465211</xdr:colOff>
      <xdr:row>97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82</xdr:row>
      <xdr:rowOff>191912</xdr:rowOff>
    </xdr:from>
    <xdr:to>
      <xdr:col>10</xdr:col>
      <xdr:colOff>912987</xdr:colOff>
      <xdr:row>96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7"/>
  <sheetViews>
    <sheetView topLeftCell="A31" zoomScale="90" zoomScaleNormal="90" zoomScalePageLayoutView="90" workbookViewId="0">
      <selection activeCell="K52" sqref="K52"/>
    </sheetView>
  </sheetViews>
  <sheetFormatPr defaultColWidth="8.85546875" defaultRowHeight="15" x14ac:dyDescent="0.25"/>
  <cols>
    <col min="1" max="2" width="10.7109375" style="245" customWidth="1"/>
    <col min="3" max="3" width="34.7109375" style="245" customWidth="1"/>
    <col min="4" max="4" width="15.140625" style="245" customWidth="1"/>
    <col min="5" max="5" width="15.42578125" style="134" customWidth="1"/>
    <col min="6" max="6" width="12.7109375" style="245" customWidth="1"/>
    <col min="7" max="7" width="12.7109375" style="134" customWidth="1"/>
    <col min="8" max="8" width="12.7109375" style="245" customWidth="1"/>
    <col min="9" max="9" width="12.7109375" style="134" customWidth="1"/>
    <col min="10" max="10" width="13.7109375" style="245" customWidth="1"/>
    <col min="11" max="11" width="12.7109375" style="134" customWidth="1"/>
    <col min="12" max="16" width="10.7109375" style="245" customWidth="1"/>
    <col min="17" max="16384" width="8.85546875" style="245"/>
  </cols>
  <sheetData>
    <row r="1" spans="1:16" x14ac:dyDescent="0.25">
      <c r="A1" s="203"/>
      <c r="B1" s="203"/>
      <c r="C1" s="203"/>
    </row>
    <row r="3" spans="1:16" x14ac:dyDescent="0.25">
      <c r="A3" s="315" t="s">
        <v>2194</v>
      </c>
      <c r="B3" s="316"/>
      <c r="C3" s="316"/>
      <c r="D3" s="316"/>
      <c r="E3" s="316"/>
      <c r="F3" s="316"/>
      <c r="G3" s="316"/>
      <c r="H3" s="316"/>
      <c r="I3" s="316"/>
      <c r="J3" s="316"/>
      <c r="K3" s="317"/>
      <c r="L3" s="240"/>
      <c r="M3" s="240"/>
      <c r="N3" s="240"/>
      <c r="O3" s="240"/>
      <c r="P3" s="240"/>
    </row>
    <row r="4" spans="1:16" x14ac:dyDescent="0.25">
      <c r="A4" s="198" t="s">
        <v>2195</v>
      </c>
      <c r="B4" s="353" t="s">
        <v>2266</v>
      </c>
      <c r="C4" s="353"/>
      <c r="D4" s="353"/>
      <c r="E4" s="353"/>
      <c r="F4" s="354" t="s">
        <v>2265</v>
      </c>
      <c r="G4" s="354"/>
      <c r="H4" s="355"/>
      <c r="I4" s="355"/>
      <c r="J4" s="202" t="s">
        <v>2261</v>
      </c>
      <c r="K4" s="201"/>
      <c r="L4" s="200" t="s">
        <v>2264</v>
      </c>
      <c r="P4" s="200"/>
    </row>
    <row r="5" spans="1:16" s="234" customFormat="1" x14ac:dyDescent="0.25">
      <c r="A5" s="199" t="s">
        <v>2201</v>
      </c>
      <c r="B5" s="356"/>
      <c r="C5" s="356"/>
      <c r="D5" s="247"/>
      <c r="E5" s="146"/>
      <c r="F5" s="146" t="s">
        <v>2263</v>
      </c>
      <c r="G5" s="146"/>
      <c r="H5" s="146"/>
      <c r="I5" s="146"/>
      <c r="J5" s="236" t="s">
        <v>2261</v>
      </c>
      <c r="K5" s="145"/>
    </row>
    <row r="6" spans="1:16" x14ac:dyDescent="0.25">
      <c r="A6" s="198" t="s">
        <v>2207</v>
      </c>
      <c r="B6" s="355"/>
      <c r="C6" s="355"/>
      <c r="D6" s="246"/>
      <c r="E6" s="197"/>
      <c r="F6" s="197" t="s">
        <v>2262</v>
      </c>
      <c r="G6" s="197"/>
      <c r="H6" s="197"/>
      <c r="I6" s="197"/>
      <c r="J6" s="196" t="s">
        <v>2261</v>
      </c>
      <c r="K6" s="195"/>
    </row>
    <row r="7" spans="1:16" s="234" customFormat="1" x14ac:dyDescent="0.25">
      <c r="A7" s="194" t="s">
        <v>2223</v>
      </c>
      <c r="B7" s="357"/>
      <c r="C7" s="357"/>
      <c r="D7" s="244"/>
      <c r="E7" s="193"/>
      <c r="F7" s="193" t="s">
        <v>2233</v>
      </c>
      <c r="G7" s="193"/>
      <c r="H7" s="193"/>
      <c r="I7" s="193"/>
      <c r="J7" s="193"/>
      <c r="K7" s="168"/>
    </row>
    <row r="8" spans="1:16" x14ac:dyDescent="0.25">
      <c r="A8" s="358"/>
      <c r="B8" s="358"/>
      <c r="C8" s="358"/>
    </row>
    <row r="9" spans="1:16" x14ac:dyDescent="0.25">
      <c r="G9" s="245"/>
      <c r="I9" s="245"/>
      <c r="K9" s="245"/>
    </row>
    <row r="10" spans="1:16" x14ac:dyDescent="0.25">
      <c r="G10" s="245"/>
      <c r="I10" s="245"/>
      <c r="K10" s="245"/>
    </row>
    <row r="11" spans="1:16" x14ac:dyDescent="0.25">
      <c r="G11" s="245"/>
      <c r="I11" s="245"/>
      <c r="K11" s="245"/>
    </row>
    <row r="12" spans="1:16" x14ac:dyDescent="0.25">
      <c r="G12" s="245"/>
      <c r="I12" s="245"/>
      <c r="K12" s="245"/>
    </row>
    <row r="13" spans="1:16" x14ac:dyDescent="0.25">
      <c r="G13" s="245"/>
      <c r="I13" s="245"/>
      <c r="K13" s="245"/>
    </row>
    <row r="14" spans="1:16" x14ac:dyDescent="0.25">
      <c r="G14" s="245"/>
      <c r="I14" s="245"/>
      <c r="K14" s="245"/>
    </row>
    <row r="15" spans="1:16" x14ac:dyDescent="0.25">
      <c r="G15" s="245"/>
      <c r="I15" s="245"/>
      <c r="K15" s="245"/>
    </row>
    <row r="16" spans="1:16" x14ac:dyDescent="0.25">
      <c r="G16" s="245"/>
      <c r="I16" s="245"/>
      <c r="K16" s="245"/>
    </row>
    <row r="17" spans="5:5" s="245" customFormat="1" x14ac:dyDescent="0.25">
      <c r="E17" s="134"/>
    </row>
    <row r="18" spans="5:5" s="245" customFormat="1" x14ac:dyDescent="0.25">
      <c r="E18" s="134"/>
    </row>
    <row r="19" spans="5:5" s="245" customFormat="1" x14ac:dyDescent="0.25">
      <c r="E19" s="134"/>
    </row>
    <row r="20" spans="5:5" s="245" customFormat="1" x14ac:dyDescent="0.25">
      <c r="E20" s="134"/>
    </row>
    <row r="21" spans="5:5" s="245" customFormat="1" x14ac:dyDescent="0.25">
      <c r="E21" s="134"/>
    </row>
    <row r="22" spans="5:5" s="245" customFormat="1" x14ac:dyDescent="0.25">
      <c r="E22" s="134"/>
    </row>
    <row r="23" spans="5:5" s="245" customFormat="1" x14ac:dyDescent="0.25">
      <c r="E23" s="134"/>
    </row>
    <row r="24" spans="5:5" s="245" customFormat="1" x14ac:dyDescent="0.25">
      <c r="E24" s="134"/>
    </row>
    <row r="25" spans="5:5" s="245" customFormat="1" x14ac:dyDescent="0.25">
      <c r="E25" s="134"/>
    </row>
    <row r="26" spans="5:5" s="245" customFormat="1" x14ac:dyDescent="0.25">
      <c r="E26" s="134"/>
    </row>
    <row r="27" spans="5:5" s="245" customFormat="1" x14ac:dyDescent="0.25">
      <c r="E27" s="134"/>
    </row>
    <row r="28" spans="5:5" s="245" customFormat="1" x14ac:dyDescent="0.25">
      <c r="E28" s="134"/>
    </row>
    <row r="29" spans="5:5" s="245" customFormat="1" x14ac:dyDescent="0.25">
      <c r="E29" s="134"/>
    </row>
    <row r="30" spans="5:5" s="245" customFormat="1" x14ac:dyDescent="0.25">
      <c r="E30" s="134"/>
    </row>
    <row r="31" spans="5:5" s="245" customFormat="1" x14ac:dyDescent="0.25">
      <c r="E31" s="134"/>
    </row>
    <row r="32" spans="5:5" s="245" customFormat="1" x14ac:dyDescent="0.25">
      <c r="E32" s="134"/>
    </row>
    <row r="33" spans="2:13" x14ac:dyDescent="0.25">
      <c r="G33" s="245"/>
      <c r="I33" s="245"/>
      <c r="K33" s="245"/>
    </row>
    <row r="34" spans="2:13" x14ac:dyDescent="0.25">
      <c r="E34" s="245"/>
      <c r="G34" s="245"/>
      <c r="I34" s="245"/>
      <c r="K34" s="245"/>
    </row>
    <row r="35" spans="2:13" x14ac:dyDescent="0.25">
      <c r="E35" s="245"/>
      <c r="G35" s="245"/>
      <c r="I35" s="245"/>
      <c r="K35" s="245"/>
    </row>
    <row r="36" spans="2:13" x14ac:dyDescent="0.25">
      <c r="E36" s="245"/>
      <c r="G36" s="245"/>
      <c r="I36" s="245"/>
      <c r="K36" s="245"/>
    </row>
    <row r="37" spans="2:13" x14ac:dyDescent="0.25">
      <c r="E37" s="167">
        <v>0.1</v>
      </c>
      <c r="F37" s="167">
        <v>0.3</v>
      </c>
      <c r="G37" s="167">
        <v>0.25</v>
      </c>
      <c r="H37" s="167">
        <f>1-E37-F37-G37</f>
        <v>0.35000000000000009</v>
      </c>
      <c r="I37" s="245" t="s">
        <v>2260</v>
      </c>
      <c r="K37" s="245"/>
    </row>
    <row r="38" spans="2:13" x14ac:dyDescent="0.25">
      <c r="B38" s="315" t="s">
        <v>2259</v>
      </c>
      <c r="C38" s="316"/>
      <c r="D38" s="316"/>
      <c r="E38" s="237" t="s">
        <v>2257</v>
      </c>
      <c r="F38" s="204" t="s">
        <v>2256</v>
      </c>
      <c r="G38" s="204" t="s">
        <v>2255</v>
      </c>
      <c r="H38" s="204" t="s">
        <v>2254</v>
      </c>
      <c r="I38" s="204" t="s">
        <v>2253</v>
      </c>
      <c r="J38" s="205" t="s">
        <v>2252</v>
      </c>
      <c r="K38" s="245"/>
    </row>
    <row r="39" spans="2:13" x14ac:dyDescent="0.25">
      <c r="B39" s="334" t="str">
        <f>A107</f>
        <v>US Gov</v>
      </c>
      <c r="C39" s="335"/>
      <c r="D39" s="335"/>
      <c r="E39" s="192">
        <f>IF(F107=0," ",F107)</f>
        <v>534869</v>
      </c>
      <c r="F39" s="181">
        <f t="shared" ref="F39:I41" si="0">$J39*E$37</f>
        <v>-6471.2000000000007</v>
      </c>
      <c r="G39" s="181">
        <f t="shared" si="0"/>
        <v>-19413.599999999999</v>
      </c>
      <c r="H39" s="181">
        <f t="shared" si="0"/>
        <v>-16178</v>
      </c>
      <c r="I39" s="181">
        <f t="shared" si="0"/>
        <v>-22649.200000000004</v>
      </c>
      <c r="J39" s="191">
        <f>D107-F107</f>
        <v>-64712</v>
      </c>
      <c r="K39" s="245"/>
    </row>
    <row r="40" spans="2:13" x14ac:dyDescent="0.25">
      <c r="B40" s="308" t="str">
        <f>A108</f>
        <v>Foreign Gov</v>
      </c>
      <c r="C40" s="302"/>
      <c r="D40" s="302"/>
      <c r="E40" s="182">
        <f>IF(F108=0," ",F108)</f>
        <v>152</v>
      </c>
      <c r="F40" s="181">
        <f t="shared" si="0"/>
        <v>0</v>
      </c>
      <c r="G40" s="181">
        <f t="shared" si="0"/>
        <v>0</v>
      </c>
      <c r="H40" s="181">
        <f t="shared" si="0"/>
        <v>0</v>
      </c>
      <c r="I40" s="181">
        <f t="shared" si="0"/>
        <v>0</v>
      </c>
      <c r="J40" s="189">
        <f>D108-F108</f>
        <v>0</v>
      </c>
      <c r="K40" s="245"/>
    </row>
    <row r="41" spans="2:13" x14ac:dyDescent="0.25">
      <c r="B41" s="308" t="str">
        <f>A111</f>
        <v>Corporate Bonds US (Total)</v>
      </c>
      <c r="C41" s="302"/>
      <c r="D41" s="302"/>
      <c r="E41" s="182">
        <f>IF(F111=0," ",F111)</f>
        <v>510406</v>
      </c>
      <c r="F41" s="181">
        <f t="shared" si="0"/>
        <v>3038.8</v>
      </c>
      <c r="G41" s="181">
        <f t="shared" si="0"/>
        <v>9116.4</v>
      </c>
      <c r="H41" s="181">
        <f t="shared" si="0"/>
        <v>7597</v>
      </c>
      <c r="I41" s="181">
        <f t="shared" si="0"/>
        <v>10635.800000000003</v>
      </c>
      <c r="J41" s="189">
        <f>D111-F111</f>
        <v>30388</v>
      </c>
      <c r="K41" s="245"/>
    </row>
    <row r="42" spans="2:13" x14ac:dyDescent="0.25">
      <c r="B42" s="308" t="str">
        <f>A110</f>
        <v>Corporate Bonds US (HY)</v>
      </c>
      <c r="C42" s="302"/>
      <c r="D42" s="302"/>
      <c r="E42" s="182">
        <f>IF(F110=0," ",F110)</f>
        <v>136484</v>
      </c>
      <c r="F42" s="181">
        <f t="shared" ref="F42:I42" si="1">$J42*E$37</f>
        <v>169.8</v>
      </c>
      <c r="G42" s="181">
        <f t="shared" si="1"/>
        <v>509.4</v>
      </c>
      <c r="H42" s="181">
        <f t="shared" si="1"/>
        <v>424.5</v>
      </c>
      <c r="I42" s="181">
        <f t="shared" si="1"/>
        <v>594.30000000000018</v>
      </c>
      <c r="J42" s="189">
        <f>D113-F113</f>
        <v>1698</v>
      </c>
      <c r="K42" s="263" t="s">
        <v>2288</v>
      </c>
      <c r="L42" s="263"/>
      <c r="M42" s="263"/>
    </row>
    <row r="43" spans="2:13" x14ac:dyDescent="0.25">
      <c r="B43" s="308" t="str">
        <f>A114</f>
        <v>Corporate Bonds Foreign (Total)</v>
      </c>
      <c r="C43" s="302"/>
      <c r="D43" s="302"/>
      <c r="E43" s="182">
        <f>IF(F114=0," ",F114)</f>
        <v>91477</v>
      </c>
      <c r="F43" s="181">
        <f t="shared" ref="F43:I54" si="2">$J43*E$37</f>
        <v>1904.2</v>
      </c>
      <c r="G43" s="181">
        <f t="shared" si="2"/>
        <v>5712.5999999999995</v>
      </c>
      <c r="H43" s="181">
        <f t="shared" si="2"/>
        <v>4760.5</v>
      </c>
      <c r="I43" s="181">
        <f t="shared" si="2"/>
        <v>6664.7000000000016</v>
      </c>
      <c r="J43" s="189">
        <f>D114-F114</f>
        <v>19042</v>
      </c>
      <c r="K43" s="245"/>
    </row>
    <row r="44" spans="2:13" x14ac:dyDescent="0.25">
      <c r="B44" s="308" t="str">
        <f>A117</f>
        <v>Corporate Bonds EM (Total)</v>
      </c>
      <c r="C44" s="302"/>
      <c r="D44" s="302"/>
      <c r="E44" s="182"/>
      <c r="F44" s="181">
        <f t="shared" si="2"/>
        <v>0</v>
      </c>
      <c r="G44" s="181">
        <f t="shared" si="2"/>
        <v>0</v>
      </c>
      <c r="H44" s="181">
        <f t="shared" si="2"/>
        <v>0</v>
      </c>
      <c r="I44" s="181">
        <f t="shared" si="2"/>
        <v>0</v>
      </c>
      <c r="J44" s="189">
        <f>IF((D117-F117&gt;0),(D117-F117),0)</f>
        <v>0</v>
      </c>
      <c r="K44" s="245"/>
    </row>
    <row r="45" spans="2:13" x14ac:dyDescent="0.25">
      <c r="B45" s="308" t="str">
        <f>A121</f>
        <v>Municipal Bonds (Total)</v>
      </c>
      <c r="C45" s="302"/>
      <c r="D45" s="302"/>
      <c r="E45" s="182">
        <f>IF(F121=0," ",F121)</f>
        <v>359883</v>
      </c>
      <c r="F45" s="181">
        <f t="shared" si="2"/>
        <v>-1278.7</v>
      </c>
      <c r="G45" s="181">
        <f t="shared" si="2"/>
        <v>-3836.1</v>
      </c>
      <c r="H45" s="181">
        <f t="shared" si="2"/>
        <v>-3196.75</v>
      </c>
      <c r="I45" s="181">
        <f t="shared" si="2"/>
        <v>-4475.4500000000007</v>
      </c>
      <c r="J45" s="189">
        <f>D121-F121</f>
        <v>-12787</v>
      </c>
      <c r="K45" s="245"/>
    </row>
    <row r="46" spans="2:13" x14ac:dyDescent="0.25">
      <c r="B46" s="308" t="str">
        <f>A124</f>
        <v>Mortgage Backed Bonds (Total)</v>
      </c>
      <c r="C46" s="302"/>
      <c r="D46" s="302"/>
      <c r="E46" s="182">
        <f>IF(F124=0," ",F124)</f>
        <v>160436</v>
      </c>
      <c r="F46" s="181">
        <f t="shared" si="2"/>
        <v>-70.8</v>
      </c>
      <c r="G46" s="181">
        <f t="shared" si="2"/>
        <v>-212.4</v>
      </c>
      <c r="H46" s="181">
        <f t="shared" si="2"/>
        <v>-177</v>
      </c>
      <c r="I46" s="181">
        <f t="shared" si="2"/>
        <v>-247.80000000000007</v>
      </c>
      <c r="J46" s="189">
        <f>D124-F124</f>
        <v>-708</v>
      </c>
      <c r="K46" s="245"/>
    </row>
    <row r="47" spans="2:13" x14ac:dyDescent="0.25">
      <c r="B47" s="308" t="str">
        <f>A127</f>
        <v>Structured Securities (Total)</v>
      </c>
      <c r="C47" s="302"/>
      <c r="D47" s="302"/>
      <c r="E47" s="182">
        <f>IF(F127=0," ",F127)</f>
        <v>77153</v>
      </c>
      <c r="F47" s="181">
        <f t="shared" si="2"/>
        <v>1930.5</v>
      </c>
      <c r="G47" s="181">
        <f t="shared" si="2"/>
        <v>5791.5</v>
      </c>
      <c r="H47" s="181">
        <f t="shared" si="2"/>
        <v>4826.25</v>
      </c>
      <c r="I47" s="181">
        <f t="shared" si="2"/>
        <v>6756.7500000000018</v>
      </c>
      <c r="J47" s="189">
        <f>D127-F127</f>
        <v>19305</v>
      </c>
      <c r="K47" s="245"/>
    </row>
    <row r="48" spans="2:13" x14ac:dyDescent="0.25">
      <c r="B48" s="308" t="str">
        <f>A130</f>
        <v>Hybrid Securities (Total)</v>
      </c>
      <c r="C48" s="302"/>
      <c r="D48" s="302"/>
      <c r="E48" s="182" t="str">
        <f>IF(F130=0," ",F130)</f>
        <v xml:space="preserve"> </v>
      </c>
      <c r="F48" s="181">
        <f t="shared" si="2"/>
        <v>0</v>
      </c>
      <c r="G48" s="181">
        <f t="shared" si="2"/>
        <v>0</v>
      </c>
      <c r="H48" s="181">
        <f t="shared" si="2"/>
        <v>0</v>
      </c>
      <c r="I48" s="181">
        <f t="shared" si="2"/>
        <v>0</v>
      </c>
      <c r="J48" s="189">
        <f>D130-F130</f>
        <v>0</v>
      </c>
      <c r="K48" s="245"/>
    </row>
    <row r="49" spans="2:11" x14ac:dyDescent="0.25">
      <c r="B49" s="308" t="str">
        <f>A131</f>
        <v>Preferred Stocks</v>
      </c>
      <c r="C49" s="302"/>
      <c r="D49" s="302"/>
      <c r="E49" s="183"/>
      <c r="F49" s="181">
        <f t="shared" si="2"/>
        <v>390.3</v>
      </c>
      <c r="G49" s="181">
        <f t="shared" si="2"/>
        <v>1170.8999999999999</v>
      </c>
      <c r="H49" s="181">
        <f t="shared" si="2"/>
        <v>975.75</v>
      </c>
      <c r="I49" s="181">
        <f t="shared" si="2"/>
        <v>1366.0500000000004</v>
      </c>
      <c r="J49" s="189">
        <f>D131-F131</f>
        <v>3903</v>
      </c>
      <c r="K49" s="245"/>
    </row>
    <row r="50" spans="2:11" x14ac:dyDescent="0.25">
      <c r="B50" s="308" t="str">
        <f>A133</f>
        <v>Common Stocks</v>
      </c>
      <c r="C50" s="302"/>
      <c r="D50" s="302"/>
      <c r="E50" s="183"/>
      <c r="F50" s="181">
        <f t="shared" si="2"/>
        <v>2598.6000000000004</v>
      </c>
      <c r="G50" s="181">
        <f t="shared" si="2"/>
        <v>7795.7999999999993</v>
      </c>
      <c r="H50" s="181">
        <f t="shared" si="2"/>
        <v>6496.5</v>
      </c>
      <c r="I50" s="181">
        <f t="shared" si="2"/>
        <v>9095.1000000000022</v>
      </c>
      <c r="J50" s="189">
        <f>D133-F133</f>
        <v>25986</v>
      </c>
      <c r="K50" s="245"/>
    </row>
    <row r="51" spans="2:11" x14ac:dyDescent="0.25">
      <c r="B51" s="308" t="str">
        <f>A134</f>
        <v>Mutual Funds (including ETF)</v>
      </c>
      <c r="C51" s="302"/>
      <c r="D51" s="302"/>
      <c r="E51" s="183"/>
      <c r="F51" s="181">
        <f t="shared" si="2"/>
        <v>-7768.7000000000007</v>
      </c>
      <c r="G51" s="181">
        <f t="shared" si="2"/>
        <v>-23306.1</v>
      </c>
      <c r="H51" s="181">
        <f t="shared" si="2"/>
        <v>-19421.75</v>
      </c>
      <c r="I51" s="181">
        <f t="shared" si="2"/>
        <v>-27190.450000000008</v>
      </c>
      <c r="J51" s="189">
        <f>D134-F134</f>
        <v>-77687</v>
      </c>
      <c r="K51" s="245"/>
    </row>
    <row r="52" spans="2:11" x14ac:dyDescent="0.25">
      <c r="B52" s="308" t="str">
        <f>A138</f>
        <v>ETFs</v>
      </c>
      <c r="C52" s="302"/>
      <c r="D52" s="302"/>
      <c r="E52" s="183"/>
      <c r="F52" s="181">
        <f t="shared" si="2"/>
        <v>745.6</v>
      </c>
      <c r="G52" s="181">
        <f t="shared" si="2"/>
        <v>2236.7999999999997</v>
      </c>
      <c r="H52" s="181">
        <f t="shared" si="2"/>
        <v>1864</v>
      </c>
      <c r="I52" s="181">
        <f t="shared" si="2"/>
        <v>2609.6000000000008</v>
      </c>
      <c r="J52" s="189">
        <f>D138-F138</f>
        <v>7456</v>
      </c>
      <c r="K52" s="245"/>
    </row>
    <row r="53" spans="2:11" x14ac:dyDescent="0.25">
      <c r="B53" s="308" t="str">
        <f>A139</f>
        <v>Other</v>
      </c>
      <c r="C53" s="302"/>
      <c r="D53" s="302"/>
      <c r="E53" s="190"/>
      <c r="F53" s="181">
        <f t="shared" si="2"/>
        <v>0</v>
      </c>
      <c r="G53" s="181">
        <f t="shared" si="2"/>
        <v>0</v>
      </c>
      <c r="H53" s="181">
        <f t="shared" si="2"/>
        <v>0</v>
      </c>
      <c r="I53" s="181">
        <f t="shared" si="2"/>
        <v>0</v>
      </c>
      <c r="J53" s="189">
        <f>D139-F139</f>
        <v>0</v>
      </c>
      <c r="K53" s="245"/>
    </row>
    <row r="54" spans="2:11" x14ac:dyDescent="0.25">
      <c r="B54" s="346" t="s">
        <v>2258</v>
      </c>
      <c r="C54" s="347"/>
      <c r="D54" s="347"/>
      <c r="E54" s="188">
        <f>IF(F167=0," ",F167)</f>
        <v>43389</v>
      </c>
      <c r="F54" s="181">
        <f t="shared" si="2"/>
        <v>4680.8</v>
      </c>
      <c r="G54" s="181">
        <f t="shared" si="2"/>
        <v>14042.4</v>
      </c>
      <c r="H54" s="181">
        <f t="shared" si="2"/>
        <v>11702</v>
      </c>
      <c r="I54" s="181">
        <f t="shared" si="2"/>
        <v>16382.800000000005</v>
      </c>
      <c r="J54" s="187">
        <f>D167-F167</f>
        <v>46808</v>
      </c>
      <c r="K54" s="245"/>
    </row>
    <row r="55" spans="2:11" x14ac:dyDescent="0.25">
      <c r="B55" s="348" t="s">
        <v>2251</v>
      </c>
      <c r="C55" s="349"/>
      <c r="D55" s="349"/>
      <c r="E55" s="178">
        <f>SUM(E39:E53)</f>
        <v>1870860</v>
      </c>
      <c r="F55" s="178">
        <f>SUM(F39:F53)</f>
        <v>-4811.6000000000004</v>
      </c>
      <c r="G55" s="178">
        <f>SUM(G39:G53)</f>
        <v>-14434.8</v>
      </c>
      <c r="H55" s="178">
        <f>SUM(H39:H53)</f>
        <v>-12029</v>
      </c>
      <c r="I55" s="186">
        <f>SUM(I39:I53)</f>
        <v>-16840.600000000002</v>
      </c>
      <c r="J55" s="179">
        <f>SUM(J39:J54)</f>
        <v>-1308</v>
      </c>
      <c r="K55" s="245"/>
    </row>
    <row r="56" spans="2:11" x14ac:dyDescent="0.25">
      <c r="B56" s="241"/>
      <c r="C56" s="242"/>
      <c r="D56" s="242"/>
      <c r="E56" s="186"/>
      <c r="F56" s="186"/>
      <c r="G56" s="186"/>
      <c r="H56" s="186"/>
      <c r="I56" s="186"/>
      <c r="J56" s="178"/>
      <c r="K56" s="245"/>
    </row>
    <row r="57" spans="2:11" x14ac:dyDescent="0.25">
      <c r="B57" s="315" t="s">
        <v>2249</v>
      </c>
      <c r="C57" s="316"/>
      <c r="D57" s="317"/>
      <c r="E57" s="237" t="s">
        <v>2257</v>
      </c>
      <c r="F57" s="204" t="s">
        <v>2256</v>
      </c>
      <c r="G57" s="204" t="s">
        <v>2255</v>
      </c>
      <c r="H57" s="204" t="s">
        <v>2254</v>
      </c>
      <c r="I57" s="204" t="s">
        <v>2253</v>
      </c>
      <c r="J57" s="206" t="s">
        <v>2252</v>
      </c>
      <c r="K57" s="245"/>
    </row>
    <row r="58" spans="2:11" x14ac:dyDescent="0.25">
      <c r="B58" s="350" t="s">
        <v>42</v>
      </c>
      <c r="C58" s="351"/>
      <c r="D58" s="352"/>
      <c r="E58" s="185">
        <f t="shared" ref="E58:E81" si="3">F143</f>
        <v>0</v>
      </c>
      <c r="F58" s="181">
        <f t="shared" ref="F58:I81" si="4">$J58*E$37</f>
        <v>0</v>
      </c>
      <c r="G58" s="181">
        <f t="shared" si="4"/>
        <v>0</v>
      </c>
      <c r="H58" s="181">
        <f t="shared" si="4"/>
        <v>0</v>
      </c>
      <c r="I58" s="181">
        <f t="shared" si="4"/>
        <v>0</v>
      </c>
      <c r="J58" s="185">
        <f t="shared" ref="J58:J81" si="5">D143-F143</f>
        <v>0</v>
      </c>
      <c r="K58" s="245"/>
    </row>
    <row r="59" spans="2:11" x14ac:dyDescent="0.25">
      <c r="B59" s="337" t="s">
        <v>44</v>
      </c>
      <c r="C59" s="338"/>
      <c r="D59" s="339"/>
      <c r="E59" s="182">
        <f t="shared" si="3"/>
        <v>0</v>
      </c>
      <c r="F59" s="181">
        <f t="shared" si="4"/>
        <v>0</v>
      </c>
      <c r="G59" s="181">
        <f t="shared" si="4"/>
        <v>0</v>
      </c>
      <c r="H59" s="181">
        <f t="shared" si="4"/>
        <v>0</v>
      </c>
      <c r="I59" s="181">
        <f t="shared" si="4"/>
        <v>0</v>
      </c>
      <c r="J59" s="180">
        <f t="shared" si="5"/>
        <v>0</v>
      </c>
      <c r="K59" s="245"/>
    </row>
    <row r="60" spans="2:11" x14ac:dyDescent="0.25">
      <c r="B60" s="337" t="s">
        <v>46</v>
      </c>
      <c r="C60" s="338"/>
      <c r="D60" s="339"/>
      <c r="E60" s="182">
        <f t="shared" si="3"/>
        <v>0</v>
      </c>
      <c r="F60" s="181">
        <f t="shared" si="4"/>
        <v>0</v>
      </c>
      <c r="G60" s="181">
        <f t="shared" si="4"/>
        <v>0</v>
      </c>
      <c r="H60" s="181">
        <f t="shared" si="4"/>
        <v>0</v>
      </c>
      <c r="I60" s="181">
        <f t="shared" si="4"/>
        <v>0</v>
      </c>
      <c r="J60" s="180">
        <f t="shared" si="5"/>
        <v>0</v>
      </c>
      <c r="K60" s="177"/>
    </row>
    <row r="61" spans="2:11" x14ac:dyDescent="0.25">
      <c r="B61" s="337" t="s">
        <v>48</v>
      </c>
      <c r="C61" s="338"/>
      <c r="D61" s="339"/>
      <c r="E61" s="182">
        <f t="shared" si="3"/>
        <v>0</v>
      </c>
      <c r="F61" s="181">
        <f t="shared" si="4"/>
        <v>0</v>
      </c>
      <c r="G61" s="181">
        <f t="shared" si="4"/>
        <v>0</v>
      </c>
      <c r="H61" s="181">
        <f t="shared" si="4"/>
        <v>0</v>
      </c>
      <c r="I61" s="181">
        <f t="shared" si="4"/>
        <v>0</v>
      </c>
      <c r="J61" s="180">
        <f t="shared" si="5"/>
        <v>0</v>
      </c>
      <c r="K61" s="177"/>
    </row>
    <row r="62" spans="2:11" x14ac:dyDescent="0.25">
      <c r="B62" s="337" t="s">
        <v>50</v>
      </c>
      <c r="C62" s="338"/>
      <c r="D62" s="339"/>
      <c r="E62" s="182">
        <f t="shared" si="3"/>
        <v>0</v>
      </c>
      <c r="F62" s="181">
        <f t="shared" si="4"/>
        <v>0</v>
      </c>
      <c r="G62" s="181">
        <f t="shared" si="4"/>
        <v>0</v>
      </c>
      <c r="H62" s="181">
        <f t="shared" si="4"/>
        <v>0</v>
      </c>
      <c r="I62" s="181">
        <f t="shared" si="4"/>
        <v>0</v>
      </c>
      <c r="J62" s="180">
        <f t="shared" si="5"/>
        <v>0</v>
      </c>
      <c r="K62" s="177"/>
    </row>
    <row r="63" spans="2:11" x14ac:dyDescent="0.25">
      <c r="B63" s="337" t="s">
        <v>52</v>
      </c>
      <c r="C63" s="338"/>
      <c r="D63" s="339"/>
      <c r="E63" s="182">
        <f t="shared" si="3"/>
        <v>0</v>
      </c>
      <c r="F63" s="181">
        <f t="shared" si="4"/>
        <v>0</v>
      </c>
      <c r="G63" s="181">
        <f t="shared" si="4"/>
        <v>0</v>
      </c>
      <c r="H63" s="181">
        <f t="shared" si="4"/>
        <v>0</v>
      </c>
      <c r="I63" s="181">
        <f t="shared" si="4"/>
        <v>0</v>
      </c>
      <c r="J63" s="180">
        <f t="shared" si="5"/>
        <v>0</v>
      </c>
      <c r="K63" s="177"/>
    </row>
    <row r="64" spans="2:11" x14ac:dyDescent="0.25">
      <c r="B64" s="337" t="s">
        <v>54</v>
      </c>
      <c r="C64" s="338"/>
      <c r="D64" s="339"/>
      <c r="E64" s="182">
        <f t="shared" si="3"/>
        <v>0</v>
      </c>
      <c r="F64" s="181">
        <f t="shared" si="4"/>
        <v>0</v>
      </c>
      <c r="G64" s="181">
        <f t="shared" si="4"/>
        <v>0</v>
      </c>
      <c r="H64" s="181">
        <f t="shared" si="4"/>
        <v>0</v>
      </c>
      <c r="I64" s="181">
        <f t="shared" si="4"/>
        <v>0</v>
      </c>
      <c r="J64" s="180">
        <f t="shared" si="5"/>
        <v>0</v>
      </c>
      <c r="K64" s="177"/>
    </row>
    <row r="65" spans="2:11" x14ac:dyDescent="0.25">
      <c r="B65" s="337" t="s">
        <v>56</v>
      </c>
      <c r="C65" s="338"/>
      <c r="D65" s="339"/>
      <c r="E65" s="182">
        <f t="shared" si="3"/>
        <v>13791</v>
      </c>
      <c r="F65" s="181">
        <f t="shared" si="4"/>
        <v>3350.8</v>
      </c>
      <c r="G65" s="181">
        <f t="shared" si="4"/>
        <v>10052.4</v>
      </c>
      <c r="H65" s="181">
        <f t="shared" si="4"/>
        <v>8377</v>
      </c>
      <c r="I65" s="181">
        <f t="shared" si="4"/>
        <v>11727.800000000003</v>
      </c>
      <c r="J65" s="180">
        <f t="shared" si="5"/>
        <v>33508</v>
      </c>
      <c r="K65" s="177"/>
    </row>
    <row r="66" spans="2:11" x14ac:dyDescent="0.25">
      <c r="B66" s="337" t="s">
        <v>58</v>
      </c>
      <c r="C66" s="338"/>
      <c r="D66" s="339"/>
      <c r="E66" s="182">
        <f t="shared" si="3"/>
        <v>0</v>
      </c>
      <c r="F66" s="181">
        <f t="shared" si="4"/>
        <v>0</v>
      </c>
      <c r="G66" s="181">
        <f t="shared" si="4"/>
        <v>0</v>
      </c>
      <c r="H66" s="181">
        <f t="shared" si="4"/>
        <v>0</v>
      </c>
      <c r="I66" s="181">
        <f t="shared" si="4"/>
        <v>0</v>
      </c>
      <c r="J66" s="180">
        <f t="shared" si="5"/>
        <v>0</v>
      </c>
      <c r="K66" s="177"/>
    </row>
    <row r="67" spans="2:11" x14ac:dyDescent="0.25">
      <c r="B67" s="337" t="s">
        <v>60</v>
      </c>
      <c r="C67" s="338"/>
      <c r="D67" s="339"/>
      <c r="E67" s="183">
        <f t="shared" si="3"/>
        <v>0</v>
      </c>
      <c r="F67" s="181">
        <f t="shared" si="4"/>
        <v>0</v>
      </c>
      <c r="G67" s="181">
        <f t="shared" si="4"/>
        <v>0</v>
      </c>
      <c r="H67" s="181">
        <f t="shared" si="4"/>
        <v>0</v>
      </c>
      <c r="I67" s="181">
        <f t="shared" si="4"/>
        <v>0</v>
      </c>
      <c r="J67" s="180">
        <f t="shared" si="5"/>
        <v>0</v>
      </c>
      <c r="K67" s="177"/>
    </row>
    <row r="68" spans="2:11" x14ac:dyDescent="0.25">
      <c r="B68" s="337" t="s">
        <v>62</v>
      </c>
      <c r="C68" s="338"/>
      <c r="D68" s="339"/>
      <c r="E68" s="184">
        <f t="shared" si="3"/>
        <v>2291</v>
      </c>
      <c r="F68" s="181">
        <f t="shared" si="4"/>
        <v>115.9</v>
      </c>
      <c r="G68" s="181">
        <f t="shared" si="4"/>
        <v>347.7</v>
      </c>
      <c r="H68" s="181">
        <f t="shared" si="4"/>
        <v>289.75</v>
      </c>
      <c r="I68" s="181">
        <f t="shared" si="4"/>
        <v>405.65000000000009</v>
      </c>
      <c r="J68" s="180">
        <f t="shared" si="5"/>
        <v>1159</v>
      </c>
      <c r="K68" s="177"/>
    </row>
    <row r="69" spans="2:11" x14ac:dyDescent="0.25">
      <c r="B69" s="337" t="s">
        <v>64</v>
      </c>
      <c r="C69" s="338"/>
      <c r="D69" s="339"/>
      <c r="E69" s="183">
        <f t="shared" si="3"/>
        <v>0</v>
      </c>
      <c r="F69" s="181">
        <f t="shared" si="4"/>
        <v>0</v>
      </c>
      <c r="G69" s="181">
        <f t="shared" si="4"/>
        <v>0</v>
      </c>
      <c r="H69" s="181">
        <f t="shared" si="4"/>
        <v>0</v>
      </c>
      <c r="I69" s="181">
        <f t="shared" si="4"/>
        <v>0</v>
      </c>
      <c r="J69" s="180">
        <f t="shared" si="5"/>
        <v>0</v>
      </c>
      <c r="K69" s="177"/>
    </row>
    <row r="70" spans="2:11" x14ac:dyDescent="0.25">
      <c r="B70" s="337" t="s">
        <v>66</v>
      </c>
      <c r="C70" s="338"/>
      <c r="D70" s="339"/>
      <c r="E70" s="183">
        <f t="shared" si="3"/>
        <v>0</v>
      </c>
      <c r="F70" s="181">
        <f t="shared" si="4"/>
        <v>0</v>
      </c>
      <c r="G70" s="181">
        <f t="shared" si="4"/>
        <v>0</v>
      </c>
      <c r="H70" s="181">
        <f t="shared" si="4"/>
        <v>0</v>
      </c>
      <c r="I70" s="181">
        <f t="shared" si="4"/>
        <v>0</v>
      </c>
      <c r="J70" s="180">
        <f t="shared" si="5"/>
        <v>0</v>
      </c>
      <c r="K70" s="177"/>
    </row>
    <row r="71" spans="2:11" x14ac:dyDescent="0.25">
      <c r="B71" s="337" t="s">
        <v>68</v>
      </c>
      <c r="C71" s="338"/>
      <c r="D71" s="339"/>
      <c r="E71" s="183">
        <f t="shared" si="3"/>
        <v>0</v>
      </c>
      <c r="F71" s="181">
        <f t="shared" si="4"/>
        <v>0</v>
      </c>
      <c r="G71" s="181">
        <f t="shared" si="4"/>
        <v>0</v>
      </c>
      <c r="H71" s="181">
        <f t="shared" si="4"/>
        <v>0</v>
      </c>
      <c r="I71" s="181">
        <f t="shared" si="4"/>
        <v>0</v>
      </c>
      <c r="J71" s="180">
        <f t="shared" si="5"/>
        <v>0</v>
      </c>
      <c r="K71" s="177"/>
    </row>
    <row r="72" spans="2:11" x14ac:dyDescent="0.25">
      <c r="B72" s="337" t="s">
        <v>70</v>
      </c>
      <c r="C72" s="338"/>
      <c r="D72" s="339"/>
      <c r="E72" s="184">
        <f t="shared" si="3"/>
        <v>0</v>
      </c>
      <c r="F72" s="181">
        <f t="shared" si="4"/>
        <v>0</v>
      </c>
      <c r="G72" s="181">
        <f t="shared" si="4"/>
        <v>0</v>
      </c>
      <c r="H72" s="181">
        <f t="shared" si="4"/>
        <v>0</v>
      </c>
      <c r="I72" s="181">
        <f t="shared" si="4"/>
        <v>0</v>
      </c>
      <c r="J72" s="180">
        <f t="shared" si="5"/>
        <v>0</v>
      </c>
      <c r="K72" s="177"/>
    </row>
    <row r="73" spans="2:11" x14ac:dyDescent="0.25">
      <c r="B73" s="337" t="s">
        <v>72</v>
      </c>
      <c r="C73" s="338"/>
      <c r="D73" s="339"/>
      <c r="E73" s="183">
        <f t="shared" si="3"/>
        <v>0</v>
      </c>
      <c r="F73" s="181">
        <f t="shared" si="4"/>
        <v>0</v>
      </c>
      <c r="G73" s="181">
        <f t="shared" si="4"/>
        <v>0</v>
      </c>
      <c r="H73" s="181">
        <f t="shared" si="4"/>
        <v>0</v>
      </c>
      <c r="I73" s="181">
        <f t="shared" si="4"/>
        <v>0</v>
      </c>
      <c r="J73" s="180">
        <f t="shared" si="5"/>
        <v>0</v>
      </c>
      <c r="K73" s="177"/>
    </row>
    <row r="74" spans="2:11" x14ac:dyDescent="0.25">
      <c r="B74" s="337" t="s">
        <v>74</v>
      </c>
      <c r="C74" s="338"/>
      <c r="D74" s="339"/>
      <c r="E74" s="182">
        <f t="shared" si="3"/>
        <v>0</v>
      </c>
      <c r="F74" s="181">
        <f t="shared" si="4"/>
        <v>0</v>
      </c>
      <c r="G74" s="181">
        <f t="shared" si="4"/>
        <v>0</v>
      </c>
      <c r="H74" s="181">
        <f t="shared" si="4"/>
        <v>0</v>
      </c>
      <c r="I74" s="181">
        <f t="shared" si="4"/>
        <v>0</v>
      </c>
      <c r="J74" s="180">
        <f t="shared" si="5"/>
        <v>0</v>
      </c>
      <c r="K74" s="177"/>
    </row>
    <row r="75" spans="2:11" x14ac:dyDescent="0.25">
      <c r="B75" s="337" t="s">
        <v>76</v>
      </c>
      <c r="C75" s="338"/>
      <c r="D75" s="339"/>
      <c r="E75" s="182">
        <f t="shared" si="3"/>
        <v>0</v>
      </c>
      <c r="F75" s="181">
        <f t="shared" si="4"/>
        <v>0</v>
      </c>
      <c r="G75" s="181">
        <f t="shared" si="4"/>
        <v>0</v>
      </c>
      <c r="H75" s="181">
        <f t="shared" si="4"/>
        <v>0</v>
      </c>
      <c r="I75" s="181">
        <f t="shared" si="4"/>
        <v>0</v>
      </c>
      <c r="J75" s="180">
        <f t="shared" si="5"/>
        <v>0</v>
      </c>
      <c r="K75" s="177"/>
    </row>
    <row r="76" spans="2:11" x14ac:dyDescent="0.25">
      <c r="B76" s="337" t="s">
        <v>78</v>
      </c>
      <c r="C76" s="338"/>
      <c r="D76" s="339"/>
      <c r="E76" s="182">
        <f t="shared" si="3"/>
        <v>0</v>
      </c>
      <c r="F76" s="181">
        <f t="shared" si="4"/>
        <v>0</v>
      </c>
      <c r="G76" s="181">
        <f t="shared" si="4"/>
        <v>0</v>
      </c>
      <c r="H76" s="181">
        <f t="shared" si="4"/>
        <v>0</v>
      </c>
      <c r="I76" s="181">
        <f t="shared" si="4"/>
        <v>0</v>
      </c>
      <c r="J76" s="180">
        <f t="shared" si="5"/>
        <v>0</v>
      </c>
      <c r="K76" s="177"/>
    </row>
    <row r="77" spans="2:11" x14ac:dyDescent="0.25">
      <c r="B77" s="337" t="s">
        <v>80</v>
      </c>
      <c r="C77" s="338"/>
      <c r="D77" s="339"/>
      <c r="E77" s="182">
        <f t="shared" si="3"/>
        <v>0</v>
      </c>
      <c r="F77" s="181">
        <f t="shared" si="4"/>
        <v>0</v>
      </c>
      <c r="G77" s="181">
        <f t="shared" si="4"/>
        <v>0</v>
      </c>
      <c r="H77" s="181">
        <f t="shared" si="4"/>
        <v>0</v>
      </c>
      <c r="I77" s="181">
        <f t="shared" si="4"/>
        <v>0</v>
      </c>
      <c r="J77" s="180">
        <f t="shared" si="5"/>
        <v>0</v>
      </c>
      <c r="K77" s="177"/>
    </row>
    <row r="78" spans="2:11" x14ac:dyDescent="0.25">
      <c r="B78" s="337" t="s">
        <v>82</v>
      </c>
      <c r="C78" s="338"/>
      <c r="D78" s="339"/>
      <c r="E78" s="182">
        <f t="shared" si="3"/>
        <v>0</v>
      </c>
      <c r="F78" s="181">
        <f t="shared" si="4"/>
        <v>0</v>
      </c>
      <c r="G78" s="181">
        <f t="shared" si="4"/>
        <v>0</v>
      </c>
      <c r="H78" s="181">
        <f t="shared" si="4"/>
        <v>0</v>
      </c>
      <c r="I78" s="181">
        <f t="shared" si="4"/>
        <v>0</v>
      </c>
      <c r="J78" s="180">
        <f t="shared" si="5"/>
        <v>0</v>
      </c>
      <c r="K78" s="177"/>
    </row>
    <row r="79" spans="2:11" x14ac:dyDescent="0.25">
      <c r="B79" s="337" t="s">
        <v>84</v>
      </c>
      <c r="C79" s="338"/>
      <c r="D79" s="339"/>
      <c r="E79" s="182">
        <f t="shared" si="3"/>
        <v>0</v>
      </c>
      <c r="F79" s="181">
        <f t="shared" si="4"/>
        <v>0</v>
      </c>
      <c r="G79" s="181">
        <f t="shared" si="4"/>
        <v>0</v>
      </c>
      <c r="H79" s="181">
        <f t="shared" si="4"/>
        <v>0</v>
      </c>
      <c r="I79" s="181">
        <f t="shared" si="4"/>
        <v>0</v>
      </c>
      <c r="J79" s="180">
        <f t="shared" si="5"/>
        <v>0</v>
      </c>
      <c r="K79" s="177"/>
    </row>
    <row r="80" spans="2:11" x14ac:dyDescent="0.25">
      <c r="B80" s="337" t="s">
        <v>86</v>
      </c>
      <c r="C80" s="338"/>
      <c r="D80" s="339"/>
      <c r="E80" s="182">
        <f t="shared" si="3"/>
        <v>16082</v>
      </c>
      <c r="F80" s="181">
        <f t="shared" si="4"/>
        <v>3466.6000000000004</v>
      </c>
      <c r="G80" s="181">
        <f t="shared" si="4"/>
        <v>10399.799999999999</v>
      </c>
      <c r="H80" s="181">
        <f t="shared" si="4"/>
        <v>8666.5</v>
      </c>
      <c r="I80" s="181">
        <f t="shared" si="4"/>
        <v>12133.100000000002</v>
      </c>
      <c r="J80" s="180">
        <f t="shared" si="5"/>
        <v>34666</v>
      </c>
      <c r="K80" s="177"/>
    </row>
    <row r="81" spans="2:11" x14ac:dyDescent="0.25">
      <c r="B81" s="337" t="s">
        <v>132</v>
      </c>
      <c r="C81" s="338"/>
      <c r="D81" s="339"/>
      <c r="E81" s="182">
        <f t="shared" si="3"/>
        <v>27306</v>
      </c>
      <c r="F81" s="181">
        <f t="shared" si="4"/>
        <v>1214.3</v>
      </c>
      <c r="G81" s="181">
        <f t="shared" si="4"/>
        <v>3642.9</v>
      </c>
      <c r="H81" s="181">
        <f t="shared" si="4"/>
        <v>3035.75</v>
      </c>
      <c r="I81" s="181">
        <f t="shared" si="4"/>
        <v>4250.0500000000011</v>
      </c>
      <c r="J81" s="180">
        <f t="shared" si="5"/>
        <v>12143</v>
      </c>
      <c r="K81" s="177"/>
    </row>
    <row r="82" spans="2:11" x14ac:dyDescent="0.25">
      <c r="B82" s="340" t="s">
        <v>2251</v>
      </c>
      <c r="C82" s="341"/>
      <c r="D82" s="342"/>
      <c r="E82" s="178">
        <f>SUM(E67:E80)</f>
        <v>18373</v>
      </c>
      <c r="F82" s="179">
        <f>SUM(F67:F80)</f>
        <v>3582.5000000000005</v>
      </c>
      <c r="G82" s="178">
        <f>SUM(G67:G80)</f>
        <v>10747.5</v>
      </c>
      <c r="H82" s="178">
        <f>SUM(H67:H80)</f>
        <v>8956.25</v>
      </c>
      <c r="I82" s="178">
        <f>SUM(I67:I80)</f>
        <v>12538.750000000002</v>
      </c>
      <c r="J82" s="178">
        <f>SUM(J67:J81)</f>
        <v>47968</v>
      </c>
      <c r="K82" s="177"/>
    </row>
    <row r="83" spans="2:11" x14ac:dyDescent="0.25">
      <c r="E83" s="245"/>
      <c r="G83" s="245"/>
      <c r="I83" s="245"/>
      <c r="K83" s="245"/>
    </row>
    <row r="84" spans="2:11" x14ac:dyDescent="0.25">
      <c r="E84" s="245"/>
      <c r="G84" s="245"/>
      <c r="I84" s="245"/>
      <c r="K84" s="245"/>
    </row>
    <row r="85" spans="2:11" x14ac:dyDescent="0.25">
      <c r="E85" s="245"/>
      <c r="G85" s="245"/>
      <c r="I85" s="245"/>
      <c r="K85" s="245"/>
    </row>
    <row r="86" spans="2:11" x14ac:dyDescent="0.25">
      <c r="E86" s="245"/>
      <c r="G86" s="245"/>
      <c r="I86" s="245"/>
      <c r="K86" s="245"/>
    </row>
    <row r="87" spans="2:11" x14ac:dyDescent="0.25">
      <c r="E87" s="245"/>
      <c r="G87" s="245"/>
      <c r="I87" s="245"/>
      <c r="K87" s="245"/>
    </row>
    <row r="88" spans="2:11" x14ac:dyDescent="0.25">
      <c r="E88" s="245"/>
      <c r="G88" s="245"/>
      <c r="I88" s="245"/>
      <c r="K88" s="245"/>
    </row>
    <row r="89" spans="2:11" x14ac:dyDescent="0.25">
      <c r="E89" s="245"/>
      <c r="G89" s="245"/>
      <c r="I89" s="245"/>
      <c r="K89" s="245"/>
    </row>
    <row r="90" spans="2:11" x14ac:dyDescent="0.25">
      <c r="E90" s="245"/>
      <c r="G90" s="245"/>
      <c r="I90" s="245"/>
      <c r="K90" s="245"/>
    </row>
    <row r="91" spans="2:11" x14ac:dyDescent="0.25">
      <c r="E91" s="245"/>
      <c r="G91" s="245"/>
      <c r="I91" s="245"/>
      <c r="K91" s="245"/>
    </row>
    <row r="92" spans="2:11" x14ac:dyDescent="0.25">
      <c r="E92" s="245"/>
      <c r="G92" s="245"/>
      <c r="I92" s="245"/>
      <c r="K92" s="245"/>
    </row>
    <row r="93" spans="2:11" x14ac:dyDescent="0.25">
      <c r="E93" s="245"/>
      <c r="G93" s="245"/>
      <c r="I93" s="245"/>
      <c r="K93" s="245"/>
    </row>
    <row r="94" spans="2:11" x14ac:dyDescent="0.25">
      <c r="E94" s="245"/>
      <c r="G94" s="245"/>
      <c r="I94" s="245"/>
      <c r="K94" s="245"/>
    </row>
    <row r="95" spans="2:11" x14ac:dyDescent="0.25">
      <c r="E95" s="245"/>
      <c r="G95" s="245"/>
      <c r="I95" s="245"/>
      <c r="K95" s="245"/>
    </row>
    <row r="96" spans="2:11" x14ac:dyDescent="0.25">
      <c r="E96" s="245"/>
      <c r="G96" s="245"/>
      <c r="I96" s="245"/>
      <c r="K96" s="245"/>
    </row>
    <row r="97" spans="1:12" x14ac:dyDescent="0.25">
      <c r="E97" s="245"/>
      <c r="G97" s="245"/>
      <c r="I97" s="245"/>
      <c r="K97" s="245"/>
    </row>
    <row r="98" spans="1:12" x14ac:dyDescent="0.25">
      <c r="E98" s="245"/>
      <c r="G98" s="245"/>
      <c r="I98" s="245"/>
      <c r="K98" s="245"/>
    </row>
    <row r="99" spans="1:12" x14ac:dyDescent="0.25">
      <c r="C99" s="233"/>
      <c r="D99" s="177"/>
      <c r="E99" s="177"/>
      <c r="G99" s="240"/>
      <c r="H99" s="240"/>
      <c r="I99" s="240"/>
      <c r="J99" s="177"/>
      <c r="K99" s="177"/>
    </row>
    <row r="100" spans="1:12" ht="15.75" thickBot="1" x14ac:dyDescent="0.3">
      <c r="A100" s="343" t="s">
        <v>2250</v>
      </c>
      <c r="B100" s="344"/>
      <c r="C100" s="344"/>
      <c r="D100" s="344"/>
      <c r="E100" s="344"/>
      <c r="F100" s="344"/>
      <c r="G100" s="344"/>
      <c r="H100" s="344"/>
      <c r="I100" s="344"/>
      <c r="J100" s="344"/>
      <c r="K100" s="345"/>
    </row>
    <row r="101" spans="1:12" s="234" customFormat="1" ht="15.75" thickBot="1" x14ac:dyDescent="0.3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</row>
    <row r="102" spans="1:12" s="151" customFormat="1" x14ac:dyDescent="0.25">
      <c r="A102" s="332" t="s">
        <v>2237</v>
      </c>
      <c r="B102" s="333"/>
      <c r="C102" s="333"/>
      <c r="D102" s="153">
        <v>2016</v>
      </c>
      <c r="E102" s="154" t="s">
        <v>2245</v>
      </c>
      <c r="F102" s="153">
        <v>2015</v>
      </c>
      <c r="G102" s="154" t="s">
        <v>2245</v>
      </c>
      <c r="H102" s="153">
        <v>2014</v>
      </c>
      <c r="I102" s="154" t="s">
        <v>2245</v>
      </c>
      <c r="J102" s="153">
        <v>2013</v>
      </c>
      <c r="K102" s="152" t="s">
        <v>2244</v>
      </c>
      <c r="L102" s="245"/>
    </row>
    <row r="103" spans="1:12" x14ac:dyDescent="0.25">
      <c r="A103" s="324" t="s">
        <v>1074</v>
      </c>
      <c r="B103" s="325"/>
      <c r="C103" s="326"/>
      <c r="D103" s="165">
        <v>3792516</v>
      </c>
      <c r="E103" s="164">
        <v>0.33733539031163229</v>
      </c>
      <c r="F103" s="165">
        <v>2835875</v>
      </c>
      <c r="G103" s="164">
        <v>3.8221867834681067E-2</v>
      </c>
      <c r="H103" s="165">
        <v>2731473</v>
      </c>
      <c r="I103" s="164">
        <v>-0.18049606355201087</v>
      </c>
      <c r="J103" s="165">
        <v>3333081</v>
      </c>
      <c r="K103" s="164">
        <v>0.13784093455874613</v>
      </c>
    </row>
    <row r="104" spans="1:12" x14ac:dyDescent="0.25">
      <c r="A104" s="328" t="s">
        <v>1083</v>
      </c>
      <c r="B104" s="329"/>
      <c r="C104" s="330"/>
      <c r="D104" s="243">
        <v>0</v>
      </c>
      <c r="E104" s="156"/>
      <c r="F104" s="243">
        <v>0</v>
      </c>
      <c r="G104" s="156"/>
      <c r="H104" s="243">
        <v>0</v>
      </c>
      <c r="I104" s="156"/>
      <c r="J104" s="243">
        <v>0</v>
      </c>
      <c r="K104" s="156"/>
    </row>
    <row r="105" spans="1:12" ht="15.75" thickBot="1" x14ac:dyDescent="0.3">
      <c r="A105" s="331"/>
      <c r="B105" s="331"/>
      <c r="C105" s="331"/>
      <c r="H105" s="176"/>
    </row>
    <row r="106" spans="1:12" s="151" customFormat="1" x14ac:dyDescent="0.25">
      <c r="A106" s="332" t="s">
        <v>2243</v>
      </c>
      <c r="B106" s="333"/>
      <c r="C106" s="333"/>
      <c r="D106" s="153">
        <v>2016</v>
      </c>
      <c r="E106" s="154" t="s">
        <v>2245</v>
      </c>
      <c r="F106" s="153">
        <v>2015</v>
      </c>
      <c r="G106" s="154" t="s">
        <v>2245</v>
      </c>
      <c r="H106" s="153">
        <v>2014</v>
      </c>
      <c r="I106" s="154" t="s">
        <v>2245</v>
      </c>
      <c r="J106" s="153">
        <v>2013</v>
      </c>
      <c r="K106" s="154" t="s">
        <v>2244</v>
      </c>
    </row>
    <row r="107" spans="1:12" x14ac:dyDescent="0.25">
      <c r="A107" s="334" t="s">
        <v>2097</v>
      </c>
      <c r="B107" s="335"/>
      <c r="C107" s="336"/>
      <c r="D107" s="175">
        <v>470157</v>
      </c>
      <c r="E107" s="174">
        <v>-0.12098663411040833</v>
      </c>
      <c r="F107" s="175">
        <v>534869</v>
      </c>
      <c r="G107" s="174">
        <v>0.10313883772875121</v>
      </c>
      <c r="H107" s="175">
        <v>484861</v>
      </c>
      <c r="I107" s="174">
        <v>0.1244822420022913</v>
      </c>
      <c r="J107" s="175">
        <v>431186</v>
      </c>
      <c r="K107" s="174">
        <v>9.0380949288705992E-2</v>
      </c>
    </row>
    <row r="108" spans="1:12" x14ac:dyDescent="0.25">
      <c r="A108" s="308" t="s">
        <v>2105</v>
      </c>
      <c r="B108" s="302"/>
      <c r="C108" s="309"/>
      <c r="D108" s="212">
        <v>152</v>
      </c>
      <c r="E108" s="141">
        <v>0</v>
      </c>
      <c r="F108" s="212">
        <v>152</v>
      </c>
      <c r="G108" s="141">
        <v>-6.5359477124182774E-3</v>
      </c>
      <c r="H108" s="158">
        <v>153</v>
      </c>
      <c r="I108" s="141"/>
      <c r="J108" s="158">
        <v>0</v>
      </c>
      <c r="K108" s="141"/>
    </row>
    <row r="109" spans="1:12" x14ac:dyDescent="0.25">
      <c r="A109" s="308" t="s">
        <v>2106</v>
      </c>
      <c r="B109" s="302"/>
      <c r="C109" s="309"/>
      <c r="D109" s="212">
        <v>392768</v>
      </c>
      <c r="E109" s="141">
        <v>5.0400885746225255E-2</v>
      </c>
      <c r="F109" s="212">
        <v>373922</v>
      </c>
      <c r="G109" s="141"/>
      <c r="H109" s="158">
        <v>0</v>
      </c>
      <c r="I109" s="141"/>
      <c r="J109" s="158">
        <v>0</v>
      </c>
      <c r="K109" s="141"/>
    </row>
    <row r="110" spans="1:12" x14ac:dyDescent="0.25">
      <c r="A110" s="308" t="s">
        <v>2107</v>
      </c>
      <c r="B110" s="302"/>
      <c r="C110" s="309"/>
      <c r="D110" s="212">
        <v>148026</v>
      </c>
      <c r="E110" s="141">
        <v>8.456668913572285E-2</v>
      </c>
      <c r="F110" s="212">
        <v>136484</v>
      </c>
      <c r="G110" s="141"/>
      <c r="H110" s="158">
        <v>0</v>
      </c>
      <c r="I110" s="141"/>
      <c r="J110" s="158">
        <v>0</v>
      </c>
      <c r="K110" s="141"/>
    </row>
    <row r="111" spans="1:12" x14ac:dyDescent="0.25">
      <c r="A111" s="308" t="s">
        <v>2108</v>
      </c>
      <c r="B111" s="302"/>
      <c r="C111" s="309"/>
      <c r="D111" s="212">
        <v>540794</v>
      </c>
      <c r="E111" s="141">
        <v>5.9536917669463119E-2</v>
      </c>
      <c r="F111" s="212">
        <v>510406</v>
      </c>
      <c r="G111" s="141"/>
      <c r="H111" s="158">
        <v>0</v>
      </c>
      <c r="I111" s="141"/>
      <c r="J111" s="158">
        <v>0</v>
      </c>
      <c r="K111" s="141"/>
    </row>
    <row r="112" spans="1:12" x14ac:dyDescent="0.25">
      <c r="A112" s="308" t="s">
        <v>2109</v>
      </c>
      <c r="B112" s="302"/>
      <c r="C112" s="309"/>
      <c r="D112" s="212">
        <v>84305</v>
      </c>
      <c r="E112" s="141">
        <v>0.25901644240677402</v>
      </c>
      <c r="F112" s="212">
        <v>66961</v>
      </c>
      <c r="G112" s="141"/>
      <c r="H112" s="158">
        <v>0</v>
      </c>
      <c r="I112" s="141"/>
      <c r="J112" s="158">
        <v>0</v>
      </c>
      <c r="K112" s="141"/>
    </row>
    <row r="113" spans="1:11" x14ac:dyDescent="0.25">
      <c r="A113" s="308" t="s">
        <v>2110</v>
      </c>
      <c r="B113" s="302"/>
      <c r="C113" s="309"/>
      <c r="D113" s="212">
        <v>26214</v>
      </c>
      <c r="E113" s="141">
        <v>6.9260890846793988E-2</v>
      </c>
      <c r="F113" s="212">
        <v>24516</v>
      </c>
      <c r="G113" s="141"/>
      <c r="H113" s="158">
        <v>0</v>
      </c>
      <c r="I113" s="141"/>
      <c r="J113" s="158">
        <v>0</v>
      </c>
      <c r="K113" s="141"/>
    </row>
    <row r="114" spans="1:11" x14ac:dyDescent="0.25">
      <c r="A114" s="308" t="s">
        <v>2111</v>
      </c>
      <c r="B114" s="302"/>
      <c r="C114" s="309"/>
      <c r="D114" s="212">
        <v>110519</v>
      </c>
      <c r="E114" s="141">
        <v>0.20816161439487524</v>
      </c>
      <c r="F114" s="212">
        <v>91477</v>
      </c>
      <c r="G114" s="141"/>
      <c r="H114" s="158">
        <v>0</v>
      </c>
      <c r="I114" s="141"/>
      <c r="J114" s="158">
        <v>0</v>
      </c>
      <c r="K114" s="141"/>
    </row>
    <row r="115" spans="1:11" x14ac:dyDescent="0.25">
      <c r="A115" s="308" t="s">
        <v>2112</v>
      </c>
      <c r="B115" s="302"/>
      <c r="C115" s="309"/>
      <c r="D115" s="212"/>
      <c r="E115" s="141"/>
      <c r="F115" s="212"/>
      <c r="G115" s="141"/>
      <c r="H115" s="158"/>
      <c r="I115" s="141"/>
      <c r="J115" s="158"/>
      <c r="K115" s="141"/>
    </row>
    <row r="116" spans="1:11" x14ac:dyDescent="0.25">
      <c r="A116" s="308" t="s">
        <v>2113</v>
      </c>
      <c r="B116" s="302"/>
      <c r="C116" s="309"/>
      <c r="D116" s="212"/>
      <c r="E116" s="141"/>
      <c r="F116" s="212"/>
      <c r="G116" s="141"/>
      <c r="H116" s="158"/>
      <c r="I116" s="141"/>
      <c r="J116" s="158"/>
      <c r="K116" s="141"/>
    </row>
    <row r="117" spans="1:11" x14ac:dyDescent="0.25">
      <c r="A117" s="308" t="s">
        <v>2114</v>
      </c>
      <c r="B117" s="302"/>
      <c r="C117" s="309"/>
      <c r="D117" s="212"/>
      <c r="E117" s="141"/>
      <c r="F117" s="212"/>
      <c r="G117" s="141"/>
      <c r="H117" s="158"/>
      <c r="I117" s="141"/>
      <c r="J117" s="158"/>
      <c r="K117" s="141"/>
    </row>
    <row r="118" spans="1:11" x14ac:dyDescent="0.25">
      <c r="A118" s="308" t="s">
        <v>2135</v>
      </c>
      <c r="B118" s="302"/>
      <c r="C118" s="309"/>
      <c r="D118" s="212">
        <v>697710</v>
      </c>
      <c r="E118" s="141">
        <v>0.10034143687360531</v>
      </c>
      <c r="F118" s="212">
        <v>634085</v>
      </c>
      <c r="G118" s="141">
        <v>-5.2144497195680484E-2</v>
      </c>
      <c r="H118" s="158">
        <v>668968</v>
      </c>
      <c r="I118" s="141">
        <v>6.118356974482797E-2</v>
      </c>
      <c r="J118" s="158">
        <v>630398</v>
      </c>
      <c r="K118" s="141">
        <v>0.10677698850567419</v>
      </c>
    </row>
    <row r="119" spans="1:11" x14ac:dyDescent="0.25">
      <c r="A119" s="308" t="s">
        <v>2115</v>
      </c>
      <c r="B119" s="302"/>
      <c r="C119" s="309"/>
      <c r="D119" s="212">
        <v>342985</v>
      </c>
      <c r="E119" s="141">
        <v>1.3315488746683757E-2</v>
      </c>
      <c r="F119" s="212">
        <v>338478</v>
      </c>
      <c r="G119" s="141"/>
      <c r="H119" s="158">
        <v>0</v>
      </c>
      <c r="I119" s="141"/>
      <c r="J119" s="158">
        <v>0</v>
      </c>
      <c r="K119" s="141"/>
    </row>
    <row r="120" spans="1:11" x14ac:dyDescent="0.25">
      <c r="A120" s="308" t="s">
        <v>2116</v>
      </c>
      <c r="B120" s="302"/>
      <c r="C120" s="309"/>
      <c r="D120" s="212">
        <v>3525</v>
      </c>
      <c r="E120" s="141">
        <v>-0.39722982216142266</v>
      </c>
      <c r="F120" s="212">
        <v>5848</v>
      </c>
      <c r="G120" s="141"/>
      <c r="H120" s="158">
        <v>0</v>
      </c>
      <c r="I120" s="141"/>
      <c r="J120" s="158">
        <v>0</v>
      </c>
      <c r="K120" s="141"/>
    </row>
    <row r="121" spans="1:11" x14ac:dyDescent="0.25">
      <c r="A121" s="308" t="s">
        <v>2117</v>
      </c>
      <c r="B121" s="302"/>
      <c r="C121" s="309"/>
      <c r="D121" s="212">
        <v>347096</v>
      </c>
      <c r="E121" s="141">
        <v>-3.5530992016849949E-2</v>
      </c>
      <c r="F121" s="212">
        <v>359883</v>
      </c>
      <c r="G121" s="141">
        <v>-6.4320293690948493E-2</v>
      </c>
      <c r="H121" s="158">
        <v>384622</v>
      </c>
      <c r="I121" s="141">
        <v>-2.0068840939722166E-2</v>
      </c>
      <c r="J121" s="158">
        <v>392499</v>
      </c>
      <c r="K121" s="141">
        <v>-0.11567672783879701</v>
      </c>
    </row>
    <row r="122" spans="1:11" x14ac:dyDescent="0.25">
      <c r="A122" s="308" t="s">
        <v>2119</v>
      </c>
      <c r="B122" s="302"/>
      <c r="C122" s="309"/>
      <c r="D122" s="212">
        <v>153589</v>
      </c>
      <c r="E122" s="141">
        <v>3.645393995424695E-2</v>
      </c>
      <c r="F122" s="212">
        <v>148187</v>
      </c>
      <c r="G122" s="141"/>
      <c r="H122" s="158">
        <v>0</v>
      </c>
      <c r="I122" s="141"/>
      <c r="J122" s="158">
        <v>0</v>
      </c>
      <c r="K122" s="141"/>
    </row>
    <row r="123" spans="1:11" x14ac:dyDescent="0.25">
      <c r="A123" s="308" t="s">
        <v>2120</v>
      </c>
      <c r="B123" s="302"/>
      <c r="C123" s="309"/>
      <c r="D123" s="212">
        <v>0</v>
      </c>
      <c r="E123" s="141">
        <v>-1</v>
      </c>
      <c r="F123" s="212">
        <v>30</v>
      </c>
      <c r="G123" s="141"/>
      <c r="H123" s="158">
        <v>0</v>
      </c>
      <c r="I123" s="141"/>
      <c r="J123" s="158">
        <v>0</v>
      </c>
      <c r="K123" s="141"/>
    </row>
    <row r="124" spans="1:11" x14ac:dyDescent="0.25">
      <c r="A124" s="308" t="s">
        <v>2121</v>
      </c>
      <c r="B124" s="302"/>
      <c r="C124" s="309"/>
      <c r="D124" s="212">
        <v>159728</v>
      </c>
      <c r="E124" s="141">
        <v>-4.412974644094847E-3</v>
      </c>
      <c r="F124" s="212">
        <v>160436</v>
      </c>
      <c r="G124" s="141">
        <v>-9.0483398243734303E-2</v>
      </c>
      <c r="H124" s="158">
        <v>176397</v>
      </c>
      <c r="I124" s="141">
        <v>-0.13451970914657485</v>
      </c>
      <c r="J124" s="158">
        <v>203814</v>
      </c>
      <c r="K124" s="141">
        <v>-0.21630506245890857</v>
      </c>
    </row>
    <row r="125" spans="1:11" x14ac:dyDescent="0.25">
      <c r="A125" s="308" t="s">
        <v>2118</v>
      </c>
      <c r="B125" s="302"/>
      <c r="C125" s="309"/>
      <c r="D125" s="212">
        <v>93271</v>
      </c>
      <c r="E125" s="141">
        <v>0.40236054728612247</v>
      </c>
      <c r="F125" s="212">
        <v>66510</v>
      </c>
      <c r="G125" s="141"/>
      <c r="H125" s="158">
        <v>0</v>
      </c>
      <c r="I125" s="141"/>
      <c r="J125" s="158">
        <v>0</v>
      </c>
      <c r="K125" s="141"/>
    </row>
    <row r="126" spans="1:11" x14ac:dyDescent="0.25">
      <c r="A126" s="308" t="s">
        <v>2122</v>
      </c>
      <c r="B126" s="302"/>
      <c r="C126" s="309"/>
      <c r="D126" s="212">
        <v>0</v>
      </c>
      <c r="E126" s="141">
        <v>-1</v>
      </c>
      <c r="F126" s="212">
        <v>5196</v>
      </c>
      <c r="G126" s="141"/>
      <c r="H126" s="158">
        <v>0</v>
      </c>
      <c r="I126" s="141"/>
      <c r="J126" s="158">
        <v>0</v>
      </c>
      <c r="K126" s="141"/>
    </row>
    <row r="127" spans="1:11" x14ac:dyDescent="0.25">
      <c r="A127" s="308" t="s">
        <v>2123</v>
      </c>
      <c r="B127" s="302"/>
      <c r="C127" s="309"/>
      <c r="D127" s="212">
        <v>96458</v>
      </c>
      <c r="E127" s="141">
        <v>0.25021710108485729</v>
      </c>
      <c r="F127" s="212">
        <v>77153</v>
      </c>
      <c r="G127" s="141">
        <v>0.26787944521133245</v>
      </c>
      <c r="H127" s="158">
        <v>60852</v>
      </c>
      <c r="I127" s="141">
        <v>0.4744493712291924</v>
      </c>
      <c r="J127" s="158">
        <v>41271</v>
      </c>
      <c r="K127" s="141">
        <v>1.3371859174723171</v>
      </c>
    </row>
    <row r="128" spans="1:11" x14ac:dyDescent="0.25">
      <c r="A128" s="308" t="s">
        <v>2124</v>
      </c>
      <c r="B128" s="302"/>
      <c r="C128" s="309"/>
      <c r="D128" s="212">
        <v>0</v>
      </c>
      <c r="E128" s="141"/>
      <c r="F128" s="212">
        <v>0</v>
      </c>
      <c r="G128" s="141"/>
      <c r="H128" s="158">
        <v>0</v>
      </c>
      <c r="I128" s="141"/>
      <c r="J128" s="158">
        <v>0</v>
      </c>
      <c r="K128" s="141"/>
    </row>
    <row r="129" spans="1:11" x14ac:dyDescent="0.25">
      <c r="A129" s="308" t="s">
        <v>2125</v>
      </c>
      <c r="B129" s="302"/>
      <c r="C129" s="309"/>
      <c r="D129" s="212">
        <v>0</v>
      </c>
      <c r="E129" s="141"/>
      <c r="F129" s="212">
        <v>0</v>
      </c>
      <c r="G129" s="141"/>
      <c r="H129" s="158">
        <v>0</v>
      </c>
      <c r="I129" s="141"/>
      <c r="J129" s="158">
        <v>0</v>
      </c>
      <c r="K129" s="141"/>
    </row>
    <row r="130" spans="1:11" x14ac:dyDescent="0.25">
      <c r="A130" s="308" t="s">
        <v>2126</v>
      </c>
      <c r="B130" s="302"/>
      <c r="C130" s="309"/>
      <c r="D130" s="212">
        <v>0</v>
      </c>
      <c r="E130" s="141"/>
      <c r="F130" s="212">
        <v>0</v>
      </c>
      <c r="G130" s="141"/>
      <c r="H130" s="158">
        <v>0</v>
      </c>
      <c r="I130" s="141"/>
      <c r="J130" s="158">
        <v>0</v>
      </c>
      <c r="K130" s="141"/>
    </row>
    <row r="131" spans="1:11" x14ac:dyDescent="0.25">
      <c r="A131" s="308" t="s">
        <v>2127</v>
      </c>
      <c r="B131" s="302"/>
      <c r="C131" s="309"/>
      <c r="D131" s="158">
        <v>38876</v>
      </c>
      <c r="E131" s="141">
        <v>0.11160037743402063</v>
      </c>
      <c r="F131" s="158">
        <v>34973</v>
      </c>
      <c r="G131" s="141"/>
      <c r="H131" s="158">
        <v>0</v>
      </c>
      <c r="I131" s="141"/>
      <c r="J131" s="158">
        <v>0</v>
      </c>
      <c r="K131" s="141"/>
    </row>
    <row r="132" spans="1:11" x14ac:dyDescent="0.25">
      <c r="A132" s="308" t="s">
        <v>2279</v>
      </c>
      <c r="B132" s="302"/>
      <c r="C132" s="309"/>
      <c r="D132" s="158">
        <v>314409</v>
      </c>
      <c r="E132" s="141">
        <v>0.19744293837382454</v>
      </c>
      <c r="F132" s="158">
        <v>262567</v>
      </c>
      <c r="G132" s="141"/>
      <c r="H132" s="158">
        <v>0</v>
      </c>
      <c r="I132" s="141"/>
      <c r="J132" s="158">
        <v>0</v>
      </c>
      <c r="K132" s="141"/>
    </row>
    <row r="133" spans="1:11" x14ac:dyDescent="0.25">
      <c r="A133" s="308" t="s">
        <v>2128</v>
      </c>
      <c r="B133" s="302"/>
      <c r="C133" s="309"/>
      <c r="D133" s="158">
        <v>288553</v>
      </c>
      <c r="E133" s="141">
        <v>9.8969025048844639E-2</v>
      </c>
      <c r="F133" s="158">
        <v>262567</v>
      </c>
      <c r="G133" s="141"/>
      <c r="H133" s="158">
        <v>0</v>
      </c>
      <c r="I133" s="141"/>
      <c r="J133" s="158">
        <v>0</v>
      </c>
      <c r="K133" s="141"/>
    </row>
    <row r="134" spans="1:11" x14ac:dyDescent="0.25">
      <c r="A134" s="308" t="s">
        <v>2282</v>
      </c>
      <c r="B134" s="302"/>
      <c r="C134" s="309"/>
      <c r="D134" s="158">
        <v>46761</v>
      </c>
      <c r="E134" s="141">
        <v>-0.62425269992285937</v>
      </c>
      <c r="F134" s="158">
        <v>124448</v>
      </c>
      <c r="G134" s="141"/>
      <c r="H134" s="158">
        <v>0</v>
      </c>
      <c r="I134" s="141"/>
      <c r="J134" s="158">
        <v>0</v>
      </c>
      <c r="K134" s="141"/>
    </row>
    <row r="135" spans="1:11" x14ac:dyDescent="0.25">
      <c r="A135" s="308" t="s">
        <v>2130</v>
      </c>
      <c r="B135" s="302"/>
      <c r="C135" s="309"/>
      <c r="D135" s="158">
        <v>46761</v>
      </c>
      <c r="E135" s="141">
        <v>-0.55905816234158112</v>
      </c>
      <c r="F135" s="158">
        <v>106048</v>
      </c>
      <c r="G135" s="141"/>
      <c r="H135" s="158">
        <v>0</v>
      </c>
      <c r="I135" s="141"/>
      <c r="J135" s="158">
        <v>0</v>
      </c>
      <c r="K135" s="141"/>
    </row>
    <row r="136" spans="1:11" x14ac:dyDescent="0.25">
      <c r="A136" s="308" t="s">
        <v>2281</v>
      </c>
      <c r="B136" s="302"/>
      <c r="C136" s="309"/>
      <c r="D136" s="211">
        <v>25856</v>
      </c>
      <c r="E136" s="207"/>
      <c r="F136" s="211">
        <v>0</v>
      </c>
      <c r="G136" s="208"/>
      <c r="H136" s="211">
        <v>0</v>
      </c>
      <c r="I136" s="208"/>
      <c r="J136" s="211">
        <v>0</v>
      </c>
      <c r="K136" s="208"/>
    </row>
    <row r="137" spans="1:11" x14ac:dyDescent="0.25">
      <c r="A137" s="236" t="s">
        <v>2280</v>
      </c>
      <c r="B137" s="236"/>
      <c r="C137" s="236"/>
      <c r="D137" s="210">
        <v>0</v>
      </c>
      <c r="E137" s="145">
        <v>-1</v>
      </c>
      <c r="F137" s="159">
        <v>18400</v>
      </c>
      <c r="G137" s="145"/>
      <c r="H137" s="159">
        <v>0</v>
      </c>
      <c r="I137" s="145"/>
      <c r="J137" s="159">
        <v>0</v>
      </c>
      <c r="K137" s="145"/>
    </row>
    <row r="138" spans="1:11" x14ac:dyDescent="0.25">
      <c r="A138" s="308" t="s">
        <v>2129</v>
      </c>
      <c r="B138" s="302"/>
      <c r="C138" s="309"/>
      <c r="D138" s="158">
        <v>25856</v>
      </c>
      <c r="E138" s="141">
        <v>0.40521739130434775</v>
      </c>
      <c r="F138" s="158">
        <v>18400</v>
      </c>
      <c r="G138" s="141"/>
      <c r="H138" s="158">
        <v>0</v>
      </c>
      <c r="I138" s="141"/>
      <c r="J138" s="158">
        <v>0</v>
      </c>
      <c r="K138" s="141"/>
    </row>
    <row r="139" spans="1:11" x14ac:dyDescent="0.25">
      <c r="A139" s="308" t="s">
        <v>2131</v>
      </c>
      <c r="B139" s="302"/>
      <c r="C139" s="309"/>
      <c r="D139" s="158"/>
      <c r="E139" s="141"/>
      <c r="F139" s="158"/>
      <c r="G139" s="141"/>
      <c r="H139" s="158"/>
      <c r="I139" s="141"/>
      <c r="J139" s="158"/>
      <c r="K139" s="141"/>
    </row>
    <row r="140" spans="1:11" x14ac:dyDescent="0.25">
      <c r="A140" s="328" t="s">
        <v>1114</v>
      </c>
      <c r="B140" s="329"/>
      <c r="C140" s="330"/>
      <c r="D140" s="209"/>
      <c r="E140" s="170"/>
      <c r="F140" s="209"/>
      <c r="G140" s="173"/>
      <c r="H140" s="209"/>
      <c r="I140" s="173"/>
      <c r="J140" s="209"/>
      <c r="K140" s="173"/>
    </row>
    <row r="141" spans="1:11" s="239" customFormat="1" ht="15.75" thickBot="1" x14ac:dyDescent="0.3">
      <c r="D141" s="213"/>
      <c r="E141" s="214"/>
      <c r="F141" s="215"/>
      <c r="G141" s="214"/>
      <c r="I141" s="214"/>
      <c r="K141" s="214"/>
    </row>
    <row r="142" spans="1:11" s="151" customFormat="1" x14ac:dyDescent="0.25">
      <c r="A142" s="322" t="s">
        <v>2236</v>
      </c>
      <c r="B142" s="323"/>
      <c r="C142" s="323"/>
      <c r="D142" s="153">
        <v>2016</v>
      </c>
      <c r="E142" s="154" t="s">
        <v>2245</v>
      </c>
      <c r="F142" s="153">
        <v>2015</v>
      </c>
      <c r="G142" s="154" t="s">
        <v>2245</v>
      </c>
      <c r="H142" s="153">
        <v>2014</v>
      </c>
      <c r="I142" s="154" t="s">
        <v>2245</v>
      </c>
      <c r="J142" s="153">
        <v>2013</v>
      </c>
      <c r="K142" s="154" t="s">
        <v>2244</v>
      </c>
    </row>
    <row r="143" spans="1:11" x14ac:dyDescent="0.25">
      <c r="A143" s="324" t="s">
        <v>42</v>
      </c>
      <c r="B143" s="325"/>
      <c r="C143" s="326"/>
      <c r="D143" s="172">
        <v>0</v>
      </c>
      <c r="E143" s="164"/>
      <c r="F143" s="165">
        <v>0</v>
      </c>
      <c r="G143" s="164"/>
      <c r="H143" s="165">
        <v>0</v>
      </c>
      <c r="I143" s="164"/>
      <c r="J143" s="165">
        <v>0</v>
      </c>
      <c r="K143" s="164"/>
    </row>
    <row r="144" spans="1:11" x14ac:dyDescent="0.25">
      <c r="A144" s="308" t="s">
        <v>44</v>
      </c>
      <c r="B144" s="302"/>
      <c r="C144" s="309"/>
      <c r="D144" s="171">
        <v>0</v>
      </c>
      <c r="E144" s="141"/>
      <c r="F144" s="158">
        <v>0</v>
      </c>
      <c r="G144" s="141"/>
      <c r="H144" s="158">
        <v>0</v>
      </c>
      <c r="I144" s="141"/>
      <c r="J144" s="158">
        <v>0</v>
      </c>
      <c r="K144" s="141"/>
    </row>
    <row r="145" spans="1:11" x14ac:dyDescent="0.25">
      <c r="A145" s="310" t="s">
        <v>46</v>
      </c>
      <c r="B145" s="304"/>
      <c r="C145" s="311"/>
      <c r="D145" s="171">
        <v>0</v>
      </c>
      <c r="E145" s="145"/>
      <c r="F145" s="159">
        <v>0</v>
      </c>
      <c r="G145" s="145"/>
      <c r="H145" s="159">
        <v>0</v>
      </c>
      <c r="I145" s="145"/>
      <c r="J145" s="159">
        <v>0</v>
      </c>
      <c r="K145" s="145"/>
    </row>
    <row r="146" spans="1:11" x14ac:dyDescent="0.25">
      <c r="A146" s="308" t="s">
        <v>48</v>
      </c>
      <c r="B146" s="302"/>
      <c r="C146" s="309"/>
      <c r="D146" s="171">
        <v>0</v>
      </c>
      <c r="E146" s="141"/>
      <c r="F146" s="158">
        <v>0</v>
      </c>
      <c r="G146" s="141"/>
      <c r="H146" s="158">
        <v>0</v>
      </c>
      <c r="I146" s="141"/>
      <c r="J146" s="158">
        <v>0</v>
      </c>
      <c r="K146" s="141"/>
    </row>
    <row r="147" spans="1:11" x14ac:dyDescent="0.25">
      <c r="A147" s="310" t="s">
        <v>50</v>
      </c>
      <c r="B147" s="304"/>
      <c r="C147" s="311"/>
      <c r="D147" s="171">
        <v>0</v>
      </c>
      <c r="E147" s="145"/>
      <c r="F147" s="159">
        <v>0</v>
      </c>
      <c r="G147" s="145"/>
      <c r="H147" s="159">
        <v>0</v>
      </c>
      <c r="I147" s="145"/>
      <c r="J147" s="159">
        <v>0</v>
      </c>
      <c r="K147" s="145"/>
    </row>
    <row r="148" spans="1:11" x14ac:dyDescent="0.25">
      <c r="A148" s="308" t="s">
        <v>52</v>
      </c>
      <c r="B148" s="302"/>
      <c r="C148" s="309"/>
      <c r="D148" s="171">
        <v>0</v>
      </c>
      <c r="E148" s="141"/>
      <c r="F148" s="158">
        <v>0</v>
      </c>
      <c r="G148" s="141"/>
      <c r="H148" s="158">
        <v>0</v>
      </c>
      <c r="I148" s="141"/>
      <c r="J148" s="158">
        <v>0</v>
      </c>
      <c r="K148" s="141"/>
    </row>
    <row r="149" spans="1:11" x14ac:dyDescent="0.25">
      <c r="A149" s="310" t="s">
        <v>54</v>
      </c>
      <c r="B149" s="304"/>
      <c r="C149" s="311"/>
      <c r="D149" s="171">
        <v>0</v>
      </c>
      <c r="E149" s="145"/>
      <c r="F149" s="159">
        <v>0</v>
      </c>
      <c r="G149" s="145"/>
      <c r="H149" s="159">
        <v>0</v>
      </c>
      <c r="I149" s="145"/>
      <c r="J149" s="159">
        <v>0</v>
      </c>
      <c r="K149" s="145"/>
    </row>
    <row r="150" spans="1:11" x14ac:dyDescent="0.25">
      <c r="A150" s="308" t="s">
        <v>56</v>
      </c>
      <c r="B150" s="302"/>
      <c r="C150" s="309"/>
      <c r="D150" s="171">
        <v>47299</v>
      </c>
      <c r="E150" s="141">
        <v>2.4297005293307228</v>
      </c>
      <c r="F150" s="158">
        <v>13791</v>
      </c>
      <c r="G150" s="141">
        <v>0.47339743589743599</v>
      </c>
      <c r="H150" s="158">
        <v>9360</v>
      </c>
      <c r="I150" s="141">
        <v>-0.88044297410875094</v>
      </c>
      <c r="J150" s="158">
        <v>78289</v>
      </c>
      <c r="K150" s="141">
        <v>-0.39584105046686002</v>
      </c>
    </row>
    <row r="151" spans="1:11" x14ac:dyDescent="0.25">
      <c r="A151" s="310" t="s">
        <v>58</v>
      </c>
      <c r="B151" s="304"/>
      <c r="C151" s="311"/>
      <c r="D151" s="171">
        <v>0</v>
      </c>
      <c r="E151" s="145"/>
      <c r="F151" s="159">
        <v>0</v>
      </c>
      <c r="G151" s="145"/>
      <c r="H151" s="159">
        <v>0</v>
      </c>
      <c r="I151" s="145"/>
      <c r="J151" s="159">
        <v>0</v>
      </c>
      <c r="K151" s="145"/>
    </row>
    <row r="152" spans="1:11" x14ac:dyDescent="0.25">
      <c r="A152" s="308" t="s">
        <v>60</v>
      </c>
      <c r="B152" s="302"/>
      <c r="C152" s="309"/>
      <c r="D152" s="171">
        <v>0</v>
      </c>
      <c r="E152" s="141"/>
      <c r="F152" s="158">
        <v>0</v>
      </c>
      <c r="G152" s="141"/>
      <c r="H152" s="158">
        <v>0</v>
      </c>
      <c r="I152" s="141"/>
      <c r="J152" s="158">
        <v>0</v>
      </c>
      <c r="K152" s="141"/>
    </row>
    <row r="153" spans="1:11" x14ac:dyDescent="0.25">
      <c r="A153" s="310" t="s">
        <v>62</v>
      </c>
      <c r="B153" s="304"/>
      <c r="C153" s="311"/>
      <c r="D153" s="171">
        <v>3450</v>
      </c>
      <c r="E153" s="145">
        <v>0.50589262330859897</v>
      </c>
      <c r="F153" s="159">
        <v>2291</v>
      </c>
      <c r="G153" s="145">
        <v>-0.49923497267759565</v>
      </c>
      <c r="H153" s="159">
        <v>4575</v>
      </c>
      <c r="I153" s="145">
        <v>0.15413723511604438</v>
      </c>
      <c r="J153" s="159">
        <v>3964</v>
      </c>
      <c r="K153" s="145">
        <v>-0.12966700302724521</v>
      </c>
    </row>
    <row r="154" spans="1:11" x14ac:dyDescent="0.25">
      <c r="A154" s="308" t="s">
        <v>64</v>
      </c>
      <c r="B154" s="302"/>
      <c r="C154" s="309"/>
      <c r="D154" s="171">
        <v>0</v>
      </c>
      <c r="E154" s="141"/>
      <c r="F154" s="158">
        <v>0</v>
      </c>
      <c r="G154" s="141"/>
      <c r="H154" s="158">
        <v>0</v>
      </c>
      <c r="I154" s="141"/>
      <c r="J154" s="158">
        <v>0</v>
      </c>
      <c r="K154" s="141"/>
    </row>
    <row r="155" spans="1:11" x14ac:dyDescent="0.25">
      <c r="A155" s="310" t="s">
        <v>66</v>
      </c>
      <c r="B155" s="304"/>
      <c r="C155" s="311"/>
      <c r="D155" s="171">
        <v>0</v>
      </c>
      <c r="E155" s="145"/>
      <c r="F155" s="159">
        <v>0</v>
      </c>
      <c r="G155" s="145"/>
      <c r="H155" s="159">
        <v>0</v>
      </c>
      <c r="I155" s="145"/>
      <c r="J155" s="159">
        <v>0</v>
      </c>
      <c r="K155" s="145"/>
    </row>
    <row r="156" spans="1:11" x14ac:dyDescent="0.25">
      <c r="A156" s="308" t="s">
        <v>68</v>
      </c>
      <c r="B156" s="302"/>
      <c r="C156" s="309"/>
      <c r="D156" s="171">
        <v>0</v>
      </c>
      <c r="E156" s="141"/>
      <c r="F156" s="158">
        <v>0</v>
      </c>
      <c r="G156" s="141"/>
      <c r="H156" s="158">
        <v>0</v>
      </c>
      <c r="I156" s="141"/>
      <c r="J156" s="158">
        <v>0</v>
      </c>
      <c r="K156" s="141"/>
    </row>
    <row r="157" spans="1:11" x14ac:dyDescent="0.25">
      <c r="A157" s="310" t="s">
        <v>70</v>
      </c>
      <c r="B157" s="304"/>
      <c r="C157" s="311"/>
      <c r="D157" s="171">
        <v>0</v>
      </c>
      <c r="E157" s="145"/>
      <c r="F157" s="159">
        <v>0</v>
      </c>
      <c r="G157" s="145"/>
      <c r="H157" s="159">
        <v>0</v>
      </c>
      <c r="I157" s="145"/>
      <c r="J157" s="159">
        <v>0</v>
      </c>
      <c r="K157" s="145"/>
    </row>
    <row r="158" spans="1:11" x14ac:dyDescent="0.25">
      <c r="A158" s="308" t="s">
        <v>72</v>
      </c>
      <c r="B158" s="302"/>
      <c r="C158" s="309"/>
      <c r="D158" s="171">
        <v>0</v>
      </c>
      <c r="E158" s="141"/>
      <c r="F158" s="158">
        <v>0</v>
      </c>
      <c r="G158" s="141"/>
      <c r="H158" s="158">
        <v>0</v>
      </c>
      <c r="I158" s="141"/>
      <c r="J158" s="158">
        <v>0</v>
      </c>
      <c r="K158" s="141"/>
    </row>
    <row r="159" spans="1:11" x14ac:dyDescent="0.25">
      <c r="A159" s="310" t="s">
        <v>74</v>
      </c>
      <c r="B159" s="304"/>
      <c r="C159" s="311"/>
      <c r="D159" s="171">
        <v>0</v>
      </c>
      <c r="E159" s="145"/>
      <c r="F159" s="159">
        <v>0</v>
      </c>
      <c r="G159" s="145"/>
      <c r="H159" s="159">
        <v>0</v>
      </c>
      <c r="I159" s="145"/>
      <c r="J159" s="159">
        <v>0</v>
      </c>
      <c r="K159" s="145"/>
    </row>
    <row r="160" spans="1:11" x14ac:dyDescent="0.25">
      <c r="A160" s="308" t="s">
        <v>76</v>
      </c>
      <c r="B160" s="302"/>
      <c r="C160" s="309"/>
      <c r="D160" s="171">
        <v>0</v>
      </c>
      <c r="E160" s="141"/>
      <c r="F160" s="158">
        <v>0</v>
      </c>
      <c r="G160" s="141"/>
      <c r="H160" s="158">
        <v>0</v>
      </c>
      <c r="I160" s="141"/>
      <c r="J160" s="158">
        <v>0</v>
      </c>
      <c r="K160" s="141"/>
    </row>
    <row r="161" spans="1:11" x14ac:dyDescent="0.25">
      <c r="A161" s="310" t="s">
        <v>78</v>
      </c>
      <c r="B161" s="304"/>
      <c r="C161" s="311"/>
      <c r="D161" s="171">
        <v>0</v>
      </c>
      <c r="E161" s="145"/>
      <c r="F161" s="159">
        <v>0</v>
      </c>
      <c r="G161" s="145"/>
      <c r="H161" s="159">
        <v>0</v>
      </c>
      <c r="I161" s="145"/>
      <c r="J161" s="159">
        <v>0</v>
      </c>
      <c r="K161" s="145"/>
    </row>
    <row r="162" spans="1:11" x14ac:dyDescent="0.25">
      <c r="A162" s="308" t="s">
        <v>80</v>
      </c>
      <c r="B162" s="302"/>
      <c r="C162" s="309"/>
      <c r="D162" s="171">
        <v>0</v>
      </c>
      <c r="E162" s="141"/>
      <c r="F162" s="158">
        <v>0</v>
      </c>
      <c r="G162" s="141"/>
      <c r="H162" s="158">
        <v>0</v>
      </c>
      <c r="I162" s="141"/>
      <c r="J162" s="158">
        <v>0</v>
      </c>
      <c r="K162" s="141"/>
    </row>
    <row r="163" spans="1:11" x14ac:dyDescent="0.25">
      <c r="A163" s="310" t="s">
        <v>82</v>
      </c>
      <c r="B163" s="304"/>
      <c r="C163" s="311"/>
      <c r="D163" s="171">
        <v>0</v>
      </c>
      <c r="E163" s="145"/>
      <c r="F163" s="159">
        <v>0</v>
      </c>
      <c r="G163" s="145"/>
      <c r="H163" s="159">
        <v>0</v>
      </c>
      <c r="I163" s="145"/>
      <c r="J163" s="159">
        <v>0</v>
      </c>
      <c r="K163" s="145"/>
    </row>
    <row r="164" spans="1:11" x14ac:dyDescent="0.25">
      <c r="A164" s="308" t="s">
        <v>84</v>
      </c>
      <c r="B164" s="302"/>
      <c r="C164" s="309"/>
      <c r="D164" s="171">
        <v>0</v>
      </c>
      <c r="E164" s="141"/>
      <c r="F164" s="158">
        <v>0</v>
      </c>
      <c r="G164" s="141"/>
      <c r="H164" s="158">
        <v>0</v>
      </c>
      <c r="I164" s="141"/>
      <c r="J164" s="158">
        <v>0</v>
      </c>
      <c r="K164" s="141"/>
    </row>
    <row r="165" spans="1:11" x14ac:dyDescent="0.25">
      <c r="A165" s="310" t="s">
        <v>86</v>
      </c>
      <c r="B165" s="304"/>
      <c r="C165" s="311"/>
      <c r="D165" s="159">
        <v>50748</v>
      </c>
      <c r="E165" s="145">
        <v>2.1555776644695932</v>
      </c>
      <c r="F165" s="159">
        <v>16082</v>
      </c>
      <c r="G165" s="145">
        <v>0.15407247936849666</v>
      </c>
      <c r="H165" s="159">
        <v>13935</v>
      </c>
      <c r="I165" s="145">
        <v>-0.83058574658983153</v>
      </c>
      <c r="J165" s="159">
        <v>82254</v>
      </c>
      <c r="K165" s="145">
        <v>-0.38303304398570281</v>
      </c>
    </row>
    <row r="166" spans="1:11" x14ac:dyDescent="0.25">
      <c r="A166" s="308" t="s">
        <v>132</v>
      </c>
      <c r="B166" s="302"/>
      <c r="C166" s="309"/>
      <c r="D166" s="171">
        <v>39449</v>
      </c>
      <c r="E166" s="141">
        <v>0.44470079835933496</v>
      </c>
      <c r="F166" s="158">
        <v>27306</v>
      </c>
      <c r="G166" s="141">
        <v>0.37575574365175335</v>
      </c>
      <c r="H166" s="158">
        <v>19848</v>
      </c>
      <c r="I166" s="141">
        <v>-0.89685867955413512</v>
      </c>
      <c r="J166" s="158">
        <v>192435</v>
      </c>
      <c r="K166" s="141">
        <v>-0.79500090939797852</v>
      </c>
    </row>
    <row r="167" spans="1:11" x14ac:dyDescent="0.25">
      <c r="A167" s="312" t="s">
        <v>88</v>
      </c>
      <c r="B167" s="313"/>
      <c r="C167" s="314"/>
      <c r="D167" s="169">
        <v>90197</v>
      </c>
      <c r="E167" s="170">
        <v>1.0787987738827813</v>
      </c>
      <c r="F167" s="169">
        <v>43389</v>
      </c>
      <c r="G167" s="168">
        <v>0.28434419678536549</v>
      </c>
      <c r="H167" s="169">
        <v>33783</v>
      </c>
      <c r="I167" s="168">
        <v>-0.87701319315004655</v>
      </c>
      <c r="J167" s="169">
        <v>274688</v>
      </c>
      <c r="K167" s="168">
        <v>-0.67163836789375586</v>
      </c>
    </row>
    <row r="168" spans="1:11" s="239" customFormat="1" ht="15.75" thickBot="1" x14ac:dyDescent="0.3">
      <c r="A168" s="327"/>
      <c r="B168" s="327"/>
      <c r="C168" s="327"/>
      <c r="E168" s="214"/>
      <c r="G168" s="214"/>
      <c r="I168" s="214"/>
      <c r="K168" s="214"/>
    </row>
    <row r="169" spans="1:11" s="151" customFormat="1" x14ac:dyDescent="0.25">
      <c r="A169" s="322" t="s">
        <v>2238</v>
      </c>
      <c r="B169" s="323"/>
      <c r="C169" s="323"/>
      <c r="D169" s="153">
        <v>2016</v>
      </c>
      <c r="E169" s="154" t="s">
        <v>2245</v>
      </c>
      <c r="F169" s="153">
        <v>2015</v>
      </c>
      <c r="G169" s="154" t="s">
        <v>2245</v>
      </c>
      <c r="H169" s="153">
        <v>2014</v>
      </c>
      <c r="I169" s="154" t="s">
        <v>2245</v>
      </c>
      <c r="J169" s="153">
        <v>2013</v>
      </c>
      <c r="K169" s="152" t="s">
        <v>2244</v>
      </c>
    </row>
    <row r="170" spans="1:11" x14ac:dyDescent="0.25">
      <c r="A170" s="324" t="s">
        <v>1116</v>
      </c>
      <c r="B170" s="325"/>
      <c r="C170" s="326"/>
      <c r="D170" s="165">
        <v>113525</v>
      </c>
      <c r="E170" s="164">
        <v>-10.193796566245545</v>
      </c>
      <c r="F170" s="165">
        <v>-12348</v>
      </c>
      <c r="G170" s="164">
        <v>2.7865685372585096</v>
      </c>
      <c r="H170" s="165">
        <v>-3261</v>
      </c>
      <c r="I170" s="164">
        <v>-0.9729015531124573</v>
      </c>
      <c r="J170" s="165">
        <v>-120339</v>
      </c>
      <c r="K170" s="164">
        <v>-1.9433766276934326</v>
      </c>
    </row>
    <row r="171" spans="1:11" x14ac:dyDescent="0.25">
      <c r="A171" s="308" t="s">
        <v>483</v>
      </c>
      <c r="B171" s="302"/>
      <c r="C171" s="309"/>
      <c r="D171" s="158"/>
      <c r="E171" s="141"/>
      <c r="F171" s="158"/>
      <c r="G171" s="141"/>
      <c r="H171" s="158"/>
      <c r="I171" s="141"/>
      <c r="J171" s="158"/>
      <c r="K171" s="141"/>
    </row>
    <row r="172" spans="1:11" x14ac:dyDescent="0.25">
      <c r="A172" s="310" t="s">
        <v>1095</v>
      </c>
      <c r="B172" s="304"/>
      <c r="C172" s="311"/>
      <c r="D172" s="159"/>
      <c r="E172" s="145"/>
      <c r="F172" s="159"/>
      <c r="G172" s="145"/>
      <c r="H172" s="159"/>
      <c r="I172" s="145"/>
      <c r="J172" s="159"/>
      <c r="K172" s="145"/>
    </row>
    <row r="173" spans="1:11" x14ac:dyDescent="0.25">
      <c r="A173" s="308" t="s">
        <v>1096</v>
      </c>
      <c r="B173" s="302"/>
      <c r="C173" s="309"/>
      <c r="D173" s="158">
        <v>747559</v>
      </c>
      <c r="E173" s="141">
        <v>0.30829824395605154</v>
      </c>
      <c r="F173" s="158">
        <v>571398</v>
      </c>
      <c r="G173" s="141">
        <v>-0.39527692053695029</v>
      </c>
      <c r="H173" s="158">
        <v>944892</v>
      </c>
      <c r="I173" s="141">
        <v>2.1902215358702293E-3</v>
      </c>
      <c r="J173" s="158">
        <v>942827</v>
      </c>
      <c r="K173" s="141">
        <v>-0.20710904545584718</v>
      </c>
    </row>
    <row r="174" spans="1:11" x14ac:dyDescent="0.25">
      <c r="A174" s="310" t="s">
        <v>1097</v>
      </c>
      <c r="B174" s="304"/>
      <c r="C174" s="311"/>
      <c r="D174" s="159">
        <v>329338</v>
      </c>
      <c r="E174" s="145">
        <v>7.5459621852855596E-2</v>
      </c>
      <c r="F174" s="159">
        <v>306230</v>
      </c>
      <c r="G174" s="145">
        <v>-0.62296696667118112</v>
      </c>
      <c r="H174" s="159">
        <v>812210</v>
      </c>
      <c r="I174" s="145">
        <v>1.2328490330029829</v>
      </c>
      <c r="J174" s="159">
        <v>363755</v>
      </c>
      <c r="K174" s="145">
        <v>-9.4615881568638205E-2</v>
      </c>
    </row>
    <row r="175" spans="1:11" x14ac:dyDescent="0.25">
      <c r="A175" s="308" t="s">
        <v>1098</v>
      </c>
      <c r="B175" s="302"/>
      <c r="C175" s="309"/>
      <c r="D175" s="158">
        <v>0</v>
      </c>
      <c r="E175" s="141"/>
      <c r="F175" s="158">
        <v>0</v>
      </c>
      <c r="G175" s="141"/>
      <c r="H175" s="158">
        <v>0</v>
      </c>
      <c r="I175" s="141"/>
      <c r="J175" s="158">
        <v>0</v>
      </c>
      <c r="K175" s="141"/>
    </row>
    <row r="176" spans="1:11" x14ac:dyDescent="0.25">
      <c r="A176" s="310" t="s">
        <v>1099</v>
      </c>
      <c r="B176" s="304"/>
      <c r="C176" s="311"/>
      <c r="D176" s="159">
        <v>2754</v>
      </c>
      <c r="E176" s="145"/>
      <c r="F176" s="159">
        <v>0</v>
      </c>
      <c r="G176" s="145"/>
      <c r="H176" s="159">
        <v>0</v>
      </c>
      <c r="I176" s="145"/>
      <c r="J176" s="159">
        <v>0</v>
      </c>
      <c r="K176" s="145"/>
    </row>
    <row r="177" spans="1:11" x14ac:dyDescent="0.25">
      <c r="A177" s="308" t="s">
        <v>1100</v>
      </c>
      <c r="B177" s="302"/>
      <c r="C177" s="309"/>
      <c r="D177" s="158">
        <v>1346</v>
      </c>
      <c r="E177" s="141">
        <v>-0.68284637134778503</v>
      </c>
      <c r="F177" s="158">
        <v>4244</v>
      </c>
      <c r="G177" s="141">
        <v>-0.98985400185994032</v>
      </c>
      <c r="H177" s="158">
        <v>418293</v>
      </c>
      <c r="I177" s="141">
        <v>19.157727338441521</v>
      </c>
      <c r="J177" s="158">
        <v>20751</v>
      </c>
      <c r="K177" s="141">
        <v>-0.93513565611295846</v>
      </c>
    </row>
    <row r="178" spans="1:11" x14ac:dyDescent="0.25">
      <c r="A178" s="310" t="s">
        <v>1117</v>
      </c>
      <c r="B178" s="304"/>
      <c r="C178" s="311"/>
      <c r="D178" s="159">
        <v>128</v>
      </c>
      <c r="E178" s="145">
        <v>-0.7168141592920354</v>
      </c>
      <c r="F178" s="159">
        <v>452</v>
      </c>
      <c r="G178" s="145">
        <v>-114</v>
      </c>
      <c r="H178" s="159">
        <v>-4</v>
      </c>
      <c r="I178" s="145">
        <v>-1.0109890109890109</v>
      </c>
      <c r="J178" s="159">
        <v>364</v>
      </c>
      <c r="K178" s="145">
        <v>-0.64835164835164827</v>
      </c>
    </row>
    <row r="179" spans="1:11" x14ac:dyDescent="0.25">
      <c r="A179" s="308" t="s">
        <v>1101</v>
      </c>
      <c r="B179" s="302"/>
      <c r="C179" s="309"/>
      <c r="D179" s="158">
        <v>2186</v>
      </c>
      <c r="E179" s="141">
        <v>0.74044585987261136</v>
      </c>
      <c r="F179" s="158">
        <v>1256</v>
      </c>
      <c r="G179" s="141">
        <v>-0.97847213890269613</v>
      </c>
      <c r="H179" s="158">
        <v>58343</v>
      </c>
      <c r="I179" s="141">
        <v>140.26634382566587</v>
      </c>
      <c r="J179" s="158">
        <v>413</v>
      </c>
      <c r="K179" s="141">
        <v>4.2929782082324452</v>
      </c>
    </row>
    <row r="180" spans="1:11" x14ac:dyDescent="0.25">
      <c r="A180" s="310" t="s">
        <v>1118</v>
      </c>
      <c r="B180" s="304"/>
      <c r="C180" s="311"/>
      <c r="D180" s="159">
        <v>1083311</v>
      </c>
      <c r="E180" s="145">
        <v>0.22604744335544047</v>
      </c>
      <c r="F180" s="159">
        <v>883580</v>
      </c>
      <c r="G180" s="145">
        <v>-0.60443812915951489</v>
      </c>
      <c r="H180" s="159">
        <v>2233734</v>
      </c>
      <c r="I180" s="145">
        <v>0.68188930133799164</v>
      </c>
      <c r="J180" s="159">
        <v>1328110</v>
      </c>
      <c r="K180" s="145">
        <v>-0.18432132880559593</v>
      </c>
    </row>
    <row r="181" spans="1:11" x14ac:dyDescent="0.25">
      <c r="A181" s="308" t="s">
        <v>1119</v>
      </c>
      <c r="B181" s="302"/>
      <c r="C181" s="309"/>
      <c r="D181" s="158"/>
      <c r="E181" s="141"/>
      <c r="F181" s="158"/>
      <c r="G181" s="141"/>
      <c r="H181" s="158"/>
      <c r="I181" s="141"/>
      <c r="J181" s="158"/>
      <c r="K181" s="141"/>
    </row>
    <row r="182" spans="1:11" x14ac:dyDescent="0.25">
      <c r="A182" s="310" t="s">
        <v>1096</v>
      </c>
      <c r="B182" s="304"/>
      <c r="C182" s="311"/>
      <c r="D182" s="159">
        <v>753885</v>
      </c>
      <c r="E182" s="145">
        <v>0.16278011620320609</v>
      </c>
      <c r="F182" s="159">
        <v>648347</v>
      </c>
      <c r="G182" s="145">
        <v>-0.33938336728050078</v>
      </c>
      <c r="H182" s="159">
        <v>981427</v>
      </c>
      <c r="I182" s="145">
        <v>0.4618708572279735</v>
      </c>
      <c r="J182" s="159">
        <v>671350</v>
      </c>
      <c r="K182" s="145">
        <v>0.12293885454680864</v>
      </c>
    </row>
    <row r="183" spans="1:11" x14ac:dyDescent="0.25">
      <c r="A183" s="308" t="s">
        <v>1097</v>
      </c>
      <c r="B183" s="302"/>
      <c r="C183" s="309"/>
      <c r="D183" s="158">
        <v>287045</v>
      </c>
      <c r="E183" s="141">
        <v>2.2709863149381393E-2</v>
      </c>
      <c r="F183" s="158">
        <v>280671</v>
      </c>
      <c r="G183" s="141">
        <v>-0.55892156415942074</v>
      </c>
      <c r="H183" s="158">
        <v>636329</v>
      </c>
      <c r="I183" s="141">
        <v>0.96132092627581756</v>
      </c>
      <c r="J183" s="158">
        <v>324439</v>
      </c>
      <c r="K183" s="141">
        <v>-0.11525741356618657</v>
      </c>
    </row>
    <row r="184" spans="1:11" x14ac:dyDescent="0.25">
      <c r="A184" s="310" t="s">
        <v>1098</v>
      </c>
      <c r="B184" s="304"/>
      <c r="C184" s="311"/>
      <c r="D184" s="159">
        <v>0</v>
      </c>
      <c r="E184" s="145"/>
      <c r="F184" s="159">
        <v>0</v>
      </c>
      <c r="G184" s="145"/>
      <c r="H184" s="159">
        <v>0</v>
      </c>
      <c r="I184" s="145"/>
      <c r="J184" s="159">
        <v>0</v>
      </c>
      <c r="K184" s="145"/>
    </row>
    <row r="185" spans="1:11" x14ac:dyDescent="0.25">
      <c r="A185" s="308" t="s">
        <v>1099</v>
      </c>
      <c r="B185" s="302"/>
      <c r="C185" s="309"/>
      <c r="D185" s="158">
        <v>47</v>
      </c>
      <c r="E185" s="141"/>
      <c r="F185" s="158">
        <v>0</v>
      </c>
      <c r="G185" s="141"/>
      <c r="H185" s="158">
        <v>0</v>
      </c>
      <c r="I185" s="141">
        <v>-1</v>
      </c>
      <c r="J185" s="158">
        <v>58</v>
      </c>
      <c r="K185" s="141">
        <v>-0.18965517241379315</v>
      </c>
    </row>
    <row r="186" spans="1:11" x14ac:dyDescent="0.25">
      <c r="A186" s="310" t="s">
        <v>1100</v>
      </c>
      <c r="B186" s="304"/>
      <c r="C186" s="311"/>
      <c r="D186" s="159">
        <v>40178</v>
      </c>
      <c r="E186" s="145">
        <v>4.3485090521831733</v>
      </c>
      <c r="F186" s="159">
        <v>7512</v>
      </c>
      <c r="G186" s="145">
        <v>-0.95710002569886643</v>
      </c>
      <c r="H186" s="159">
        <v>175105</v>
      </c>
      <c r="I186" s="145">
        <v>-368.86764705882354</v>
      </c>
      <c r="J186" s="159">
        <v>-476</v>
      </c>
      <c r="K186" s="145">
        <v>-85.407563025210081</v>
      </c>
    </row>
    <row r="187" spans="1:11" x14ac:dyDescent="0.25">
      <c r="A187" s="308" t="s">
        <v>1102</v>
      </c>
      <c r="B187" s="302"/>
      <c r="C187" s="309"/>
      <c r="D187" s="158">
        <v>945</v>
      </c>
      <c r="E187" s="141">
        <v>-0.59424645770717044</v>
      </c>
      <c r="F187" s="158">
        <v>2329</v>
      </c>
      <c r="G187" s="141">
        <v>6.7369385884509692E-2</v>
      </c>
      <c r="H187" s="158">
        <v>2182</v>
      </c>
      <c r="I187" s="141">
        <v>-0.83661549981280414</v>
      </c>
      <c r="J187" s="158">
        <v>13355</v>
      </c>
      <c r="K187" s="141">
        <v>-0.92923998502433547</v>
      </c>
    </row>
    <row r="188" spans="1:11" x14ac:dyDescent="0.25">
      <c r="A188" s="310" t="s">
        <v>1120</v>
      </c>
      <c r="B188" s="304"/>
      <c r="C188" s="311"/>
      <c r="D188" s="159">
        <v>1082101</v>
      </c>
      <c r="E188" s="145">
        <v>0.15257152838874455</v>
      </c>
      <c r="F188" s="159">
        <v>938858</v>
      </c>
      <c r="G188" s="145">
        <v>-0.47697186084121657</v>
      </c>
      <c r="H188" s="159">
        <v>1795043</v>
      </c>
      <c r="I188" s="145">
        <v>0.77951495252427327</v>
      </c>
      <c r="J188" s="159">
        <v>1008726</v>
      </c>
      <c r="K188" s="145">
        <v>7.2740268417786469E-2</v>
      </c>
    </row>
    <row r="189" spans="1:11" x14ac:dyDescent="0.25">
      <c r="A189" s="308" t="s">
        <v>1121</v>
      </c>
      <c r="B189" s="302"/>
      <c r="C189" s="309"/>
      <c r="D189" s="158">
        <v>0</v>
      </c>
      <c r="E189" s="141"/>
      <c r="F189" s="158">
        <v>0</v>
      </c>
      <c r="G189" s="141"/>
      <c r="H189" s="158">
        <v>0</v>
      </c>
      <c r="I189" s="141"/>
      <c r="J189" s="158">
        <v>0</v>
      </c>
      <c r="K189" s="141"/>
    </row>
    <row r="190" spans="1:11" x14ac:dyDescent="0.25">
      <c r="A190" s="312" t="s">
        <v>1122</v>
      </c>
      <c r="B190" s="313"/>
      <c r="C190" s="314"/>
      <c r="D190" s="169">
        <v>1211</v>
      </c>
      <c r="E190" s="168">
        <v>-1.0219074496182929</v>
      </c>
      <c r="F190" s="169">
        <v>-55278</v>
      </c>
      <c r="G190" s="168">
        <v>-1.1260066880788528</v>
      </c>
      <c r="H190" s="169">
        <v>438691</v>
      </c>
      <c r="I190" s="168">
        <v>0.37355346542093537</v>
      </c>
      <c r="J190" s="169">
        <v>319384</v>
      </c>
      <c r="K190" s="168">
        <v>-0.99620832602760312</v>
      </c>
    </row>
    <row r="191" spans="1:11" s="239" customFormat="1" x14ac:dyDescent="0.25">
      <c r="D191" s="216"/>
      <c r="E191" s="214"/>
      <c r="F191" s="216"/>
      <c r="G191" s="214"/>
      <c r="H191" s="216"/>
      <c r="I191" s="214"/>
      <c r="J191" s="216"/>
      <c r="K191" s="214"/>
    </row>
    <row r="192" spans="1:11" x14ac:dyDescent="0.25">
      <c r="A192" s="315" t="s">
        <v>2248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7"/>
    </row>
    <row r="193" spans="1:11" s="234" customFormat="1" x14ac:dyDescent="0.2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</row>
    <row r="194" spans="1:11" s="234" customFormat="1" x14ac:dyDescent="0.2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</row>
    <row r="195" spans="1:11" s="234" customFormat="1" x14ac:dyDescent="0.2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</row>
    <row r="196" spans="1:11" s="234" customFormat="1" x14ac:dyDescent="0.2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</row>
    <row r="197" spans="1:11" s="234" customFormat="1" x14ac:dyDescent="0.2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</row>
    <row r="198" spans="1:11" s="234" customFormat="1" x14ac:dyDescent="0.2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</row>
    <row r="199" spans="1:11" s="234" customFormat="1" x14ac:dyDescent="0.2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</row>
    <row r="200" spans="1:11" s="234" customFormat="1" x14ac:dyDescent="0.2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</row>
    <row r="201" spans="1:11" s="234" customFormat="1" x14ac:dyDescent="0.2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</row>
    <row r="202" spans="1:11" s="234" customFormat="1" x14ac:dyDescent="0.2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</row>
    <row r="203" spans="1:11" s="234" customFormat="1" x14ac:dyDescent="0.2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</row>
    <row r="204" spans="1:11" s="234" customFormat="1" x14ac:dyDescent="0.2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</row>
    <row r="205" spans="1:11" s="234" customFormat="1" x14ac:dyDescent="0.2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</row>
    <row r="206" spans="1:11" s="234" customFormat="1" x14ac:dyDescent="0.2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</row>
    <row r="207" spans="1:11" s="234" customFormat="1" x14ac:dyDescent="0.2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</row>
    <row r="208" spans="1:11" s="239" customFormat="1" ht="15.75" thickBot="1" x14ac:dyDescent="0.3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</row>
    <row r="209" spans="1:12" s="151" customFormat="1" ht="15.75" thickBot="1" x14ac:dyDescent="0.3">
      <c r="A209" s="318" t="s">
        <v>2242</v>
      </c>
      <c r="B209" s="319"/>
      <c r="C209" s="319"/>
      <c r="D209" s="153">
        <v>2016</v>
      </c>
      <c r="E209" s="154" t="s">
        <v>2245</v>
      </c>
      <c r="F209" s="153">
        <v>2015</v>
      </c>
      <c r="G209" s="154" t="s">
        <v>2245</v>
      </c>
      <c r="H209" s="153">
        <v>2014</v>
      </c>
      <c r="I209" s="154" t="s">
        <v>2245</v>
      </c>
      <c r="J209" s="153">
        <v>2013</v>
      </c>
      <c r="K209" s="152" t="s">
        <v>2244</v>
      </c>
    </row>
    <row r="210" spans="1:12" x14ac:dyDescent="0.25">
      <c r="A210" s="320" t="s">
        <v>1256</v>
      </c>
      <c r="B210" s="321"/>
      <c r="C210" s="321"/>
      <c r="D210" s="165">
        <v>15971331</v>
      </c>
      <c r="E210" s="164">
        <v>0.23096278547748361</v>
      </c>
      <c r="F210" s="165">
        <v>12974666</v>
      </c>
      <c r="G210" s="164">
        <v>5.8026177097673548E-2</v>
      </c>
      <c r="H210" s="165">
        <v>12263086</v>
      </c>
      <c r="I210" s="164">
        <v>0.19495419682939352</v>
      </c>
      <c r="J210" s="165">
        <v>10262390</v>
      </c>
      <c r="K210" s="164">
        <v>0.5562974122012514</v>
      </c>
    </row>
    <row r="211" spans="1:12" x14ac:dyDescent="0.25">
      <c r="A211" s="301" t="s">
        <v>1263</v>
      </c>
      <c r="B211" s="302"/>
      <c r="C211" s="302"/>
      <c r="D211" s="232">
        <v>-158865</v>
      </c>
      <c r="E211" s="162">
        <v>1.8935050269561415</v>
      </c>
      <c r="F211" s="232">
        <v>-54904</v>
      </c>
      <c r="G211" s="162">
        <v>-1.634346982161013</v>
      </c>
      <c r="H211" s="232">
        <v>86552</v>
      </c>
      <c r="I211" s="162">
        <v>37.078310602727676</v>
      </c>
      <c r="J211" s="232">
        <v>2273</v>
      </c>
      <c r="K211" s="162">
        <v>-70.892212934447869</v>
      </c>
    </row>
    <row r="212" spans="1:12" x14ac:dyDescent="0.25">
      <c r="A212" s="303" t="s">
        <v>1132</v>
      </c>
      <c r="B212" s="304"/>
      <c r="C212" s="304"/>
      <c r="D212" s="159">
        <v>39727</v>
      </c>
      <c r="E212" s="145">
        <v>-3.1332292987418353E-2</v>
      </c>
      <c r="F212" s="159">
        <v>41012</v>
      </c>
      <c r="G212" s="145">
        <v>-0.66204100468059857</v>
      </c>
      <c r="H212" s="159">
        <v>121352</v>
      </c>
      <c r="I212" s="145">
        <v>0.38428545354991783</v>
      </c>
      <c r="J212" s="159">
        <v>87664</v>
      </c>
      <c r="K212" s="145">
        <v>-0.54682651943785365</v>
      </c>
    </row>
    <row r="213" spans="1:12" x14ac:dyDescent="0.25">
      <c r="A213" s="301" t="s">
        <v>1264</v>
      </c>
      <c r="B213" s="302"/>
      <c r="C213" s="302"/>
      <c r="D213" s="158">
        <v>22187</v>
      </c>
      <c r="E213" s="141">
        <v>-3.2782597323335771E-2</v>
      </c>
      <c r="F213" s="158">
        <v>22939</v>
      </c>
      <c r="G213" s="141">
        <v>-0.6207740250293442</v>
      </c>
      <c r="H213" s="158">
        <v>60489</v>
      </c>
      <c r="I213" s="141">
        <v>-0.10459625490341207</v>
      </c>
      <c r="J213" s="158">
        <v>67555</v>
      </c>
      <c r="K213" s="141">
        <v>-0.67157131226408118</v>
      </c>
    </row>
    <row r="214" spans="1:12" x14ac:dyDescent="0.25">
      <c r="A214" s="303" t="s">
        <v>1265</v>
      </c>
      <c r="B214" s="304"/>
      <c r="C214" s="304"/>
      <c r="D214" s="159">
        <v>61915</v>
      </c>
      <c r="E214" s="145">
        <v>-3.1821735731039857E-2</v>
      </c>
      <c r="F214" s="159">
        <v>63950</v>
      </c>
      <c r="G214" s="145">
        <v>-0.64831913594843849</v>
      </c>
      <c r="H214" s="159">
        <v>181841</v>
      </c>
      <c r="I214" s="145">
        <v>0.17151250813366925</v>
      </c>
      <c r="J214" s="159">
        <v>155219</v>
      </c>
      <c r="K214" s="145">
        <v>-0.60111197727082377</v>
      </c>
    </row>
    <row r="215" spans="1:12" x14ac:dyDescent="0.25">
      <c r="A215" s="301" t="s">
        <v>1268</v>
      </c>
      <c r="B215" s="302"/>
      <c r="C215" s="302"/>
      <c r="D215" s="158">
        <v>-257279</v>
      </c>
      <c r="E215" s="141">
        <v>1.8262168664110816</v>
      </c>
      <c r="F215" s="158">
        <v>-91033</v>
      </c>
      <c r="G215" s="141">
        <v>-1.5161595772427792</v>
      </c>
      <c r="H215" s="158">
        <v>176366</v>
      </c>
      <c r="I215" s="141">
        <v>0.29904394325530692</v>
      </c>
      <c r="J215" s="158">
        <v>135766</v>
      </c>
      <c r="K215" s="141">
        <v>-2.8950178984429091</v>
      </c>
    </row>
    <row r="216" spans="1:12" x14ac:dyDescent="0.25">
      <c r="A216" s="303" t="s">
        <v>1521</v>
      </c>
      <c r="B216" s="304"/>
      <c r="C216" s="304"/>
      <c r="D216" s="144">
        <v>-0.62329999727921825</v>
      </c>
      <c r="E216" s="145">
        <v>-0.43303921249893507</v>
      </c>
      <c r="F216" s="144">
        <v>-1.0993705579295421</v>
      </c>
      <c r="G216" s="145">
        <v>-3.1563875640304913</v>
      </c>
      <c r="H216" s="144">
        <v>0.50982048694192761</v>
      </c>
      <c r="I216" s="145">
        <v>1.7094765611116314</v>
      </c>
      <c r="J216" s="144">
        <v>0.18816198459113476</v>
      </c>
      <c r="K216" s="145">
        <v>-4.3125713391767926</v>
      </c>
    </row>
    <row r="217" spans="1:12" x14ac:dyDescent="0.25">
      <c r="A217" s="301" t="s">
        <v>1249</v>
      </c>
      <c r="B217" s="302"/>
      <c r="C217" s="302"/>
      <c r="D217" s="158">
        <v>1618405</v>
      </c>
      <c r="E217" s="141">
        <v>-0.10809763721553611</v>
      </c>
      <c r="F217" s="158">
        <v>1814554</v>
      </c>
      <c r="G217" s="141">
        <v>-0.21792668167697049</v>
      </c>
      <c r="H217" s="158">
        <v>2320184</v>
      </c>
      <c r="I217" s="141">
        <v>0.12287759088295713</v>
      </c>
      <c r="J217" s="158">
        <v>2066284</v>
      </c>
      <c r="K217" s="141">
        <v>-0.21675577994118911</v>
      </c>
      <c r="L217" s="234"/>
    </row>
    <row r="218" spans="1:12" x14ac:dyDescent="0.25">
      <c r="A218" s="303" t="s">
        <v>1270</v>
      </c>
      <c r="B218" s="304"/>
      <c r="C218" s="304"/>
      <c r="D218" s="159">
        <v>117592</v>
      </c>
      <c r="E218" s="145">
        <v>-1.5995034387124074</v>
      </c>
      <c r="F218" s="159">
        <v>-196149</v>
      </c>
      <c r="G218" s="145">
        <v>-0.61207009077784158</v>
      </c>
      <c r="H218" s="159">
        <v>-505630</v>
      </c>
      <c r="I218" s="145">
        <v>-2.991453328081922</v>
      </c>
      <c r="J218" s="159">
        <v>253900</v>
      </c>
      <c r="K218" s="145">
        <v>-0.53685703032690035</v>
      </c>
    </row>
    <row r="219" spans="1:12" x14ac:dyDescent="0.25">
      <c r="A219" s="301" t="s">
        <v>1271</v>
      </c>
      <c r="B219" s="302"/>
      <c r="C219" s="302"/>
      <c r="D219" s="158">
        <v>1735998</v>
      </c>
      <c r="E219" s="141">
        <v>7.265981012169398E-2</v>
      </c>
      <c r="F219" s="158">
        <v>1618405</v>
      </c>
      <c r="G219" s="141">
        <v>-0.10809763721553611</v>
      </c>
      <c r="H219" s="158">
        <v>1814554</v>
      </c>
      <c r="I219" s="141">
        <v>-0.21792668167697049</v>
      </c>
      <c r="J219" s="158">
        <v>2320184</v>
      </c>
      <c r="K219" s="141">
        <v>-0.25178434124190152</v>
      </c>
    </row>
    <row r="220" spans="1:12" x14ac:dyDescent="0.25">
      <c r="A220" s="303" t="s">
        <v>1752</v>
      </c>
      <c r="B220" s="304"/>
      <c r="C220" s="304"/>
      <c r="D220" s="230">
        <v>2.1846315491146879</v>
      </c>
      <c r="E220" s="145">
        <v>0.24674699069774109</v>
      </c>
      <c r="F220" s="230">
        <v>1.752265347672554</v>
      </c>
      <c r="G220" s="145">
        <v>0.164053276631555</v>
      </c>
      <c r="H220" s="230">
        <v>1.5053137024304595</v>
      </c>
      <c r="I220" s="145">
        <v>4.7860753266996348E-2</v>
      </c>
      <c r="J220" s="230">
        <v>1.4365589108450019</v>
      </c>
      <c r="K220" s="145">
        <v>0.5207392698080584</v>
      </c>
    </row>
    <row r="221" spans="1:12" x14ac:dyDescent="0.25">
      <c r="A221" s="301" t="s">
        <v>1755</v>
      </c>
      <c r="B221" s="302"/>
      <c r="C221" s="302"/>
      <c r="D221" s="140">
        <v>0.37804767056183247</v>
      </c>
      <c r="E221" s="141">
        <v>-1.397371451378715E-2</v>
      </c>
      <c r="F221" s="140">
        <v>0.38340526629613725</v>
      </c>
      <c r="G221" s="141">
        <v>0.1996419566788481</v>
      </c>
      <c r="H221" s="140">
        <v>0.31959974737593921</v>
      </c>
      <c r="I221" s="141">
        <v>-0.17638044200888769</v>
      </c>
      <c r="J221" s="140">
        <v>0.38804293107788002</v>
      </c>
      <c r="K221" s="141">
        <v>-2.5758130648800504E-2</v>
      </c>
    </row>
    <row r="222" spans="1:12" x14ac:dyDescent="0.25">
      <c r="A222" s="303" t="s">
        <v>1756</v>
      </c>
      <c r="B222" s="304"/>
      <c r="C222" s="304"/>
      <c r="D222" s="144">
        <v>73.732324426578387</v>
      </c>
      <c r="E222" s="160">
        <v>-0.57948571351576739</v>
      </c>
      <c r="F222" s="144">
        <v>175.3384529287402</v>
      </c>
      <c r="G222" s="160">
        <v>-0.10089892337770645</v>
      </c>
      <c r="H222" s="144">
        <v>195.01528525296018</v>
      </c>
      <c r="I222" s="160">
        <v>3.934371245592887</v>
      </c>
      <c r="J222" s="144">
        <v>39.521810489459476</v>
      </c>
      <c r="K222" s="160">
        <v>0.86561100094953658</v>
      </c>
      <c r="L222" s="245" t="s">
        <v>2247</v>
      </c>
    </row>
    <row r="223" spans="1:12" x14ac:dyDescent="0.25">
      <c r="A223" s="301" t="s">
        <v>1758</v>
      </c>
      <c r="B223" s="302"/>
      <c r="C223" s="302"/>
      <c r="D223" s="140">
        <v>0.24670247315953128</v>
      </c>
      <c r="E223" s="141">
        <v>-9.7660407040928043E-2</v>
      </c>
      <c r="F223" s="140">
        <v>0.27340313456767618</v>
      </c>
      <c r="G223" s="141">
        <v>0.24072715128752042</v>
      </c>
      <c r="H223" s="140">
        <v>0.22035717867861745</v>
      </c>
      <c r="I223" s="141">
        <v>-0.25428675990427618</v>
      </c>
      <c r="J223" s="140">
        <v>0.29549854666698849</v>
      </c>
      <c r="K223" s="141">
        <v>-0.16513134855599765</v>
      </c>
    </row>
    <row r="224" spans="1:12" x14ac:dyDescent="0.25">
      <c r="A224" s="303" t="s">
        <v>1761</v>
      </c>
      <c r="B224" s="304"/>
      <c r="C224" s="304"/>
      <c r="D224" s="144">
        <v>0.10211244483000556</v>
      </c>
      <c r="E224" s="145">
        <v>2.0459235023434719E-2</v>
      </c>
      <c r="F224" s="144">
        <v>0.10006518763844649</v>
      </c>
      <c r="G224" s="145">
        <v>9.2856201714718534E-2</v>
      </c>
      <c r="H224" s="144">
        <v>9.1562995645210893E-2</v>
      </c>
      <c r="I224" s="145">
        <v>0.60375490682958644</v>
      </c>
      <c r="J224" s="144">
        <v>5.7092885736648474E-2</v>
      </c>
      <c r="K224" s="145">
        <v>0.78853185493229661</v>
      </c>
    </row>
    <row r="225" spans="1:11" x14ac:dyDescent="0.25">
      <c r="A225" s="301" t="s">
        <v>1762</v>
      </c>
      <c r="B225" s="302"/>
      <c r="C225" s="302"/>
      <c r="D225" s="140">
        <v>4.674126622010296E-2</v>
      </c>
      <c r="E225" s="141">
        <v>-0.18150254812138311</v>
      </c>
      <c r="F225" s="140">
        <v>5.7106184158328556E-2</v>
      </c>
      <c r="G225" s="141">
        <v>-6.1163072469381352E-2</v>
      </c>
      <c r="H225" s="140">
        <v>6.0826521074892559E-2</v>
      </c>
      <c r="I225" s="141">
        <v>0.53050384016142993</v>
      </c>
      <c r="J225" s="140">
        <v>3.9742808530605765E-2</v>
      </c>
      <c r="K225" s="141">
        <v>0.17609368709077811</v>
      </c>
    </row>
    <row r="226" spans="1:11" ht="15.75" thickBot="1" x14ac:dyDescent="0.3">
      <c r="A226" s="305" t="s">
        <v>2246</v>
      </c>
      <c r="B226" s="306"/>
      <c r="C226" s="306"/>
      <c r="D226" s="231">
        <f>-D190/D170</f>
        <v>-1.0667253908830655E-2</v>
      </c>
      <c r="E226" s="156">
        <v>-0.33110728849275139</v>
      </c>
      <c r="F226" s="231">
        <f>-F190/F170</f>
        <v>-4.4766763848396502</v>
      </c>
      <c r="G226" s="156">
        <v>-0.19117835446829712</v>
      </c>
      <c r="H226" s="231">
        <f>-H190/H170</f>
        <v>134.52652560564243</v>
      </c>
      <c r="I226" s="156">
        <v>0.23309243237595378</v>
      </c>
      <c r="J226" s="231">
        <f>-J190/J170</f>
        <v>2.6540356825301856</v>
      </c>
      <c r="K226" s="156">
        <v>-0.33287861656150675</v>
      </c>
    </row>
    <row r="227" spans="1:11" s="234" customFormat="1" x14ac:dyDescent="0.25">
      <c r="A227" s="307"/>
      <c r="B227" s="307"/>
      <c r="C227" s="307"/>
      <c r="E227" s="223"/>
      <c r="G227" s="223"/>
      <c r="H227" s="224"/>
      <c r="I227" s="223"/>
      <c r="K227" s="223"/>
    </row>
  </sheetData>
  <mergeCells count="160">
    <mergeCell ref="A3:K3"/>
    <mergeCell ref="B4:E4"/>
    <mergeCell ref="F4:G4"/>
    <mergeCell ref="H4:I4"/>
    <mergeCell ref="B5:C5"/>
    <mergeCell ref="B6:C6"/>
    <mergeCell ref="B46:D46"/>
    <mergeCell ref="B47:D47"/>
    <mergeCell ref="B48:D48"/>
    <mergeCell ref="B7:C7"/>
    <mergeCell ref="A8:C8"/>
    <mergeCell ref="B38:D38"/>
    <mergeCell ref="B39:D39"/>
    <mergeCell ref="B40:D40"/>
    <mergeCell ref="B41:D41"/>
    <mergeCell ref="B43:D43"/>
    <mergeCell ref="B44:D44"/>
    <mergeCell ref="B45:D45"/>
    <mergeCell ref="B42:D42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A100:K100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8:C138"/>
    <mergeCell ref="A139:C139"/>
    <mergeCell ref="A140:C140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92:K192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25:C225"/>
    <mergeCell ref="A226:C226"/>
    <mergeCell ref="A227:C227"/>
    <mergeCell ref="A219:C219"/>
    <mergeCell ref="A220:C220"/>
    <mergeCell ref="A221:C221"/>
    <mergeCell ref="A222:C222"/>
    <mergeCell ref="A223:C223"/>
    <mergeCell ref="A224:C224"/>
  </mergeCells>
  <conditionalFormatting sqref="A107:K131 A133:K134 A138:K140">
    <cfRule type="expression" dxfId="97" priority="25">
      <formula>MOD(ROW(),2)=0</formula>
    </cfRule>
    <cfRule type="expression" dxfId="96" priority="26">
      <formula>MOD(ROW(),2)=1</formula>
    </cfRule>
  </conditionalFormatting>
  <conditionalFormatting sqref="A170:K190 A103:K104 A165:K165 A143:C164 E143:K164 A166:C166 E166:K166 A167:D167 F167:K167">
    <cfRule type="expression" dxfId="95" priority="23">
      <formula>MOD(ROW(),2)=0</formula>
    </cfRule>
    <cfRule type="expression" dxfId="94" priority="24">
      <formula>MOD(ROW(),2)=1</formula>
    </cfRule>
  </conditionalFormatting>
  <conditionalFormatting sqref="E167">
    <cfRule type="expression" dxfId="93" priority="17">
      <formula>MOD(ROW(),2)=0</formula>
    </cfRule>
    <cfRule type="expression" dxfId="92" priority="18">
      <formula>MOD(ROW(),2)=1</formula>
    </cfRule>
  </conditionalFormatting>
  <conditionalFormatting sqref="D144:D164">
    <cfRule type="expression" dxfId="91" priority="21">
      <formula>MOD(ROW(),2)=0</formula>
    </cfRule>
    <cfRule type="expression" dxfId="90" priority="22">
      <formula>MOD(ROW(),2)=1</formula>
    </cfRule>
  </conditionalFormatting>
  <conditionalFormatting sqref="D166">
    <cfRule type="expression" dxfId="89" priority="19">
      <formula>MOD(ROW(),2)=0</formula>
    </cfRule>
    <cfRule type="expression" dxfId="88" priority="20">
      <formula>MOD(ROW(),2)=1</formula>
    </cfRule>
  </conditionalFormatting>
  <conditionalFormatting sqref="D143">
    <cfRule type="expression" dxfId="87" priority="15">
      <formula>MOD(ROW(),2)=0</formula>
    </cfRule>
    <cfRule type="expression" dxfId="86" priority="16">
      <formula>MOD(ROW(),2)=1</formula>
    </cfRule>
  </conditionalFormatting>
  <conditionalFormatting sqref="B39:J41 B43:J54">
    <cfRule type="expression" dxfId="85" priority="13">
      <formula>MOD(ROW(),2)=1</formula>
    </cfRule>
    <cfRule type="expression" dxfId="84" priority="14">
      <formula>MOD(ROW(),2)=0</formula>
    </cfRule>
  </conditionalFormatting>
  <conditionalFormatting sqref="B58:J81">
    <cfRule type="expression" dxfId="83" priority="11">
      <formula>MOD(ROW(),2)=1</formula>
    </cfRule>
    <cfRule type="expression" dxfId="82" priority="12">
      <formula>MOD(ROW(),2)=0</formula>
    </cfRule>
  </conditionalFormatting>
  <conditionalFormatting sqref="A132:K132">
    <cfRule type="expression" dxfId="81" priority="9">
      <formula>MOD(ROW(),2)=0</formula>
    </cfRule>
    <cfRule type="expression" dxfId="80" priority="10">
      <formula>MOD(ROW(),2)=1</formula>
    </cfRule>
  </conditionalFormatting>
  <conditionalFormatting sqref="A135:K135">
    <cfRule type="expression" dxfId="79" priority="7">
      <formula>MOD(ROW(),2)=0</formula>
    </cfRule>
    <cfRule type="expression" dxfId="78" priority="8">
      <formula>MOD(ROW(),2)=1</formula>
    </cfRule>
  </conditionalFormatting>
  <conditionalFormatting sqref="A136:K136">
    <cfRule type="expression" dxfId="77" priority="5">
      <formula>MOD(ROW(),2)=0</formula>
    </cfRule>
    <cfRule type="expression" dxfId="76" priority="6">
      <formula>MOD(ROW(),2)=1</formula>
    </cfRule>
  </conditionalFormatting>
  <conditionalFormatting sqref="A210:K226">
    <cfRule type="expression" dxfId="75" priority="3">
      <formula>MOD(ROW(),2)=0</formula>
    </cfRule>
    <cfRule type="expression" dxfId="74" priority="4">
      <formula>MOD(ROW(),2)=1</formula>
    </cfRule>
  </conditionalFormatting>
  <conditionalFormatting sqref="B42:J42">
    <cfRule type="expression" dxfId="73" priority="1">
      <formula>MOD(ROW(),2)=1</formula>
    </cfRule>
    <cfRule type="expression" dxfId="72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67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topLeftCell="A28" zoomScale="96" zoomScaleNormal="96" workbookViewId="0">
      <selection activeCell="K4" sqref="K4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41"/>
    <col min="18" max="18" width="34.42578125" style="41" bestFit="1" customWidth="1"/>
    <col min="19" max="16384" width="9.140625" style="41"/>
  </cols>
  <sheetData>
    <row r="1" spans="1:14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4" s="42" customFormat="1" ht="15" customHeight="1" x14ac:dyDescent="0.25">
      <c r="A2" s="9" t="s">
        <v>2098</v>
      </c>
      <c r="B2" s="1" t="s">
        <v>1804</v>
      </c>
      <c r="C2" s="1" t="s">
        <v>1805</v>
      </c>
      <c r="D2" s="45"/>
      <c r="E2" s="45"/>
      <c r="F2" s="46"/>
      <c r="G2" s="46"/>
      <c r="H2" s="9" t="s">
        <v>2273</v>
      </c>
      <c r="I2" s="42" t="s">
        <v>2270</v>
      </c>
      <c r="J2" s="42" t="s">
        <v>2271</v>
      </c>
      <c r="K2" s="42" t="s">
        <v>2272</v>
      </c>
      <c r="L2" s="27"/>
      <c r="M2" s="36"/>
      <c r="N2" s="39"/>
    </row>
    <row r="3" spans="1:14" s="42" customFormat="1" ht="15" customHeight="1" x14ac:dyDescent="0.25">
      <c r="A3" s="265" t="s">
        <v>2289</v>
      </c>
      <c r="B3" s="1"/>
      <c r="C3" s="1"/>
      <c r="D3" s="36"/>
      <c r="E3" s="36"/>
      <c r="F3" s="106"/>
      <c r="G3" s="106"/>
      <c r="H3" s="105"/>
      <c r="I3" s="42" t="s">
        <v>2267</v>
      </c>
      <c r="J3" s="42" t="s">
        <v>2269</v>
      </c>
      <c r="K3" s="42">
        <v>179</v>
      </c>
      <c r="L3" s="27"/>
      <c r="M3" s="36"/>
      <c r="N3" s="39"/>
    </row>
    <row r="4" spans="1:14" s="42" customFormat="1" ht="15" customHeight="1" x14ac:dyDescent="0.25">
      <c r="A4" s="42" t="s">
        <v>1088</v>
      </c>
      <c r="B4" s="3" t="s">
        <v>472</v>
      </c>
      <c r="C4" s="3" t="s">
        <v>1806</v>
      </c>
      <c r="D4" s="5" t="s">
        <v>511</v>
      </c>
      <c r="E4" s="5"/>
      <c r="F4" s="7" t="s">
        <v>549</v>
      </c>
      <c r="G4" s="7"/>
      <c r="H4" s="43"/>
      <c r="L4" s="27">
        <v>1</v>
      </c>
      <c r="M4" s="36">
        <v>1</v>
      </c>
      <c r="N4" s="39">
        <v>1</v>
      </c>
    </row>
    <row r="5" spans="1:14" s="42" customFormat="1" ht="15" customHeight="1" x14ac:dyDescent="0.25">
      <c r="A5" s="42" t="s">
        <v>1089</v>
      </c>
      <c r="B5" s="3" t="s">
        <v>473</v>
      </c>
      <c r="C5" s="3" t="s">
        <v>1807</v>
      </c>
      <c r="D5" s="5" t="s">
        <v>512</v>
      </c>
      <c r="E5" s="5"/>
      <c r="F5" s="7" t="s">
        <v>550</v>
      </c>
      <c r="G5" s="7"/>
      <c r="H5" s="43"/>
      <c r="L5" s="27">
        <v>1</v>
      </c>
      <c r="M5" s="36">
        <v>1</v>
      </c>
      <c r="N5" s="39">
        <v>1</v>
      </c>
    </row>
    <row r="6" spans="1:14" s="42" customFormat="1" ht="15" customHeight="1" x14ac:dyDescent="0.25">
      <c r="A6" s="42" t="s">
        <v>1090</v>
      </c>
      <c r="B6" s="3" t="s">
        <v>474</v>
      </c>
      <c r="C6" s="3" t="s">
        <v>1808</v>
      </c>
      <c r="D6" s="5" t="s">
        <v>513</v>
      </c>
      <c r="E6" s="5"/>
      <c r="F6" s="7" t="s">
        <v>551</v>
      </c>
      <c r="G6" s="7"/>
      <c r="H6" s="43"/>
      <c r="L6" s="27">
        <v>1</v>
      </c>
      <c r="M6" s="36">
        <v>1</v>
      </c>
      <c r="N6" s="39">
        <v>1</v>
      </c>
    </row>
    <row r="7" spans="1:14" s="42" customFormat="1" ht="15" customHeight="1" x14ac:dyDescent="0.25">
      <c r="A7" s="42" t="s">
        <v>1114</v>
      </c>
      <c r="B7" s="3" t="s">
        <v>475</v>
      </c>
      <c r="C7" s="3" t="s">
        <v>1809</v>
      </c>
      <c r="D7" s="5" t="s">
        <v>514</v>
      </c>
      <c r="E7" s="5"/>
      <c r="F7" s="7" t="s">
        <v>552</v>
      </c>
      <c r="G7" s="7"/>
      <c r="H7" s="43"/>
      <c r="L7" s="27">
        <v>1</v>
      </c>
      <c r="M7" s="36">
        <v>1</v>
      </c>
      <c r="N7" s="39">
        <v>1</v>
      </c>
    </row>
    <row r="8" spans="1:14" s="42" customFormat="1" ht="15" customHeight="1" x14ac:dyDescent="0.25">
      <c r="A8" s="42" t="s">
        <v>1091</v>
      </c>
      <c r="B8" s="3" t="s">
        <v>476</v>
      </c>
      <c r="C8" s="3" t="s">
        <v>1810</v>
      </c>
      <c r="D8" s="5" t="s">
        <v>515</v>
      </c>
      <c r="E8" s="5"/>
      <c r="F8" s="7" t="s">
        <v>553</v>
      </c>
      <c r="G8" s="7"/>
      <c r="H8" s="43"/>
      <c r="L8" s="27">
        <v>1</v>
      </c>
      <c r="M8" s="36">
        <v>1</v>
      </c>
      <c r="N8" s="39">
        <v>1</v>
      </c>
    </row>
    <row r="9" spans="1:14" s="42" customFormat="1" ht="15" customHeight="1" x14ac:dyDescent="0.25">
      <c r="A9" s="42" t="s">
        <v>1092</v>
      </c>
      <c r="B9" s="3" t="s">
        <v>477</v>
      </c>
      <c r="C9" s="3" t="s">
        <v>1811</v>
      </c>
      <c r="D9" s="5" t="s">
        <v>516</v>
      </c>
      <c r="E9" s="5"/>
      <c r="F9" s="7" t="s">
        <v>554</v>
      </c>
      <c r="G9" s="7"/>
      <c r="H9" s="43"/>
      <c r="L9" s="27">
        <v>1</v>
      </c>
      <c r="M9" s="36">
        <v>1</v>
      </c>
      <c r="N9" s="39">
        <v>1</v>
      </c>
    </row>
    <row r="10" spans="1:14" s="42" customFormat="1" ht="15" customHeight="1" x14ac:dyDescent="0.25">
      <c r="A10" s="42" t="s">
        <v>1093</v>
      </c>
      <c r="B10" s="3" t="s">
        <v>478</v>
      </c>
      <c r="C10" s="3" t="s">
        <v>1812</v>
      </c>
      <c r="D10" s="5" t="s">
        <v>517</v>
      </c>
      <c r="E10" s="5"/>
      <c r="F10" s="7" t="s">
        <v>555</v>
      </c>
      <c r="G10" s="7"/>
      <c r="H10" s="43"/>
      <c r="L10" s="27">
        <v>1</v>
      </c>
      <c r="M10" s="36">
        <v>1</v>
      </c>
      <c r="N10" s="39">
        <v>1</v>
      </c>
    </row>
    <row r="11" spans="1:14" s="42" customFormat="1" ht="15" customHeight="1" x14ac:dyDescent="0.25">
      <c r="A11" s="42" t="s">
        <v>1094</v>
      </c>
      <c r="B11" s="3" t="s">
        <v>479</v>
      </c>
      <c r="C11" s="3" t="s">
        <v>1813</v>
      </c>
      <c r="D11" s="5" t="s">
        <v>518</v>
      </c>
      <c r="E11" s="5"/>
      <c r="F11" s="7" t="s">
        <v>556</v>
      </c>
      <c r="G11" s="7"/>
      <c r="H11" s="43"/>
      <c r="L11" s="27">
        <v>1</v>
      </c>
      <c r="M11" s="36">
        <v>1</v>
      </c>
      <c r="N11" s="39">
        <v>1</v>
      </c>
    </row>
    <row r="12" spans="1:14" s="42" customFormat="1" ht="15" customHeight="1" x14ac:dyDescent="0.25">
      <c r="A12" s="42" t="s">
        <v>1115</v>
      </c>
      <c r="B12" s="3" t="s">
        <v>480</v>
      </c>
      <c r="C12" s="3" t="s">
        <v>1814</v>
      </c>
      <c r="D12" s="5" t="s">
        <v>519</v>
      </c>
      <c r="E12" s="5"/>
      <c r="F12" s="7" t="s">
        <v>557</v>
      </c>
      <c r="G12" s="7"/>
      <c r="H12" s="43"/>
      <c r="L12" s="27">
        <v>1</v>
      </c>
      <c r="M12" s="36">
        <v>1</v>
      </c>
      <c r="N12" s="39">
        <v>1</v>
      </c>
    </row>
    <row r="13" spans="1:14" s="42" customFormat="1" ht="15" customHeight="1" x14ac:dyDescent="0.25">
      <c r="A13" s="42" t="s">
        <v>1114</v>
      </c>
      <c r="B13" s="3" t="s">
        <v>481</v>
      </c>
      <c r="C13" s="3" t="s">
        <v>1815</v>
      </c>
      <c r="D13" s="5" t="s">
        <v>520</v>
      </c>
      <c r="E13" s="5"/>
      <c r="F13" s="7" t="s">
        <v>558</v>
      </c>
      <c r="G13" s="7"/>
      <c r="H13" s="43"/>
      <c r="L13" s="27">
        <v>1</v>
      </c>
      <c r="M13" s="36">
        <v>1</v>
      </c>
      <c r="N13" s="39">
        <v>1</v>
      </c>
    </row>
    <row r="14" spans="1:14" s="42" customFormat="1" ht="15" customHeight="1" x14ac:dyDescent="0.25">
      <c r="A14" s="73" t="s">
        <v>1116</v>
      </c>
      <c r="B14" s="3" t="s">
        <v>482</v>
      </c>
      <c r="C14" s="3" t="s">
        <v>1816</v>
      </c>
      <c r="D14" s="5" t="s">
        <v>521</v>
      </c>
      <c r="E14" s="5"/>
      <c r="F14" s="7" t="s">
        <v>559</v>
      </c>
      <c r="G14" s="7"/>
      <c r="H14" s="43"/>
      <c r="L14" s="27"/>
      <c r="M14" s="36"/>
      <c r="N14" s="39"/>
    </row>
    <row r="15" spans="1:14" s="42" customFormat="1" ht="15" customHeight="1" x14ac:dyDescent="0.25">
      <c r="A15" s="42" t="s">
        <v>483</v>
      </c>
      <c r="B15" s="1"/>
      <c r="C15" s="1"/>
      <c r="D15" s="45"/>
      <c r="E15" s="45"/>
      <c r="F15" s="46"/>
      <c r="G15" s="46"/>
      <c r="H15" s="9"/>
      <c r="L15" s="27"/>
      <c r="M15" s="36"/>
      <c r="N15" s="39"/>
    </row>
    <row r="16" spans="1:14" s="42" customFormat="1" ht="15" customHeight="1" x14ac:dyDescent="0.25">
      <c r="A16" s="42" t="s">
        <v>1095</v>
      </c>
      <c r="B16" s="28"/>
      <c r="C16" s="28"/>
      <c r="D16" s="34"/>
      <c r="E16" s="34"/>
      <c r="F16" s="38"/>
      <c r="G16" s="38"/>
      <c r="H16" s="43"/>
      <c r="L16" s="27"/>
      <c r="M16" s="36"/>
      <c r="N16" s="39"/>
    </row>
    <row r="17" spans="1:14" s="42" customFormat="1" ht="15" customHeight="1" x14ac:dyDescent="0.25">
      <c r="A17" s="42" t="s">
        <v>1096</v>
      </c>
      <c r="B17" s="3" t="s">
        <v>484</v>
      </c>
      <c r="C17" s="3" t="s">
        <v>1817</v>
      </c>
      <c r="D17" s="5" t="s">
        <v>522</v>
      </c>
      <c r="E17" s="5"/>
      <c r="F17" s="7" t="s">
        <v>560</v>
      </c>
      <c r="G17" s="7"/>
      <c r="H17" s="43"/>
      <c r="L17" s="27"/>
      <c r="M17" s="36"/>
      <c r="N17" s="39"/>
    </row>
    <row r="18" spans="1:14" s="42" customFormat="1" ht="15" customHeight="1" x14ac:dyDescent="0.25">
      <c r="A18" s="42" t="s">
        <v>1097</v>
      </c>
      <c r="B18" s="3" t="s">
        <v>485</v>
      </c>
      <c r="C18" s="3" t="s">
        <v>1818</v>
      </c>
      <c r="D18" s="5" t="s">
        <v>523</v>
      </c>
      <c r="E18" s="5"/>
      <c r="F18" s="7" t="s">
        <v>561</v>
      </c>
      <c r="G18" s="7"/>
      <c r="H18" s="43"/>
      <c r="L18" s="27"/>
      <c r="M18" s="36"/>
      <c r="N18" s="39"/>
    </row>
    <row r="19" spans="1:14" s="42" customFormat="1" ht="15" customHeight="1" x14ac:dyDescent="0.25">
      <c r="A19" s="42" t="s">
        <v>1098</v>
      </c>
      <c r="B19" s="3" t="s">
        <v>486</v>
      </c>
      <c r="C19" s="3" t="s">
        <v>1819</v>
      </c>
      <c r="D19" s="5" t="s">
        <v>524</v>
      </c>
      <c r="E19" s="5"/>
      <c r="F19" s="7" t="s">
        <v>562</v>
      </c>
      <c r="G19" s="7"/>
      <c r="H19" s="43"/>
      <c r="L19" s="27"/>
      <c r="M19" s="36"/>
      <c r="N19" s="39"/>
    </row>
    <row r="20" spans="1:14" s="42" customFormat="1" ht="15" customHeight="1" x14ac:dyDescent="0.25">
      <c r="A20" s="42" t="s">
        <v>1099</v>
      </c>
      <c r="B20" s="3" t="s">
        <v>487</v>
      </c>
      <c r="C20" s="3" t="s">
        <v>1820</v>
      </c>
      <c r="D20" s="5" t="s">
        <v>525</v>
      </c>
      <c r="E20" s="5"/>
      <c r="F20" s="7" t="s">
        <v>563</v>
      </c>
      <c r="G20" s="7"/>
      <c r="H20" s="43"/>
      <c r="L20" s="27"/>
      <c r="M20" s="36"/>
      <c r="N20" s="39"/>
    </row>
    <row r="21" spans="1:14" s="42" customFormat="1" ht="15" customHeight="1" x14ac:dyDescent="0.25">
      <c r="A21" s="42" t="s">
        <v>1100</v>
      </c>
      <c r="B21" s="3" t="s">
        <v>488</v>
      </c>
      <c r="C21" s="3" t="s">
        <v>1821</v>
      </c>
      <c r="D21" s="5" t="s">
        <v>526</v>
      </c>
      <c r="E21" s="5"/>
      <c r="F21" s="7" t="s">
        <v>564</v>
      </c>
      <c r="G21" s="7"/>
      <c r="H21" s="43"/>
      <c r="L21" s="27"/>
      <c r="M21" s="36"/>
      <c r="N21" s="39"/>
    </row>
    <row r="22" spans="1:14" s="42" customFormat="1" ht="15" customHeight="1" x14ac:dyDescent="0.25">
      <c r="A22" s="42" t="s">
        <v>1117</v>
      </c>
      <c r="B22" s="3" t="s">
        <v>489</v>
      </c>
      <c r="C22" s="3" t="s">
        <v>1822</v>
      </c>
      <c r="D22" s="5" t="s">
        <v>527</v>
      </c>
      <c r="E22" s="5"/>
      <c r="F22" s="7" t="s">
        <v>565</v>
      </c>
      <c r="G22" s="7"/>
      <c r="H22" s="43"/>
      <c r="L22" s="27"/>
      <c r="M22" s="36"/>
      <c r="N22" s="39"/>
    </row>
    <row r="23" spans="1:14" s="42" customFormat="1" ht="15" customHeight="1" x14ac:dyDescent="0.25">
      <c r="A23" s="42" t="s">
        <v>1101</v>
      </c>
      <c r="B23" s="3" t="s">
        <v>490</v>
      </c>
      <c r="C23" s="3" t="s">
        <v>1823</v>
      </c>
      <c r="D23" s="5" t="s">
        <v>528</v>
      </c>
      <c r="E23" s="5"/>
      <c r="F23" s="7" t="s">
        <v>566</v>
      </c>
      <c r="G23" s="7"/>
      <c r="H23" s="43"/>
      <c r="L23" s="27"/>
      <c r="M23" s="36"/>
      <c r="N23" s="39"/>
    </row>
    <row r="24" spans="1:14" s="42" customFormat="1" ht="15" customHeight="1" x14ac:dyDescent="0.25">
      <c r="A24" s="42" t="s">
        <v>1118</v>
      </c>
      <c r="B24" s="3" t="s">
        <v>491</v>
      </c>
      <c r="C24" s="3" t="s">
        <v>1824</v>
      </c>
      <c r="D24" s="5" t="s">
        <v>529</v>
      </c>
      <c r="E24" s="5"/>
      <c r="F24" s="7" t="s">
        <v>567</v>
      </c>
      <c r="G24" s="7"/>
      <c r="H24" s="43"/>
      <c r="L24" s="27"/>
      <c r="M24" s="36"/>
      <c r="N24" s="39"/>
    </row>
    <row r="25" spans="1:14" s="42" customFormat="1" ht="15" customHeight="1" x14ac:dyDescent="0.25">
      <c r="A25" s="42" t="s">
        <v>1119</v>
      </c>
      <c r="B25" s="28"/>
      <c r="C25" s="28"/>
      <c r="D25" s="34"/>
      <c r="E25" s="34"/>
      <c r="F25" s="38"/>
      <c r="G25" s="38"/>
      <c r="H25" s="43"/>
      <c r="L25" s="27"/>
      <c r="M25" s="36"/>
      <c r="N25" s="39"/>
    </row>
    <row r="26" spans="1:14" s="42" customFormat="1" ht="15" customHeight="1" x14ac:dyDescent="0.25">
      <c r="A26" s="42" t="s">
        <v>1096</v>
      </c>
      <c r="B26" s="3" t="s">
        <v>492</v>
      </c>
      <c r="C26" s="3" t="s">
        <v>1825</v>
      </c>
      <c r="D26" s="5" t="s">
        <v>530</v>
      </c>
      <c r="E26" s="5"/>
      <c r="F26" s="7" t="s">
        <v>568</v>
      </c>
      <c r="G26" s="7"/>
      <c r="H26" s="43"/>
      <c r="L26" s="27"/>
      <c r="M26" s="36"/>
      <c r="N26" s="39"/>
    </row>
    <row r="27" spans="1:14" s="42" customFormat="1" ht="15" customHeight="1" x14ac:dyDescent="0.25">
      <c r="A27" s="42" t="s">
        <v>1097</v>
      </c>
      <c r="B27" s="3" t="s">
        <v>493</v>
      </c>
      <c r="C27" s="3" t="s">
        <v>1826</v>
      </c>
      <c r="D27" s="5" t="s">
        <v>531</v>
      </c>
      <c r="E27" s="5"/>
      <c r="F27" s="7" t="s">
        <v>569</v>
      </c>
      <c r="G27" s="7"/>
      <c r="H27" s="43"/>
      <c r="L27" s="27"/>
      <c r="M27" s="36"/>
      <c r="N27" s="39"/>
    </row>
    <row r="28" spans="1:14" s="42" customFormat="1" ht="15" customHeight="1" x14ac:dyDescent="0.25">
      <c r="A28" s="42" t="s">
        <v>1098</v>
      </c>
      <c r="B28" s="3" t="s">
        <v>494</v>
      </c>
      <c r="C28" s="3" t="s">
        <v>1827</v>
      </c>
      <c r="D28" s="5" t="s">
        <v>532</v>
      </c>
      <c r="E28" s="5"/>
      <c r="F28" s="7" t="s">
        <v>570</v>
      </c>
      <c r="G28" s="7"/>
      <c r="H28" s="43"/>
      <c r="L28" s="27"/>
      <c r="M28" s="36"/>
      <c r="N28" s="39"/>
    </row>
    <row r="29" spans="1:14" s="42" customFormat="1" ht="15" customHeight="1" x14ac:dyDescent="0.25">
      <c r="A29" s="42" t="s">
        <v>1099</v>
      </c>
      <c r="B29" s="3" t="s">
        <v>495</v>
      </c>
      <c r="C29" s="3" t="s">
        <v>1828</v>
      </c>
      <c r="D29" s="5" t="s">
        <v>533</v>
      </c>
      <c r="E29" s="5"/>
      <c r="F29" s="7" t="s">
        <v>571</v>
      </c>
      <c r="G29" s="7"/>
      <c r="H29" s="43"/>
      <c r="L29" s="27"/>
      <c r="M29" s="36"/>
      <c r="N29" s="39"/>
    </row>
    <row r="30" spans="1:14" s="42" customFormat="1" ht="15" customHeight="1" x14ac:dyDescent="0.25">
      <c r="A30" s="42" t="s">
        <v>1100</v>
      </c>
      <c r="B30" s="3" t="s">
        <v>496</v>
      </c>
      <c r="C30" s="3" t="s">
        <v>1829</v>
      </c>
      <c r="D30" s="5" t="s">
        <v>534</v>
      </c>
      <c r="E30" s="5"/>
      <c r="F30" s="7" t="s">
        <v>572</v>
      </c>
      <c r="G30" s="7"/>
      <c r="H30" s="43"/>
      <c r="L30" s="27"/>
      <c r="M30" s="36"/>
      <c r="N30" s="39"/>
    </row>
    <row r="31" spans="1:14" s="42" customFormat="1" ht="15" customHeight="1" x14ac:dyDescent="0.25">
      <c r="A31" s="42" t="s">
        <v>1102</v>
      </c>
      <c r="B31" s="3" t="s">
        <v>497</v>
      </c>
      <c r="C31" s="3" t="s">
        <v>1830</v>
      </c>
      <c r="D31" s="5" t="s">
        <v>535</v>
      </c>
      <c r="E31" s="5"/>
      <c r="F31" s="7" t="s">
        <v>573</v>
      </c>
      <c r="G31" s="7"/>
      <c r="H31" s="43"/>
      <c r="L31" s="27"/>
      <c r="M31" s="36"/>
      <c r="N31" s="39"/>
    </row>
    <row r="32" spans="1:14" s="42" customFormat="1" ht="15" customHeight="1" x14ac:dyDescent="0.25">
      <c r="A32" s="42" t="s">
        <v>1120</v>
      </c>
      <c r="B32" s="3" t="s">
        <v>498</v>
      </c>
      <c r="C32" s="3" t="s">
        <v>1831</v>
      </c>
      <c r="D32" s="5" t="s">
        <v>536</v>
      </c>
      <c r="E32" s="5"/>
      <c r="F32" s="7" t="s">
        <v>574</v>
      </c>
      <c r="G32" s="7"/>
      <c r="H32" s="43"/>
      <c r="L32" s="27"/>
      <c r="M32" s="36"/>
      <c r="N32" s="39"/>
    </row>
    <row r="33" spans="1:14" s="42" customFormat="1" ht="15" customHeight="1" x14ac:dyDescent="0.25">
      <c r="A33" s="42" t="s">
        <v>1121</v>
      </c>
      <c r="B33" s="3" t="s">
        <v>499</v>
      </c>
      <c r="C33" s="3" t="s">
        <v>1832</v>
      </c>
      <c r="D33" s="5" t="s">
        <v>537</v>
      </c>
      <c r="E33" s="5"/>
      <c r="F33" s="7" t="s">
        <v>575</v>
      </c>
      <c r="G33" s="7"/>
      <c r="H33" s="43"/>
      <c r="L33" s="27"/>
      <c r="M33" s="36"/>
      <c r="N33" s="39"/>
    </row>
    <row r="34" spans="1:14" s="42" customFormat="1" ht="15" customHeight="1" x14ac:dyDescent="0.25">
      <c r="A34" s="44" t="s">
        <v>1122</v>
      </c>
      <c r="B34" s="3" t="s">
        <v>500</v>
      </c>
      <c r="C34" s="3" t="s">
        <v>1833</v>
      </c>
      <c r="D34" s="5" t="s">
        <v>538</v>
      </c>
      <c r="E34" s="5"/>
      <c r="F34" s="7" t="s">
        <v>576</v>
      </c>
      <c r="G34" s="7"/>
      <c r="H34" s="43"/>
      <c r="L34" s="27"/>
      <c r="M34" s="36"/>
      <c r="N34" s="39"/>
    </row>
    <row r="35" spans="1:14" s="42" customFormat="1" ht="15" customHeight="1" x14ac:dyDescent="0.25">
      <c r="A35" s="42" t="s">
        <v>758</v>
      </c>
      <c r="B35" s="1"/>
      <c r="C35" s="1"/>
      <c r="D35" s="45"/>
      <c r="E35" s="45"/>
      <c r="F35" s="46"/>
      <c r="G35" s="46"/>
      <c r="H35" s="9"/>
      <c r="L35" s="27">
        <v>1</v>
      </c>
      <c r="M35" s="36">
        <v>1</v>
      </c>
      <c r="N35" s="39">
        <v>1</v>
      </c>
    </row>
    <row r="36" spans="1:14" s="42" customFormat="1" ht="15" customHeight="1" x14ac:dyDescent="0.25">
      <c r="A36" s="42" t="s">
        <v>1103</v>
      </c>
      <c r="B36" s="28"/>
      <c r="C36" s="28"/>
      <c r="D36" s="34"/>
      <c r="E36" s="34"/>
      <c r="F36" s="38"/>
      <c r="G36" s="38"/>
      <c r="H36" s="43"/>
      <c r="L36" s="27">
        <v>1</v>
      </c>
      <c r="M36" s="36">
        <v>1</v>
      </c>
      <c r="N36" s="39">
        <v>1</v>
      </c>
    </row>
    <row r="37" spans="1:14" s="42" customFormat="1" ht="15" customHeight="1" x14ac:dyDescent="0.25">
      <c r="A37" s="42" t="s">
        <v>1104</v>
      </c>
      <c r="B37" s="3" t="s">
        <v>501</v>
      </c>
      <c r="C37" s="3" t="s">
        <v>1834</v>
      </c>
      <c r="D37" s="5" t="s">
        <v>539</v>
      </c>
      <c r="E37" s="5"/>
      <c r="F37" s="7" t="s">
        <v>577</v>
      </c>
      <c r="G37" s="7"/>
      <c r="H37" s="43"/>
      <c r="L37" s="27">
        <v>1</v>
      </c>
      <c r="M37" s="36">
        <v>1</v>
      </c>
      <c r="N37" s="39">
        <v>1</v>
      </c>
    </row>
    <row r="38" spans="1:14" s="42" customFormat="1" ht="15" customHeight="1" x14ac:dyDescent="0.25">
      <c r="A38" s="42" t="s">
        <v>1105</v>
      </c>
      <c r="B38" s="3" t="s">
        <v>502</v>
      </c>
      <c r="C38" s="3" t="s">
        <v>1835</v>
      </c>
      <c r="D38" s="5" t="s">
        <v>540</v>
      </c>
      <c r="E38" s="5"/>
      <c r="F38" s="7" t="s">
        <v>578</v>
      </c>
      <c r="G38" s="7"/>
      <c r="H38" s="43"/>
      <c r="L38" s="27">
        <v>1</v>
      </c>
      <c r="M38" s="36">
        <v>1</v>
      </c>
      <c r="N38" s="39">
        <v>1</v>
      </c>
    </row>
    <row r="39" spans="1:14" s="42" customFormat="1" ht="15" customHeight="1" x14ac:dyDescent="0.25">
      <c r="A39" s="42" t="s">
        <v>1106</v>
      </c>
      <c r="B39" s="3" t="s">
        <v>503</v>
      </c>
      <c r="C39" s="3" t="s">
        <v>1836</v>
      </c>
      <c r="D39" s="5" t="s">
        <v>541</v>
      </c>
      <c r="E39" s="5"/>
      <c r="F39" s="7" t="s">
        <v>579</v>
      </c>
      <c r="G39" s="7"/>
      <c r="H39" s="43"/>
      <c r="L39" s="27">
        <v>1</v>
      </c>
      <c r="M39" s="36">
        <v>1</v>
      </c>
      <c r="N39" s="39">
        <v>1</v>
      </c>
    </row>
    <row r="40" spans="1:14" s="42" customFormat="1" ht="15" customHeight="1" x14ac:dyDescent="0.25">
      <c r="A40" s="42" t="s">
        <v>1107</v>
      </c>
      <c r="B40" s="3" t="s">
        <v>504</v>
      </c>
      <c r="C40" s="3" t="s">
        <v>1837</v>
      </c>
      <c r="D40" s="5" t="s">
        <v>542</v>
      </c>
      <c r="E40" s="5"/>
      <c r="F40" s="7" t="s">
        <v>580</v>
      </c>
      <c r="G40" s="7"/>
      <c r="H40" s="43"/>
      <c r="L40" s="27">
        <v>1</v>
      </c>
      <c r="M40" s="36">
        <v>1</v>
      </c>
      <c r="N40" s="39">
        <v>1</v>
      </c>
    </row>
    <row r="41" spans="1:14" s="42" customFormat="1" ht="15" customHeight="1" x14ac:dyDescent="0.25">
      <c r="A41" s="42" t="s">
        <v>1108</v>
      </c>
      <c r="B41" s="3" t="s">
        <v>505</v>
      </c>
      <c r="C41" s="3" t="s">
        <v>1838</v>
      </c>
      <c r="D41" s="5" t="s">
        <v>543</v>
      </c>
      <c r="E41" s="5"/>
      <c r="F41" s="7" t="s">
        <v>581</v>
      </c>
      <c r="G41" s="7"/>
      <c r="H41" s="43"/>
      <c r="L41" s="27">
        <v>1</v>
      </c>
      <c r="M41" s="36">
        <v>1</v>
      </c>
      <c r="N41" s="39">
        <v>1</v>
      </c>
    </row>
    <row r="42" spans="1:14" s="42" customFormat="1" ht="15" customHeight="1" x14ac:dyDescent="0.25">
      <c r="A42" s="42" t="s">
        <v>1109</v>
      </c>
      <c r="B42" s="3" t="s">
        <v>506</v>
      </c>
      <c r="C42" s="3" t="s">
        <v>1839</v>
      </c>
      <c r="D42" s="5" t="s">
        <v>544</v>
      </c>
      <c r="E42" s="5"/>
      <c r="F42" s="7" t="s">
        <v>582</v>
      </c>
      <c r="G42" s="7"/>
      <c r="H42" s="43"/>
      <c r="L42" s="27">
        <v>1</v>
      </c>
      <c r="M42" s="36">
        <v>1</v>
      </c>
      <c r="N42" s="39">
        <v>1</v>
      </c>
    </row>
    <row r="43" spans="1:14" s="42" customFormat="1" ht="15" customHeight="1" x14ac:dyDescent="0.25">
      <c r="A43" s="42" t="s">
        <v>1110</v>
      </c>
      <c r="B43" s="3" t="s">
        <v>507</v>
      </c>
      <c r="C43" s="3" t="s">
        <v>1840</v>
      </c>
      <c r="D43" s="5" t="s">
        <v>545</v>
      </c>
      <c r="E43" s="5"/>
      <c r="F43" s="7" t="s">
        <v>583</v>
      </c>
      <c r="G43" s="7"/>
      <c r="H43" s="43"/>
      <c r="L43" s="27">
        <v>1</v>
      </c>
      <c r="M43" s="36">
        <v>1</v>
      </c>
      <c r="N43" s="39">
        <v>1</v>
      </c>
    </row>
    <row r="44" spans="1:14" s="42" customFormat="1" ht="15" customHeight="1" x14ac:dyDescent="0.25">
      <c r="A44" s="42" t="s">
        <v>755</v>
      </c>
      <c r="B44" s="1"/>
      <c r="C44" s="1"/>
      <c r="D44" s="45"/>
      <c r="E44" s="45"/>
      <c r="F44" s="46"/>
      <c r="G44" s="46"/>
      <c r="H44" s="9"/>
      <c r="L44" s="27">
        <v>1</v>
      </c>
      <c r="M44" s="36">
        <v>1</v>
      </c>
      <c r="N44" s="39">
        <v>1</v>
      </c>
    </row>
    <row r="45" spans="1:14" s="42" customFormat="1" ht="15" customHeight="1" x14ac:dyDescent="0.25">
      <c r="A45" s="42" t="s">
        <v>1111</v>
      </c>
      <c r="B45" s="3" t="s">
        <v>508</v>
      </c>
      <c r="C45" s="3" t="s">
        <v>1841</v>
      </c>
      <c r="D45" s="5" t="s">
        <v>546</v>
      </c>
      <c r="E45" s="5"/>
      <c r="F45" s="7" t="s">
        <v>584</v>
      </c>
      <c r="G45" s="7"/>
      <c r="H45" s="43"/>
      <c r="L45" s="27">
        <v>1</v>
      </c>
      <c r="M45" s="36">
        <v>1</v>
      </c>
      <c r="N45" s="39">
        <v>1</v>
      </c>
    </row>
    <row r="46" spans="1:14" s="42" customFormat="1" ht="15" customHeight="1" x14ac:dyDescent="0.25">
      <c r="A46" s="42" t="s">
        <v>1112</v>
      </c>
      <c r="B46" s="28"/>
      <c r="C46" s="28"/>
      <c r="D46" s="34"/>
      <c r="E46" s="34"/>
      <c r="F46" s="38"/>
      <c r="G46" s="38"/>
      <c r="H46" s="43"/>
      <c r="L46" s="27">
        <v>1</v>
      </c>
      <c r="M46" s="36">
        <v>1</v>
      </c>
      <c r="N46" s="39">
        <v>1</v>
      </c>
    </row>
    <row r="47" spans="1:14" s="42" customFormat="1" ht="15" customHeight="1" x14ac:dyDescent="0.25">
      <c r="A47" s="42" t="s">
        <v>1113</v>
      </c>
      <c r="B47" s="3" t="s">
        <v>509</v>
      </c>
      <c r="C47" s="3" t="s">
        <v>1842</v>
      </c>
      <c r="D47" s="5" t="s">
        <v>547</v>
      </c>
      <c r="E47" s="5"/>
      <c r="F47" s="7" t="s">
        <v>585</v>
      </c>
      <c r="G47" s="7"/>
      <c r="H47" s="43"/>
      <c r="L47" s="27">
        <v>1</v>
      </c>
      <c r="M47" s="36">
        <v>1</v>
      </c>
      <c r="N47" s="39">
        <v>1</v>
      </c>
    </row>
    <row r="48" spans="1:14" s="42" customFormat="1" ht="15" customHeight="1" x14ac:dyDescent="0.25">
      <c r="A48" s="42" t="s">
        <v>1123</v>
      </c>
      <c r="B48" s="3" t="s">
        <v>510</v>
      </c>
      <c r="C48" s="3" t="s">
        <v>1843</v>
      </c>
      <c r="D48" s="5" t="s">
        <v>548</v>
      </c>
      <c r="E48" s="5"/>
      <c r="F48" s="7" t="s">
        <v>586</v>
      </c>
      <c r="G48" s="7"/>
      <c r="H48" s="43"/>
      <c r="L48" s="27">
        <v>1</v>
      </c>
      <c r="M48" s="36">
        <v>1</v>
      </c>
      <c r="N48" s="39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86"/>
  <sheetViews>
    <sheetView topLeftCell="A70" zoomScale="96" zoomScaleNormal="96" workbookViewId="0">
      <selection activeCell="H85" sqref="H8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4" ht="15" customHeight="1" x14ac:dyDescent="0.25">
      <c r="A2" s="59" t="s">
        <v>2101</v>
      </c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4" ht="15" customHeight="1" x14ac:dyDescent="0.25">
      <c r="A3" s="104" t="s">
        <v>2239</v>
      </c>
      <c r="L3" s="61">
        <v>1</v>
      </c>
    </row>
    <row r="4" spans="1:14" ht="15" customHeight="1" x14ac:dyDescent="0.25">
      <c r="A4" s="41" t="s">
        <v>1173</v>
      </c>
      <c r="B4" s="48"/>
      <c r="C4" s="48"/>
      <c r="D4" s="49"/>
      <c r="E4" s="49"/>
      <c r="F4" s="50"/>
      <c r="G4" s="50"/>
      <c r="L4" s="61">
        <v>1</v>
      </c>
    </row>
    <row r="5" spans="1:14" ht="15" customHeight="1" x14ac:dyDescent="0.25">
      <c r="A5" s="41" t="s">
        <v>1174</v>
      </c>
      <c r="B5" s="48" t="s">
        <v>587</v>
      </c>
      <c r="C5" s="48"/>
      <c r="D5" s="49" t="s">
        <v>643</v>
      </c>
      <c r="E5" s="49"/>
      <c r="F5" s="50" t="s">
        <v>699</v>
      </c>
      <c r="G5" s="50"/>
      <c r="L5" s="61">
        <v>1</v>
      </c>
      <c r="M5" s="82">
        <v>1</v>
      </c>
      <c r="N5" s="60">
        <v>1</v>
      </c>
    </row>
    <row r="6" spans="1:14" ht="15" customHeight="1" x14ac:dyDescent="0.25">
      <c r="A6" s="41" t="s">
        <v>1175</v>
      </c>
      <c r="B6" s="48" t="s">
        <v>588</v>
      </c>
      <c r="C6" s="48"/>
      <c r="D6" s="49" t="s">
        <v>644</v>
      </c>
      <c r="E6" s="49"/>
      <c r="F6" s="50" t="s">
        <v>700</v>
      </c>
      <c r="G6" s="50"/>
      <c r="L6" s="61">
        <v>1</v>
      </c>
      <c r="M6" s="82">
        <v>1</v>
      </c>
      <c r="N6" s="60">
        <v>1</v>
      </c>
    </row>
    <row r="7" spans="1:14" ht="15" customHeight="1" x14ac:dyDescent="0.25">
      <c r="A7" s="41" t="s">
        <v>1176</v>
      </c>
      <c r="B7" s="48" t="s">
        <v>589</v>
      </c>
      <c r="C7" s="48"/>
      <c r="D7" s="49" t="s">
        <v>645</v>
      </c>
      <c r="E7" s="49"/>
      <c r="F7" s="50" t="s">
        <v>701</v>
      </c>
      <c r="G7" s="50"/>
      <c r="L7" s="61">
        <v>1</v>
      </c>
      <c r="M7" s="82">
        <v>1</v>
      </c>
      <c r="N7" s="60">
        <v>1</v>
      </c>
    </row>
    <row r="8" spans="1:14" ht="15" customHeight="1" x14ac:dyDescent="0.25">
      <c r="A8" s="41" t="s">
        <v>1177</v>
      </c>
      <c r="B8" s="48" t="s">
        <v>590</v>
      </c>
      <c r="C8" s="48"/>
      <c r="D8" s="49" t="s">
        <v>646</v>
      </c>
      <c r="E8" s="49"/>
      <c r="F8" s="50" t="s">
        <v>702</v>
      </c>
      <c r="G8" s="50"/>
      <c r="L8" s="61">
        <v>1</v>
      </c>
      <c r="M8" s="82">
        <v>1</v>
      </c>
      <c r="N8" s="60">
        <v>1</v>
      </c>
    </row>
    <row r="9" spans="1:14" ht="15" customHeight="1" x14ac:dyDescent="0.25">
      <c r="A9" s="41" t="s">
        <v>1178</v>
      </c>
      <c r="B9" s="48" t="s">
        <v>591</v>
      </c>
      <c r="C9" s="48"/>
      <c r="D9" s="49" t="s">
        <v>647</v>
      </c>
      <c r="E9" s="49"/>
      <c r="F9" s="50" t="s">
        <v>703</v>
      </c>
      <c r="G9" s="50"/>
      <c r="L9" s="61">
        <v>1</v>
      </c>
      <c r="M9" s="82">
        <v>1</v>
      </c>
      <c r="N9" s="60">
        <v>1</v>
      </c>
    </row>
    <row r="10" spans="1:14" ht="15" customHeight="1" x14ac:dyDescent="0.25">
      <c r="A10" s="41" t="s">
        <v>1179</v>
      </c>
      <c r="B10" s="48" t="s">
        <v>592</v>
      </c>
      <c r="C10" s="48"/>
      <c r="D10" s="49" t="s">
        <v>648</v>
      </c>
      <c r="E10" s="49"/>
      <c r="F10" s="50" t="s">
        <v>704</v>
      </c>
      <c r="G10" s="50"/>
      <c r="L10" s="61">
        <v>1</v>
      </c>
      <c r="M10" s="82">
        <v>1</v>
      </c>
      <c r="N10" s="60">
        <v>1</v>
      </c>
    </row>
    <row r="11" spans="1:14" ht="15" customHeight="1" x14ac:dyDescent="0.25">
      <c r="A11" s="41" t="s">
        <v>1181</v>
      </c>
      <c r="B11" s="48" t="s">
        <v>756</v>
      </c>
      <c r="C11" s="48"/>
      <c r="D11" s="49" t="s">
        <v>756</v>
      </c>
      <c r="E11" s="49"/>
      <c r="F11" s="50" t="s">
        <v>756</v>
      </c>
      <c r="G11" s="50"/>
      <c r="H11" s="59" t="e">
        <f ca="1">AI_SUM(A5,A6)</f>
        <v>#NAME?</v>
      </c>
      <c r="L11" s="61">
        <v>1</v>
      </c>
    </row>
    <row r="12" spans="1:14" ht="15" customHeight="1" x14ac:dyDescent="0.25">
      <c r="A12" s="41" t="s">
        <v>1182</v>
      </c>
      <c r="B12" s="48" t="s">
        <v>757</v>
      </c>
      <c r="C12" s="48"/>
      <c r="D12" s="49" t="s">
        <v>757</v>
      </c>
      <c r="E12" s="49"/>
      <c r="F12" s="50" t="s">
        <v>757</v>
      </c>
      <c r="G12" s="50"/>
      <c r="H12" s="59" t="e">
        <f ca="1">AI_SUM(A7,A8,A9,A10)</f>
        <v>#NAME?</v>
      </c>
      <c r="L12" s="61">
        <v>1</v>
      </c>
    </row>
    <row r="13" spans="1:14" ht="15" customHeight="1" x14ac:dyDescent="0.25">
      <c r="A13" s="41" t="s">
        <v>1180</v>
      </c>
      <c r="B13" s="48" t="s">
        <v>593</v>
      </c>
      <c r="C13" s="48"/>
      <c r="D13" s="49" t="s">
        <v>649</v>
      </c>
      <c r="E13" s="49"/>
      <c r="F13" s="50" t="s">
        <v>705</v>
      </c>
      <c r="G13" s="50"/>
      <c r="L13" s="61">
        <v>1</v>
      </c>
    </row>
    <row r="14" spans="1:14" ht="15" customHeight="1" x14ac:dyDescent="0.25">
      <c r="A14" s="41" t="s">
        <v>1183</v>
      </c>
      <c r="B14" s="48"/>
      <c r="C14" s="48"/>
      <c r="D14" s="49"/>
      <c r="E14" s="49"/>
      <c r="F14" s="50"/>
      <c r="G14" s="50"/>
      <c r="L14" s="61">
        <v>1</v>
      </c>
    </row>
    <row r="15" spans="1:14" ht="15" customHeight="1" x14ac:dyDescent="0.25">
      <c r="A15" s="41" t="s">
        <v>1174</v>
      </c>
      <c r="B15" s="48" t="s">
        <v>594</v>
      </c>
      <c r="C15" s="48"/>
      <c r="D15" s="49" t="s">
        <v>650</v>
      </c>
      <c r="E15" s="49"/>
      <c r="F15" s="50" t="s">
        <v>706</v>
      </c>
      <c r="G15" s="50"/>
      <c r="L15" s="61">
        <v>1</v>
      </c>
      <c r="M15" s="82">
        <v>1</v>
      </c>
      <c r="N15" s="60">
        <v>1</v>
      </c>
    </row>
    <row r="16" spans="1:14" ht="15" customHeight="1" x14ac:dyDescent="0.25">
      <c r="A16" s="41" t="s">
        <v>1175</v>
      </c>
      <c r="B16" s="48" t="s">
        <v>595</v>
      </c>
      <c r="C16" s="48"/>
      <c r="D16" s="49" t="s">
        <v>651</v>
      </c>
      <c r="E16" s="49"/>
      <c r="F16" s="50" t="s">
        <v>707</v>
      </c>
      <c r="G16" s="50"/>
      <c r="L16" s="61">
        <v>1</v>
      </c>
      <c r="M16" s="82">
        <v>1</v>
      </c>
      <c r="N16" s="60">
        <v>1</v>
      </c>
    </row>
    <row r="17" spans="1:14" ht="15" customHeight="1" x14ac:dyDescent="0.25">
      <c r="A17" s="41" t="s">
        <v>1176</v>
      </c>
      <c r="B17" s="48" t="s">
        <v>596</v>
      </c>
      <c r="C17" s="48"/>
      <c r="D17" s="49" t="s">
        <v>652</v>
      </c>
      <c r="E17" s="49"/>
      <c r="F17" s="50" t="s">
        <v>708</v>
      </c>
      <c r="G17" s="50"/>
      <c r="L17" s="61">
        <v>1</v>
      </c>
      <c r="M17" s="82">
        <v>1</v>
      </c>
      <c r="N17" s="60">
        <v>1</v>
      </c>
    </row>
    <row r="18" spans="1:14" ht="15" customHeight="1" x14ac:dyDescent="0.25">
      <c r="A18" s="41" t="s">
        <v>1177</v>
      </c>
      <c r="B18" s="48" t="s">
        <v>597</v>
      </c>
      <c r="C18" s="48"/>
      <c r="D18" s="49" t="s">
        <v>653</v>
      </c>
      <c r="E18" s="49"/>
      <c r="F18" s="50" t="s">
        <v>709</v>
      </c>
      <c r="G18" s="50"/>
      <c r="L18" s="61">
        <v>1</v>
      </c>
      <c r="M18" s="82">
        <v>1</v>
      </c>
      <c r="N18" s="60">
        <v>1</v>
      </c>
    </row>
    <row r="19" spans="1:14" ht="15" customHeight="1" x14ac:dyDescent="0.25">
      <c r="A19" s="41" t="s">
        <v>1178</v>
      </c>
      <c r="B19" s="48" t="s">
        <v>598</v>
      </c>
      <c r="C19" s="48"/>
      <c r="D19" s="49" t="s">
        <v>654</v>
      </c>
      <c r="E19" s="49"/>
      <c r="F19" s="50" t="s">
        <v>710</v>
      </c>
      <c r="G19" s="50"/>
      <c r="L19" s="61">
        <v>1</v>
      </c>
      <c r="M19" s="82">
        <v>1</v>
      </c>
      <c r="N19" s="60">
        <v>1</v>
      </c>
    </row>
    <row r="20" spans="1:14" ht="15" customHeight="1" x14ac:dyDescent="0.25">
      <c r="A20" s="41" t="s">
        <v>1179</v>
      </c>
      <c r="B20" s="48" t="s">
        <v>599</v>
      </c>
      <c r="C20" s="48"/>
      <c r="D20" s="49" t="s">
        <v>655</v>
      </c>
      <c r="E20" s="49"/>
      <c r="F20" s="50" t="s">
        <v>711</v>
      </c>
      <c r="G20" s="50"/>
      <c r="L20" s="61">
        <v>1</v>
      </c>
      <c r="M20" s="82">
        <v>1</v>
      </c>
      <c r="N20" s="60">
        <v>1</v>
      </c>
    </row>
    <row r="21" spans="1:14" ht="15" customHeight="1" x14ac:dyDescent="0.25">
      <c r="A21" s="41" t="s">
        <v>1181</v>
      </c>
      <c r="B21" s="48" t="s">
        <v>759</v>
      </c>
      <c r="C21" s="48"/>
      <c r="D21" s="49" t="s">
        <v>759</v>
      </c>
      <c r="E21" s="49"/>
      <c r="F21" s="50" t="s">
        <v>759</v>
      </c>
      <c r="G21" s="50"/>
      <c r="H21" s="59" t="e">
        <f ca="1">AI_SUM(A15,A16)</f>
        <v>#NAME?</v>
      </c>
      <c r="L21" s="61">
        <v>1</v>
      </c>
    </row>
    <row r="22" spans="1:14" ht="15" customHeight="1" x14ac:dyDescent="0.25">
      <c r="A22" s="41" t="s">
        <v>1182</v>
      </c>
      <c r="B22" s="48" t="s">
        <v>760</v>
      </c>
      <c r="C22" s="48"/>
      <c r="D22" s="49" t="s">
        <v>760</v>
      </c>
      <c r="E22" s="49"/>
      <c r="F22" s="50" t="s">
        <v>760</v>
      </c>
      <c r="G22" s="50"/>
      <c r="H22" s="59" t="e">
        <f ca="1">AI_SUM(A17,A18,A19,A20)</f>
        <v>#NAME?</v>
      </c>
      <c r="L22" s="61">
        <v>1</v>
      </c>
    </row>
    <row r="23" spans="1:14" ht="15" customHeight="1" x14ac:dyDescent="0.25">
      <c r="A23" s="41" t="s">
        <v>1180</v>
      </c>
      <c r="B23" s="48" t="s">
        <v>600</v>
      </c>
      <c r="C23" s="48"/>
      <c r="D23" s="49" t="s">
        <v>656</v>
      </c>
      <c r="E23" s="49"/>
      <c r="F23" s="50" t="s">
        <v>712</v>
      </c>
      <c r="G23" s="50"/>
      <c r="L23" s="61">
        <v>1</v>
      </c>
    </row>
    <row r="24" spans="1:14" ht="15" customHeight="1" x14ac:dyDescent="0.25">
      <c r="A24" s="41" t="s">
        <v>1184</v>
      </c>
      <c r="B24" s="48"/>
      <c r="C24" s="48"/>
      <c r="D24" s="49"/>
      <c r="E24" s="49"/>
      <c r="F24" s="50"/>
      <c r="G24" s="50"/>
      <c r="L24" s="61">
        <v>1</v>
      </c>
    </row>
    <row r="25" spans="1:14" ht="15" customHeight="1" x14ac:dyDescent="0.25">
      <c r="A25" s="41" t="s">
        <v>1174</v>
      </c>
      <c r="B25" s="48" t="s">
        <v>601</v>
      </c>
      <c r="C25" s="48"/>
      <c r="D25" s="49" t="s">
        <v>657</v>
      </c>
      <c r="E25" s="49"/>
      <c r="F25" s="50" t="s">
        <v>713</v>
      </c>
      <c r="G25" s="50"/>
      <c r="L25" s="61">
        <v>1</v>
      </c>
      <c r="M25" s="82">
        <v>1</v>
      </c>
      <c r="N25" s="60">
        <v>1</v>
      </c>
    </row>
    <row r="26" spans="1:14" ht="15" customHeight="1" x14ac:dyDescent="0.25">
      <c r="A26" s="41" t="s">
        <v>1175</v>
      </c>
      <c r="B26" s="48" t="s">
        <v>602</v>
      </c>
      <c r="C26" s="48"/>
      <c r="D26" s="49" t="s">
        <v>658</v>
      </c>
      <c r="E26" s="49"/>
      <c r="F26" s="50" t="s">
        <v>714</v>
      </c>
      <c r="G26" s="50"/>
      <c r="L26" s="61">
        <v>1</v>
      </c>
      <c r="M26" s="82">
        <v>1</v>
      </c>
      <c r="N26" s="60">
        <v>1</v>
      </c>
    </row>
    <row r="27" spans="1:14" ht="15" customHeight="1" x14ac:dyDescent="0.25">
      <c r="A27" s="41" t="s">
        <v>1176</v>
      </c>
      <c r="B27" s="48" t="s">
        <v>603</v>
      </c>
      <c r="C27" s="48"/>
      <c r="D27" s="49" t="s">
        <v>659</v>
      </c>
      <c r="E27" s="49"/>
      <c r="F27" s="50" t="s">
        <v>715</v>
      </c>
      <c r="G27" s="50"/>
      <c r="L27" s="61">
        <v>1</v>
      </c>
      <c r="M27" s="82">
        <v>1</v>
      </c>
      <c r="N27" s="60">
        <v>1</v>
      </c>
    </row>
    <row r="28" spans="1:14" ht="15" customHeight="1" x14ac:dyDescent="0.25">
      <c r="A28" s="41" t="s">
        <v>1177</v>
      </c>
      <c r="B28" s="48" t="s">
        <v>604</v>
      </c>
      <c r="C28" s="48"/>
      <c r="D28" s="49" t="s">
        <v>660</v>
      </c>
      <c r="E28" s="49"/>
      <c r="F28" s="50" t="s">
        <v>716</v>
      </c>
      <c r="G28" s="50"/>
      <c r="L28" s="61">
        <v>1</v>
      </c>
      <c r="M28" s="82">
        <v>1</v>
      </c>
      <c r="N28" s="60">
        <v>1</v>
      </c>
    </row>
    <row r="29" spans="1:14" ht="15" customHeight="1" x14ac:dyDescent="0.25">
      <c r="A29" s="41" t="s">
        <v>1178</v>
      </c>
      <c r="B29" s="48" t="s">
        <v>605</v>
      </c>
      <c r="C29" s="48"/>
      <c r="D29" s="49" t="s">
        <v>661</v>
      </c>
      <c r="E29" s="49"/>
      <c r="F29" s="50" t="s">
        <v>717</v>
      </c>
      <c r="G29" s="50"/>
      <c r="L29" s="61">
        <v>1</v>
      </c>
      <c r="M29" s="82">
        <v>1</v>
      </c>
      <c r="N29" s="60">
        <v>1</v>
      </c>
    </row>
    <row r="30" spans="1:14" ht="15" customHeight="1" x14ac:dyDescent="0.25">
      <c r="A30" s="41" t="s">
        <v>1179</v>
      </c>
      <c r="B30" s="48" t="s">
        <v>606</v>
      </c>
      <c r="C30" s="48"/>
      <c r="D30" s="49" t="s">
        <v>662</v>
      </c>
      <c r="E30" s="49"/>
      <c r="F30" s="50" t="s">
        <v>718</v>
      </c>
      <c r="G30" s="50"/>
      <c r="L30" s="61">
        <v>1</v>
      </c>
      <c r="M30" s="82">
        <v>1</v>
      </c>
      <c r="N30" s="60">
        <v>1</v>
      </c>
    </row>
    <row r="31" spans="1:14" ht="15" customHeight="1" x14ac:dyDescent="0.25">
      <c r="A31" s="41" t="s">
        <v>1181</v>
      </c>
      <c r="B31" s="48" t="s">
        <v>761</v>
      </c>
      <c r="C31" s="48"/>
      <c r="D31" s="49" t="s">
        <v>761</v>
      </c>
      <c r="E31" s="49"/>
      <c r="F31" s="50" t="s">
        <v>761</v>
      </c>
      <c r="G31" s="50"/>
      <c r="H31" s="59" t="e">
        <f ca="1">AI_SUM(A25,A26)</f>
        <v>#NAME?</v>
      </c>
      <c r="L31" s="61">
        <v>1</v>
      </c>
    </row>
    <row r="32" spans="1:14" ht="15" customHeight="1" x14ac:dyDescent="0.25">
      <c r="A32" s="41" t="s">
        <v>1182</v>
      </c>
      <c r="B32" s="48" t="s">
        <v>762</v>
      </c>
      <c r="C32" s="48"/>
      <c r="D32" s="49" t="s">
        <v>762</v>
      </c>
      <c r="E32" s="49"/>
      <c r="F32" s="50" t="s">
        <v>762</v>
      </c>
      <c r="G32" s="50"/>
      <c r="H32" s="59" t="e">
        <f ca="1">AI_SUM(A27,A28,A29,A30)</f>
        <v>#NAME?</v>
      </c>
      <c r="L32" s="61">
        <v>1</v>
      </c>
    </row>
    <row r="33" spans="1:14" ht="15" customHeight="1" x14ac:dyDescent="0.25">
      <c r="A33" s="41" t="s">
        <v>1180</v>
      </c>
      <c r="B33" s="48" t="s">
        <v>607</v>
      </c>
      <c r="C33" s="48"/>
      <c r="D33" s="49" t="s">
        <v>663</v>
      </c>
      <c r="E33" s="49"/>
      <c r="F33" s="50" t="s">
        <v>719</v>
      </c>
      <c r="G33" s="50"/>
      <c r="L33" s="61">
        <v>1</v>
      </c>
    </row>
    <row r="34" spans="1:14" ht="15" customHeight="1" x14ac:dyDescent="0.25">
      <c r="A34" s="41" t="s">
        <v>1185</v>
      </c>
      <c r="B34" s="48"/>
      <c r="C34" s="48"/>
      <c r="D34" s="49"/>
      <c r="E34" s="49"/>
      <c r="F34" s="50"/>
      <c r="G34" s="50"/>
      <c r="L34" s="61">
        <v>1</v>
      </c>
    </row>
    <row r="35" spans="1:14" ht="15" customHeight="1" x14ac:dyDescent="0.25">
      <c r="A35" s="41" t="s">
        <v>1174</v>
      </c>
      <c r="B35" s="48" t="s">
        <v>608</v>
      </c>
      <c r="C35" s="48"/>
      <c r="D35" s="49" t="s">
        <v>664</v>
      </c>
      <c r="E35" s="49"/>
      <c r="F35" s="50" t="s">
        <v>720</v>
      </c>
      <c r="G35" s="50"/>
      <c r="L35" s="61">
        <v>1</v>
      </c>
      <c r="M35" s="82">
        <v>1</v>
      </c>
      <c r="N35" s="60">
        <v>1</v>
      </c>
    </row>
    <row r="36" spans="1:14" ht="15" customHeight="1" x14ac:dyDescent="0.25">
      <c r="A36" s="41" t="s">
        <v>1175</v>
      </c>
      <c r="B36" s="48" t="s">
        <v>609</v>
      </c>
      <c r="C36" s="48"/>
      <c r="D36" s="49" t="s">
        <v>665</v>
      </c>
      <c r="E36" s="49"/>
      <c r="F36" s="50" t="s">
        <v>721</v>
      </c>
      <c r="G36" s="50"/>
      <c r="L36" s="61">
        <v>1</v>
      </c>
      <c r="M36" s="82">
        <v>1</v>
      </c>
      <c r="N36" s="60">
        <v>1</v>
      </c>
    </row>
    <row r="37" spans="1:14" ht="15" customHeight="1" x14ac:dyDescent="0.25">
      <c r="A37" s="41" t="s">
        <v>1176</v>
      </c>
      <c r="B37" s="48" t="s">
        <v>610</v>
      </c>
      <c r="C37" s="48"/>
      <c r="D37" s="49" t="s">
        <v>666</v>
      </c>
      <c r="E37" s="49"/>
      <c r="F37" s="50" t="s">
        <v>722</v>
      </c>
      <c r="G37" s="50"/>
      <c r="L37" s="61">
        <v>1</v>
      </c>
      <c r="M37" s="82">
        <v>1</v>
      </c>
      <c r="N37" s="60">
        <v>1</v>
      </c>
    </row>
    <row r="38" spans="1:14" ht="15" customHeight="1" x14ac:dyDescent="0.25">
      <c r="A38" s="41" t="s">
        <v>1177</v>
      </c>
      <c r="B38" s="48" t="s">
        <v>611</v>
      </c>
      <c r="C38" s="48"/>
      <c r="D38" s="49" t="s">
        <v>667</v>
      </c>
      <c r="E38" s="49"/>
      <c r="F38" s="50" t="s">
        <v>723</v>
      </c>
      <c r="G38" s="50"/>
      <c r="L38" s="61">
        <v>1</v>
      </c>
      <c r="M38" s="82">
        <v>1</v>
      </c>
      <c r="N38" s="60">
        <v>1</v>
      </c>
    </row>
    <row r="39" spans="1:14" ht="15" customHeight="1" x14ac:dyDescent="0.25">
      <c r="A39" s="41" t="s">
        <v>1178</v>
      </c>
      <c r="B39" s="48" t="s">
        <v>612</v>
      </c>
      <c r="C39" s="48"/>
      <c r="D39" s="49" t="s">
        <v>668</v>
      </c>
      <c r="E39" s="49"/>
      <c r="F39" s="50" t="s">
        <v>724</v>
      </c>
      <c r="G39" s="50"/>
      <c r="L39" s="61">
        <v>1</v>
      </c>
      <c r="M39" s="82">
        <v>1</v>
      </c>
      <c r="N39" s="60">
        <v>1</v>
      </c>
    </row>
    <row r="40" spans="1:14" ht="15" customHeight="1" x14ac:dyDescent="0.25">
      <c r="A40" s="41" t="s">
        <v>1179</v>
      </c>
      <c r="B40" s="48" t="s">
        <v>613</v>
      </c>
      <c r="C40" s="48"/>
      <c r="D40" s="49" t="s">
        <v>669</v>
      </c>
      <c r="E40" s="49"/>
      <c r="F40" s="50" t="s">
        <v>725</v>
      </c>
      <c r="G40" s="50"/>
      <c r="L40" s="61">
        <v>1</v>
      </c>
      <c r="M40" s="82">
        <v>1</v>
      </c>
      <c r="N40" s="60">
        <v>1</v>
      </c>
    </row>
    <row r="41" spans="1:14" ht="15" customHeight="1" x14ac:dyDescent="0.25">
      <c r="A41" s="41" t="s">
        <v>1181</v>
      </c>
      <c r="B41" s="48" t="s">
        <v>763</v>
      </c>
      <c r="C41" s="48"/>
      <c r="D41" s="49" t="s">
        <v>763</v>
      </c>
      <c r="E41" s="49"/>
      <c r="F41" s="50" t="s">
        <v>763</v>
      </c>
      <c r="G41" s="50"/>
      <c r="H41" s="59" t="e">
        <f ca="1">AI_SUM(A35,A36)</f>
        <v>#NAME?</v>
      </c>
      <c r="L41" s="61">
        <v>1</v>
      </c>
    </row>
    <row r="42" spans="1:14" ht="15" customHeight="1" x14ac:dyDescent="0.25">
      <c r="A42" s="41" t="s">
        <v>1182</v>
      </c>
      <c r="B42" s="48" t="s">
        <v>764</v>
      </c>
      <c r="C42" s="48"/>
      <c r="D42" s="49" t="s">
        <v>764</v>
      </c>
      <c r="E42" s="49"/>
      <c r="F42" s="50" t="s">
        <v>764</v>
      </c>
      <c r="G42" s="50"/>
      <c r="H42" s="59" t="e">
        <f ca="1">AI_SUM(A37,A38,A39,A40)</f>
        <v>#NAME?</v>
      </c>
      <c r="L42" s="61">
        <v>1</v>
      </c>
    </row>
    <row r="43" spans="1:14" ht="15" customHeight="1" x14ac:dyDescent="0.25">
      <c r="A43" s="41" t="s">
        <v>1180</v>
      </c>
      <c r="B43" s="48" t="s">
        <v>614</v>
      </c>
      <c r="C43" s="48"/>
      <c r="D43" s="49" t="s">
        <v>670</v>
      </c>
      <c r="E43" s="49"/>
      <c r="F43" s="50" t="s">
        <v>726</v>
      </c>
      <c r="G43" s="50"/>
      <c r="L43" s="61">
        <v>1</v>
      </c>
    </row>
    <row r="44" spans="1:14" ht="15" customHeight="1" x14ac:dyDescent="0.25">
      <c r="A44" s="41" t="s">
        <v>1186</v>
      </c>
      <c r="B44" s="48"/>
      <c r="C44" s="48"/>
      <c r="D44" s="49"/>
      <c r="E44" s="49"/>
      <c r="F44" s="50"/>
      <c r="G44" s="50"/>
      <c r="L44" s="61">
        <v>1</v>
      </c>
    </row>
    <row r="45" spans="1:14" ht="15" customHeight="1" x14ac:dyDescent="0.25">
      <c r="A45" s="41" t="s">
        <v>1174</v>
      </c>
      <c r="B45" s="48" t="s">
        <v>615</v>
      </c>
      <c r="C45" s="48"/>
      <c r="D45" s="49" t="s">
        <v>671</v>
      </c>
      <c r="E45" s="49"/>
      <c r="F45" s="50" t="s">
        <v>727</v>
      </c>
      <c r="G45" s="50"/>
      <c r="L45" s="61">
        <v>1</v>
      </c>
      <c r="M45" s="82">
        <v>1</v>
      </c>
      <c r="N45" s="60">
        <v>1</v>
      </c>
    </row>
    <row r="46" spans="1:14" ht="15" customHeight="1" x14ac:dyDescent="0.25">
      <c r="A46" s="41" t="s">
        <v>1175</v>
      </c>
      <c r="B46" s="48" t="s">
        <v>616</v>
      </c>
      <c r="C46" s="48"/>
      <c r="D46" s="49" t="s">
        <v>672</v>
      </c>
      <c r="E46" s="49"/>
      <c r="F46" s="50" t="s">
        <v>728</v>
      </c>
      <c r="G46" s="50"/>
      <c r="L46" s="61">
        <v>1</v>
      </c>
      <c r="M46" s="82">
        <v>1</v>
      </c>
      <c r="N46" s="60">
        <v>1</v>
      </c>
    </row>
    <row r="47" spans="1:14" ht="15" customHeight="1" x14ac:dyDescent="0.25">
      <c r="A47" s="41" t="s">
        <v>1176</v>
      </c>
      <c r="B47" s="48" t="s">
        <v>617</v>
      </c>
      <c r="C47" s="48"/>
      <c r="D47" s="49" t="s">
        <v>673</v>
      </c>
      <c r="E47" s="49"/>
      <c r="F47" s="50" t="s">
        <v>729</v>
      </c>
      <c r="G47" s="50"/>
      <c r="L47" s="61">
        <v>1</v>
      </c>
      <c r="M47" s="82">
        <v>1</v>
      </c>
      <c r="N47" s="60">
        <v>1</v>
      </c>
    </row>
    <row r="48" spans="1:14" ht="15" customHeight="1" x14ac:dyDescent="0.25">
      <c r="A48" s="41" t="s">
        <v>1177</v>
      </c>
      <c r="B48" s="48" t="s">
        <v>618</v>
      </c>
      <c r="C48" s="48"/>
      <c r="D48" s="49" t="s">
        <v>674</v>
      </c>
      <c r="E48" s="49"/>
      <c r="F48" s="50" t="s">
        <v>730</v>
      </c>
      <c r="G48" s="50"/>
      <c r="L48" s="61">
        <v>1</v>
      </c>
      <c r="M48" s="82">
        <v>1</v>
      </c>
      <c r="N48" s="60">
        <v>1</v>
      </c>
    </row>
    <row r="49" spans="1:14" ht="15" customHeight="1" x14ac:dyDescent="0.25">
      <c r="A49" s="41" t="s">
        <v>1178</v>
      </c>
      <c r="B49" s="48" t="s">
        <v>619</v>
      </c>
      <c r="C49" s="48"/>
      <c r="D49" s="49" t="s">
        <v>675</v>
      </c>
      <c r="E49" s="49"/>
      <c r="F49" s="50" t="s">
        <v>731</v>
      </c>
      <c r="G49" s="50"/>
      <c r="L49" s="61">
        <v>1</v>
      </c>
      <c r="M49" s="82">
        <v>1</v>
      </c>
      <c r="N49" s="60">
        <v>1</v>
      </c>
    </row>
    <row r="50" spans="1:14" ht="15" customHeight="1" x14ac:dyDescent="0.25">
      <c r="A50" s="41" t="s">
        <v>1179</v>
      </c>
      <c r="B50" s="48" t="s">
        <v>620</v>
      </c>
      <c r="C50" s="48"/>
      <c r="D50" s="49" t="s">
        <v>676</v>
      </c>
      <c r="E50" s="49"/>
      <c r="F50" s="50" t="s">
        <v>732</v>
      </c>
      <c r="G50" s="50"/>
      <c r="L50" s="61">
        <v>1</v>
      </c>
      <c r="M50" s="82">
        <v>1</v>
      </c>
      <c r="N50" s="60">
        <v>1</v>
      </c>
    </row>
    <row r="51" spans="1:14" ht="15" customHeight="1" x14ac:dyDescent="0.25">
      <c r="A51" s="41" t="s">
        <v>1181</v>
      </c>
      <c r="B51" s="48" t="s">
        <v>765</v>
      </c>
      <c r="C51" s="48"/>
      <c r="D51" s="49" t="s">
        <v>765</v>
      </c>
      <c r="E51" s="49"/>
      <c r="F51" s="50" t="s">
        <v>765</v>
      </c>
      <c r="G51" s="50"/>
      <c r="H51" s="59" t="e">
        <f ca="1">AI_SUM(A45,A46)</f>
        <v>#NAME?</v>
      </c>
      <c r="L51" s="61">
        <v>1</v>
      </c>
    </row>
    <row r="52" spans="1:14" ht="15" customHeight="1" x14ac:dyDescent="0.25">
      <c r="A52" s="41" t="s">
        <v>1182</v>
      </c>
      <c r="B52" s="48" t="s">
        <v>766</v>
      </c>
      <c r="C52" s="48"/>
      <c r="D52" s="49" t="s">
        <v>766</v>
      </c>
      <c r="E52" s="49"/>
      <c r="F52" s="50" t="s">
        <v>766</v>
      </c>
      <c r="G52" s="50"/>
      <c r="H52" s="59" t="e">
        <f ca="1">AI_SUM(A47,A48,A49,A50)</f>
        <v>#NAME?</v>
      </c>
      <c r="L52" s="61">
        <v>1</v>
      </c>
    </row>
    <row r="53" spans="1:14" ht="15" customHeight="1" x14ac:dyDescent="0.25">
      <c r="A53" s="41" t="s">
        <v>1180</v>
      </c>
      <c r="B53" s="48" t="s">
        <v>621</v>
      </c>
      <c r="C53" s="48"/>
      <c r="D53" s="49" t="s">
        <v>677</v>
      </c>
      <c r="E53" s="49"/>
      <c r="F53" s="50" t="s">
        <v>733</v>
      </c>
      <c r="G53" s="50"/>
      <c r="L53" s="61">
        <v>1</v>
      </c>
    </row>
    <row r="54" spans="1:14" ht="15" customHeight="1" x14ac:dyDescent="0.25">
      <c r="A54" s="41" t="s">
        <v>1187</v>
      </c>
      <c r="B54" s="48"/>
      <c r="C54" s="48"/>
      <c r="D54" s="49"/>
      <c r="E54" s="49"/>
      <c r="F54" s="50"/>
      <c r="G54" s="50"/>
      <c r="L54" s="61">
        <v>1</v>
      </c>
    </row>
    <row r="55" spans="1:14" ht="15" customHeight="1" x14ac:dyDescent="0.25">
      <c r="A55" s="41" t="s">
        <v>1174</v>
      </c>
      <c r="B55" s="48" t="s">
        <v>622</v>
      </c>
      <c r="C55" s="48"/>
      <c r="D55" s="49" t="s">
        <v>678</v>
      </c>
      <c r="E55" s="49"/>
      <c r="F55" s="50" t="s">
        <v>734</v>
      </c>
      <c r="G55" s="50"/>
      <c r="L55" s="61">
        <v>1</v>
      </c>
      <c r="M55" s="82">
        <v>1</v>
      </c>
      <c r="N55" s="60">
        <v>1</v>
      </c>
    </row>
    <row r="56" spans="1:14" ht="15" customHeight="1" x14ac:dyDescent="0.25">
      <c r="A56" s="41" t="s">
        <v>1175</v>
      </c>
      <c r="B56" s="48" t="s">
        <v>623</v>
      </c>
      <c r="C56" s="48"/>
      <c r="D56" s="49" t="s">
        <v>679</v>
      </c>
      <c r="E56" s="49"/>
      <c r="F56" s="50" t="s">
        <v>735</v>
      </c>
      <c r="G56" s="50"/>
      <c r="L56" s="61">
        <v>1</v>
      </c>
      <c r="M56" s="82">
        <v>1</v>
      </c>
      <c r="N56" s="60">
        <v>1</v>
      </c>
    </row>
    <row r="57" spans="1:14" ht="15" customHeight="1" x14ac:dyDescent="0.25">
      <c r="A57" s="41" t="s">
        <v>1176</v>
      </c>
      <c r="B57" s="48" t="s">
        <v>624</v>
      </c>
      <c r="C57" s="48"/>
      <c r="D57" s="49" t="s">
        <v>680</v>
      </c>
      <c r="E57" s="49"/>
      <c r="F57" s="50" t="s">
        <v>736</v>
      </c>
      <c r="G57" s="50"/>
      <c r="L57" s="61">
        <v>1</v>
      </c>
      <c r="M57" s="82">
        <v>1</v>
      </c>
      <c r="N57" s="60">
        <v>1</v>
      </c>
    </row>
    <row r="58" spans="1:14" ht="15" customHeight="1" x14ac:dyDescent="0.25">
      <c r="A58" s="41" t="s">
        <v>1177</v>
      </c>
      <c r="B58" s="48" t="s">
        <v>625</v>
      </c>
      <c r="C58" s="48"/>
      <c r="D58" s="49" t="s">
        <v>681</v>
      </c>
      <c r="E58" s="49"/>
      <c r="F58" s="50" t="s">
        <v>737</v>
      </c>
      <c r="G58" s="50"/>
      <c r="L58" s="61">
        <v>1</v>
      </c>
      <c r="M58" s="82">
        <v>1</v>
      </c>
      <c r="N58" s="60">
        <v>1</v>
      </c>
    </row>
    <row r="59" spans="1:14" ht="15" customHeight="1" x14ac:dyDescent="0.25">
      <c r="A59" s="41" t="s">
        <v>1178</v>
      </c>
      <c r="B59" s="48" t="s">
        <v>626</v>
      </c>
      <c r="C59" s="48"/>
      <c r="D59" s="49" t="s">
        <v>682</v>
      </c>
      <c r="E59" s="49"/>
      <c r="F59" s="50" t="s">
        <v>738</v>
      </c>
      <c r="G59" s="50"/>
      <c r="L59" s="61">
        <v>1</v>
      </c>
      <c r="M59" s="82">
        <v>1</v>
      </c>
      <c r="N59" s="60">
        <v>1</v>
      </c>
    </row>
    <row r="60" spans="1:14" ht="15" customHeight="1" x14ac:dyDescent="0.25">
      <c r="A60" s="41" t="s">
        <v>1179</v>
      </c>
      <c r="B60" s="48" t="s">
        <v>627</v>
      </c>
      <c r="C60" s="48"/>
      <c r="D60" s="49" t="s">
        <v>683</v>
      </c>
      <c r="E60" s="49"/>
      <c r="F60" s="50" t="s">
        <v>739</v>
      </c>
      <c r="G60" s="50"/>
      <c r="L60" s="61">
        <v>1</v>
      </c>
      <c r="M60" s="82">
        <v>1</v>
      </c>
      <c r="N60" s="60">
        <v>1</v>
      </c>
    </row>
    <row r="61" spans="1:14" ht="15" customHeight="1" x14ac:dyDescent="0.25">
      <c r="A61" s="41" t="s">
        <v>1181</v>
      </c>
      <c r="B61" s="48" t="s">
        <v>767</v>
      </c>
      <c r="C61" s="48"/>
      <c r="D61" s="49" t="s">
        <v>767</v>
      </c>
      <c r="E61" s="49"/>
      <c r="F61" s="50" t="s">
        <v>767</v>
      </c>
      <c r="G61" s="50"/>
      <c r="H61" s="59" t="e">
        <f ca="1">AI_SUM(A55,A56)</f>
        <v>#NAME?</v>
      </c>
      <c r="L61" s="61">
        <v>1</v>
      </c>
    </row>
    <row r="62" spans="1:14" ht="15" customHeight="1" x14ac:dyDescent="0.25">
      <c r="A62" s="41" t="s">
        <v>1182</v>
      </c>
      <c r="B62" s="48" t="s">
        <v>768</v>
      </c>
      <c r="C62" s="48"/>
      <c r="D62" s="49" t="s">
        <v>768</v>
      </c>
      <c r="E62" s="49"/>
      <c r="F62" s="50" t="s">
        <v>768</v>
      </c>
      <c r="G62" s="50"/>
      <c r="H62" s="59" t="e">
        <f ca="1">AI_SUM(A57,A58,A59,A60)</f>
        <v>#NAME?</v>
      </c>
      <c r="L62" s="61">
        <v>1</v>
      </c>
    </row>
    <row r="63" spans="1:14" ht="15" customHeight="1" x14ac:dyDescent="0.25">
      <c r="A63" s="41" t="s">
        <v>1180</v>
      </c>
      <c r="B63" s="48" t="s">
        <v>628</v>
      </c>
      <c r="C63" s="48"/>
      <c r="D63" s="49" t="s">
        <v>684</v>
      </c>
      <c r="E63" s="49"/>
      <c r="F63" s="50" t="s">
        <v>740</v>
      </c>
      <c r="G63" s="50"/>
      <c r="L63" s="61">
        <v>1</v>
      </c>
    </row>
    <row r="64" spans="1:14" ht="15" customHeight="1" x14ac:dyDescent="0.25">
      <c r="A64" s="41" t="s">
        <v>1188</v>
      </c>
      <c r="B64" s="48"/>
      <c r="C64" s="48"/>
      <c r="D64" s="49"/>
      <c r="E64" s="49"/>
      <c r="F64" s="50"/>
      <c r="G64" s="50"/>
      <c r="L64" s="61">
        <v>1</v>
      </c>
    </row>
    <row r="65" spans="1:14" ht="15" customHeight="1" x14ac:dyDescent="0.25">
      <c r="A65" s="41" t="s">
        <v>1174</v>
      </c>
      <c r="B65" s="48" t="s">
        <v>629</v>
      </c>
      <c r="C65" s="48"/>
      <c r="D65" s="49" t="s">
        <v>685</v>
      </c>
      <c r="E65" s="49"/>
      <c r="F65" s="50" t="s">
        <v>741</v>
      </c>
      <c r="G65" s="50"/>
      <c r="L65" s="61">
        <v>1</v>
      </c>
      <c r="M65" s="82">
        <v>1</v>
      </c>
      <c r="N65" s="60">
        <v>1</v>
      </c>
    </row>
    <row r="66" spans="1:14" ht="15" customHeight="1" x14ac:dyDescent="0.25">
      <c r="A66" s="41" t="s">
        <v>1175</v>
      </c>
      <c r="B66" s="48" t="s">
        <v>630</v>
      </c>
      <c r="C66" s="48"/>
      <c r="D66" s="49" t="s">
        <v>686</v>
      </c>
      <c r="E66" s="49"/>
      <c r="F66" s="50" t="s">
        <v>742</v>
      </c>
      <c r="G66" s="50"/>
      <c r="L66" s="61">
        <v>1</v>
      </c>
      <c r="M66" s="82">
        <v>1</v>
      </c>
      <c r="N66" s="60">
        <v>1</v>
      </c>
    </row>
    <row r="67" spans="1:14" ht="15" customHeight="1" x14ac:dyDescent="0.25">
      <c r="A67" s="41" t="s">
        <v>1176</v>
      </c>
      <c r="B67" s="48" t="s">
        <v>631</v>
      </c>
      <c r="C67" s="48"/>
      <c r="D67" s="49" t="s">
        <v>687</v>
      </c>
      <c r="E67" s="49"/>
      <c r="F67" s="50" t="s">
        <v>743</v>
      </c>
      <c r="G67" s="50"/>
      <c r="L67" s="61">
        <v>1</v>
      </c>
      <c r="M67" s="82">
        <v>1</v>
      </c>
      <c r="N67" s="60">
        <v>1</v>
      </c>
    </row>
    <row r="68" spans="1:14" ht="15" customHeight="1" x14ac:dyDescent="0.25">
      <c r="A68" s="41" t="s">
        <v>1177</v>
      </c>
      <c r="B68" s="48" t="s">
        <v>632</v>
      </c>
      <c r="C68" s="48"/>
      <c r="D68" s="49" t="s">
        <v>688</v>
      </c>
      <c r="E68" s="49"/>
      <c r="F68" s="50" t="s">
        <v>744</v>
      </c>
      <c r="G68" s="50"/>
      <c r="L68" s="61">
        <v>1</v>
      </c>
      <c r="M68" s="82">
        <v>1</v>
      </c>
      <c r="N68" s="60">
        <v>1</v>
      </c>
    </row>
    <row r="69" spans="1:14" ht="15" customHeight="1" x14ac:dyDescent="0.25">
      <c r="A69" s="41" t="s">
        <v>1178</v>
      </c>
      <c r="B69" s="48" t="s">
        <v>633</v>
      </c>
      <c r="C69" s="48"/>
      <c r="D69" s="49" t="s">
        <v>689</v>
      </c>
      <c r="E69" s="49"/>
      <c r="F69" s="50" t="s">
        <v>745</v>
      </c>
      <c r="G69" s="50"/>
      <c r="L69" s="61">
        <v>1</v>
      </c>
      <c r="M69" s="82">
        <v>1</v>
      </c>
      <c r="N69" s="60">
        <v>1</v>
      </c>
    </row>
    <row r="70" spans="1:14" ht="15" customHeight="1" x14ac:dyDescent="0.25">
      <c r="A70" s="41" t="s">
        <v>1179</v>
      </c>
      <c r="B70" s="48" t="s">
        <v>634</v>
      </c>
      <c r="C70" s="48"/>
      <c r="D70" s="49" t="s">
        <v>690</v>
      </c>
      <c r="E70" s="49"/>
      <c r="F70" s="50" t="s">
        <v>746</v>
      </c>
      <c r="G70" s="50"/>
      <c r="L70" s="61">
        <v>1</v>
      </c>
      <c r="M70" s="82">
        <v>1</v>
      </c>
      <c r="N70" s="60">
        <v>1</v>
      </c>
    </row>
    <row r="71" spans="1:14" ht="15" customHeight="1" x14ac:dyDescent="0.25">
      <c r="A71" s="41" t="s">
        <v>1181</v>
      </c>
      <c r="B71" s="48" t="s">
        <v>769</v>
      </c>
      <c r="C71" s="48"/>
      <c r="D71" s="49" t="s">
        <v>769</v>
      </c>
      <c r="E71" s="49"/>
      <c r="F71" s="50" t="s">
        <v>769</v>
      </c>
      <c r="G71" s="50"/>
      <c r="H71" s="59" t="e">
        <f ca="1">AI_SUM(A65,A66)</f>
        <v>#NAME?</v>
      </c>
      <c r="L71" s="61">
        <v>1</v>
      </c>
    </row>
    <row r="72" spans="1:14" ht="15" customHeight="1" x14ac:dyDescent="0.25">
      <c r="A72" s="41" t="s">
        <v>1182</v>
      </c>
      <c r="B72" s="48" t="s">
        <v>770</v>
      </c>
      <c r="C72" s="48"/>
      <c r="D72" s="49" t="s">
        <v>770</v>
      </c>
      <c r="E72" s="49"/>
      <c r="F72" s="50" t="s">
        <v>770</v>
      </c>
      <c r="G72" s="50"/>
      <c r="H72" s="59" t="e">
        <f ca="1">AI_SUM(A67,A68,A69,A70)</f>
        <v>#NAME?</v>
      </c>
      <c r="L72" s="61">
        <v>1</v>
      </c>
    </row>
    <row r="73" spans="1:14" ht="15" customHeight="1" x14ac:dyDescent="0.25">
      <c r="A73" s="41" t="s">
        <v>1180</v>
      </c>
      <c r="B73" s="48" t="s">
        <v>635</v>
      </c>
      <c r="C73" s="48"/>
      <c r="D73" s="49" t="s">
        <v>691</v>
      </c>
      <c r="E73" s="49"/>
      <c r="F73" s="50" t="s">
        <v>747</v>
      </c>
      <c r="G73" s="50"/>
      <c r="L73" s="61">
        <v>1</v>
      </c>
    </row>
    <row r="74" spans="1:14" ht="15" customHeight="1" x14ac:dyDescent="0.25">
      <c r="A74" s="41" t="s">
        <v>1189</v>
      </c>
      <c r="B74" s="48"/>
      <c r="C74" s="48"/>
      <c r="D74" s="49"/>
      <c r="E74" s="49"/>
      <c r="F74" s="50"/>
      <c r="G74" s="50"/>
      <c r="L74" s="61">
        <v>1</v>
      </c>
    </row>
    <row r="75" spans="1:14" ht="15" customHeight="1" x14ac:dyDescent="0.25">
      <c r="A75" s="41" t="s">
        <v>1174</v>
      </c>
      <c r="B75" s="48" t="s">
        <v>636</v>
      </c>
      <c r="C75" s="48"/>
      <c r="D75" s="49" t="s">
        <v>692</v>
      </c>
      <c r="E75" s="49"/>
      <c r="F75" s="50" t="s">
        <v>748</v>
      </c>
      <c r="G75" s="50"/>
      <c r="L75" s="61">
        <v>1</v>
      </c>
      <c r="M75" s="82">
        <v>1</v>
      </c>
      <c r="N75" s="60">
        <v>1</v>
      </c>
    </row>
    <row r="76" spans="1:14" ht="15" customHeight="1" x14ac:dyDescent="0.25">
      <c r="A76" s="41" t="s">
        <v>1175</v>
      </c>
      <c r="B76" s="48" t="s">
        <v>637</v>
      </c>
      <c r="C76" s="48"/>
      <c r="D76" s="49" t="s">
        <v>693</v>
      </c>
      <c r="E76" s="49"/>
      <c r="F76" s="50" t="s">
        <v>749</v>
      </c>
      <c r="G76" s="50"/>
      <c r="L76" s="61">
        <v>1</v>
      </c>
      <c r="M76" s="82">
        <v>1</v>
      </c>
      <c r="N76" s="60">
        <v>1</v>
      </c>
    </row>
    <row r="77" spans="1:14" ht="15" customHeight="1" x14ac:dyDescent="0.25">
      <c r="A77" s="41" t="s">
        <v>1176</v>
      </c>
      <c r="B77" s="48" t="s">
        <v>638</v>
      </c>
      <c r="C77" s="48"/>
      <c r="D77" s="49" t="s">
        <v>694</v>
      </c>
      <c r="E77" s="49"/>
      <c r="F77" s="50" t="s">
        <v>750</v>
      </c>
      <c r="G77" s="50"/>
      <c r="L77" s="61">
        <v>1</v>
      </c>
      <c r="M77" s="82">
        <v>1</v>
      </c>
      <c r="N77" s="60">
        <v>1</v>
      </c>
    </row>
    <row r="78" spans="1:14" ht="15" customHeight="1" x14ac:dyDescent="0.25">
      <c r="A78" s="41" t="s">
        <v>1177</v>
      </c>
      <c r="B78" s="48" t="s">
        <v>639</v>
      </c>
      <c r="C78" s="48"/>
      <c r="D78" s="49" t="s">
        <v>695</v>
      </c>
      <c r="E78" s="49"/>
      <c r="F78" s="50" t="s">
        <v>751</v>
      </c>
      <c r="G78" s="50"/>
      <c r="L78" s="61">
        <v>1</v>
      </c>
      <c r="M78" s="82">
        <v>1</v>
      </c>
      <c r="N78" s="60">
        <v>1</v>
      </c>
    </row>
    <row r="79" spans="1:14" ht="15" customHeight="1" x14ac:dyDescent="0.25">
      <c r="A79" s="41" t="s">
        <v>1178</v>
      </c>
      <c r="B79" s="48" t="s">
        <v>640</v>
      </c>
      <c r="C79" s="48"/>
      <c r="D79" s="49" t="s">
        <v>696</v>
      </c>
      <c r="E79" s="49"/>
      <c r="F79" s="50" t="s">
        <v>752</v>
      </c>
      <c r="G79" s="50"/>
      <c r="L79" s="61">
        <v>1</v>
      </c>
      <c r="M79" s="82">
        <v>1</v>
      </c>
      <c r="N79" s="60">
        <v>1</v>
      </c>
    </row>
    <row r="80" spans="1:14" ht="15" customHeight="1" x14ac:dyDescent="0.25">
      <c r="A80" s="41" t="s">
        <v>1179</v>
      </c>
      <c r="B80" s="48" t="s">
        <v>641</v>
      </c>
      <c r="C80" s="48"/>
      <c r="D80" s="49" t="s">
        <v>697</v>
      </c>
      <c r="E80" s="49"/>
      <c r="F80" s="50" t="s">
        <v>753</v>
      </c>
      <c r="G80" s="50"/>
      <c r="L80" s="61">
        <v>1</v>
      </c>
      <c r="M80" s="82">
        <v>1</v>
      </c>
      <c r="N80" s="60">
        <v>1</v>
      </c>
    </row>
    <row r="81" spans="1:12" ht="15" customHeight="1" x14ac:dyDescent="0.25">
      <c r="A81" s="41" t="s">
        <v>1181</v>
      </c>
      <c r="B81" s="48" t="s">
        <v>772</v>
      </c>
      <c r="C81" s="48"/>
      <c r="D81" s="49" t="s">
        <v>772</v>
      </c>
      <c r="E81" s="49"/>
      <c r="F81" s="50" t="s">
        <v>772</v>
      </c>
      <c r="G81" s="50"/>
      <c r="H81" s="59" t="e">
        <f ca="1">AI_SUM(A75,A76)</f>
        <v>#NAME?</v>
      </c>
      <c r="L81" s="61">
        <v>1</v>
      </c>
    </row>
    <row r="82" spans="1:12" ht="15" customHeight="1" x14ac:dyDescent="0.25">
      <c r="A82" s="41" t="s">
        <v>1182</v>
      </c>
      <c r="B82" s="48" t="s">
        <v>771</v>
      </c>
      <c r="C82" s="48"/>
      <c r="D82" s="49" t="s">
        <v>771</v>
      </c>
      <c r="E82" s="49"/>
      <c r="F82" s="50" t="s">
        <v>771</v>
      </c>
      <c r="G82" s="50"/>
      <c r="H82" s="59" t="e">
        <f ca="1">AI_SUM(A77,A78,A79,A80)</f>
        <v>#NAME?</v>
      </c>
      <c r="L82" s="61">
        <v>1</v>
      </c>
    </row>
    <row r="83" spans="1:12" ht="15" customHeight="1" x14ac:dyDescent="0.25">
      <c r="A83" s="41" t="s">
        <v>1180</v>
      </c>
      <c r="B83" s="48" t="s">
        <v>642</v>
      </c>
      <c r="C83" s="48"/>
      <c r="D83" s="49" t="s">
        <v>698</v>
      </c>
      <c r="E83" s="49"/>
      <c r="F83" s="50" t="s">
        <v>754</v>
      </c>
      <c r="G83" s="50"/>
      <c r="L83" s="61">
        <v>1</v>
      </c>
    </row>
    <row r="84" spans="1:12" ht="15" customHeight="1" x14ac:dyDescent="0.25">
      <c r="A84" s="59" t="s">
        <v>1904</v>
      </c>
      <c r="B84" s="62" t="s">
        <v>1508</v>
      </c>
      <c r="C84" s="62" t="s">
        <v>1508</v>
      </c>
      <c r="D84" s="63" t="s">
        <v>1508</v>
      </c>
      <c r="E84" s="63" t="s">
        <v>1508</v>
      </c>
      <c r="F84" s="64" t="s">
        <v>1508</v>
      </c>
      <c r="G84" s="64" t="s">
        <v>1508</v>
      </c>
      <c r="H84" s="59" t="e">
        <f ca="1">AI_SUM(A11,A21,A31,A41,A51,A61,A71,A81)</f>
        <v>#NAME?</v>
      </c>
      <c r="L84" s="61">
        <v>1</v>
      </c>
    </row>
    <row r="85" spans="1:12" ht="15" customHeight="1" x14ac:dyDescent="0.25">
      <c r="A85" s="59" t="s">
        <v>1760</v>
      </c>
      <c r="B85" s="62" t="s">
        <v>1905</v>
      </c>
      <c r="C85" s="62" t="s">
        <v>1905</v>
      </c>
      <c r="D85" s="63" t="s">
        <v>1905</v>
      </c>
      <c r="E85" s="63" t="s">
        <v>1905</v>
      </c>
      <c r="F85" s="64" t="s">
        <v>1905</v>
      </c>
      <c r="G85" s="64" t="s">
        <v>1905</v>
      </c>
      <c r="H85" s="59" t="e">
        <f ca="1">AI_SUM(A12,A22,A32,A42,A52,A62,A72,A82)</f>
        <v>#NAME?</v>
      </c>
      <c r="L85" s="61">
        <v>1</v>
      </c>
    </row>
    <row r="86" spans="1:12" ht="15" customHeight="1" x14ac:dyDescent="0.25">
      <c r="A86" s="59" t="s">
        <v>1114</v>
      </c>
      <c r="B86" s="62" t="s">
        <v>1906</v>
      </c>
      <c r="C86" s="62" t="s">
        <v>1906</v>
      </c>
      <c r="D86" s="63" t="s">
        <v>1906</v>
      </c>
      <c r="E86" s="63" t="s">
        <v>1906</v>
      </c>
      <c r="F86" s="64" t="s">
        <v>1906</v>
      </c>
      <c r="G86" s="64" t="s">
        <v>1906</v>
      </c>
      <c r="H86" s="59" t="e">
        <f ca="1">AI_SUM(A84,A85)</f>
        <v>#NAME?</v>
      </c>
      <c r="L86" s="6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topLeftCell="A46" zoomScale="96" zoomScaleNormal="96" workbookViewId="0">
      <selection activeCell="H74" sqref="H74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2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2" ht="15" customHeight="1" x14ac:dyDescent="0.25">
      <c r="A2" s="41" t="s">
        <v>2099</v>
      </c>
      <c r="B2" s="32" t="s">
        <v>1804</v>
      </c>
      <c r="C2" s="32" t="s">
        <v>1805</v>
      </c>
      <c r="H2" s="41" t="s">
        <v>2273</v>
      </c>
      <c r="I2" s="41" t="s">
        <v>2270</v>
      </c>
      <c r="J2" s="41" t="s">
        <v>2271</v>
      </c>
      <c r="K2" s="41" t="s">
        <v>2272</v>
      </c>
    </row>
    <row r="3" spans="1:12" ht="15" customHeight="1" x14ac:dyDescent="0.25">
      <c r="A3" s="104" t="s">
        <v>2240</v>
      </c>
      <c r="I3" s="41" t="s">
        <v>2267</v>
      </c>
      <c r="J3" s="41" t="s">
        <v>2269</v>
      </c>
      <c r="K3" s="41">
        <v>219</v>
      </c>
    </row>
    <row r="4" spans="1:12" s="42" customFormat="1" ht="15" customHeight="1" x14ac:dyDescent="0.25">
      <c r="A4" s="42" t="s">
        <v>1124</v>
      </c>
      <c r="B4" s="3" t="s">
        <v>422</v>
      </c>
      <c r="C4" s="3"/>
      <c r="D4" s="34"/>
      <c r="E4" s="34"/>
      <c r="F4" s="39"/>
      <c r="G4" s="39"/>
      <c r="L4" s="27"/>
    </row>
    <row r="5" spans="1:12" s="42" customFormat="1" ht="15" customHeight="1" x14ac:dyDescent="0.25">
      <c r="A5" s="42" t="s">
        <v>1848</v>
      </c>
      <c r="B5" s="3"/>
      <c r="C5" s="28" t="s">
        <v>1844</v>
      </c>
      <c r="D5" s="36"/>
      <c r="E5" s="36"/>
      <c r="F5" s="39"/>
      <c r="G5" s="39"/>
      <c r="L5" s="27">
        <v>1</v>
      </c>
    </row>
    <row r="6" spans="1:12" s="42" customFormat="1" ht="15" customHeight="1" x14ac:dyDescent="0.25">
      <c r="A6" s="42" t="s">
        <v>1849</v>
      </c>
      <c r="B6" s="3"/>
      <c r="C6" s="28" t="s">
        <v>1845</v>
      </c>
      <c r="D6" s="36"/>
      <c r="E6" s="36"/>
      <c r="F6" s="39"/>
      <c r="G6" s="39"/>
      <c r="L6" s="27">
        <v>1</v>
      </c>
    </row>
    <row r="7" spans="1:12" s="42" customFormat="1" ht="15" customHeight="1" x14ac:dyDescent="0.25">
      <c r="A7" s="42" t="s">
        <v>1850</v>
      </c>
      <c r="B7" s="3"/>
      <c r="C7" s="28" t="s">
        <v>1846</v>
      </c>
      <c r="D7" s="36"/>
      <c r="E7" s="36"/>
      <c r="F7" s="39"/>
      <c r="G7" s="39"/>
      <c r="L7" s="27">
        <v>1</v>
      </c>
    </row>
    <row r="8" spans="1:12" s="42" customFormat="1" ht="15" customHeight="1" x14ac:dyDescent="0.25">
      <c r="A8" s="42" t="s">
        <v>1851</v>
      </c>
      <c r="B8" s="3"/>
      <c r="C8" s="28" t="s">
        <v>1847</v>
      </c>
      <c r="D8" s="36"/>
      <c r="E8" s="36"/>
      <c r="F8" s="39"/>
      <c r="G8" s="39"/>
      <c r="L8" s="27">
        <v>1</v>
      </c>
    </row>
    <row r="9" spans="1:12" s="42" customFormat="1" ht="15" customHeight="1" x14ac:dyDescent="0.25">
      <c r="A9" s="42" t="s">
        <v>423</v>
      </c>
      <c r="B9" s="28"/>
      <c r="C9" s="28"/>
      <c r="D9" s="34"/>
      <c r="E9" s="34"/>
      <c r="F9" s="39"/>
      <c r="G9" s="39"/>
      <c r="L9" s="27">
        <v>1</v>
      </c>
    </row>
    <row r="10" spans="1:12" s="42" customFormat="1" ht="15" customHeight="1" x14ac:dyDescent="0.25">
      <c r="A10" s="42" t="s">
        <v>1125</v>
      </c>
      <c r="B10" s="3" t="s">
        <v>424</v>
      </c>
      <c r="C10" s="3"/>
      <c r="D10" s="34"/>
      <c r="E10" s="34"/>
      <c r="F10" s="39"/>
      <c r="G10" s="39"/>
      <c r="L10" s="27">
        <v>1</v>
      </c>
    </row>
    <row r="11" spans="1:12" s="42" customFormat="1" ht="15" customHeight="1" x14ac:dyDescent="0.25">
      <c r="A11" s="42" t="s">
        <v>1856</v>
      </c>
      <c r="B11" s="3"/>
      <c r="C11" s="28" t="s">
        <v>1852</v>
      </c>
      <c r="D11" s="36"/>
      <c r="E11" s="36"/>
      <c r="F11" s="39"/>
      <c r="G11" s="39"/>
      <c r="L11" s="27">
        <v>1</v>
      </c>
    </row>
    <row r="12" spans="1:12" s="42" customFormat="1" ht="15" customHeight="1" x14ac:dyDescent="0.25">
      <c r="A12" s="42" t="s">
        <v>1857</v>
      </c>
      <c r="B12" s="3"/>
      <c r="C12" s="28" t="s">
        <v>1853</v>
      </c>
      <c r="D12" s="36"/>
      <c r="E12" s="36"/>
      <c r="F12" s="39"/>
      <c r="G12" s="39"/>
      <c r="L12" s="27">
        <v>1</v>
      </c>
    </row>
    <row r="13" spans="1:12" s="42" customFormat="1" ht="15" customHeight="1" x14ac:dyDescent="0.25">
      <c r="A13" s="42" t="s">
        <v>1858</v>
      </c>
      <c r="B13" s="3"/>
      <c r="C13" s="28" t="s">
        <v>1854</v>
      </c>
      <c r="D13" s="36"/>
      <c r="E13" s="36"/>
      <c r="F13" s="39"/>
      <c r="G13" s="39"/>
      <c r="L13" s="27">
        <v>1</v>
      </c>
    </row>
    <row r="14" spans="1:12" s="42" customFormat="1" ht="15" customHeight="1" x14ac:dyDescent="0.25">
      <c r="A14" s="42" t="s">
        <v>1859</v>
      </c>
      <c r="B14" s="3"/>
      <c r="C14" s="28" t="s">
        <v>1855</v>
      </c>
      <c r="D14" s="36"/>
      <c r="E14" s="36"/>
      <c r="F14" s="39"/>
      <c r="G14" s="39"/>
      <c r="L14" s="27">
        <v>1</v>
      </c>
    </row>
    <row r="15" spans="1:12" s="42" customFormat="1" ht="15" customHeight="1" x14ac:dyDescent="0.25">
      <c r="A15" s="42" t="s">
        <v>1126</v>
      </c>
      <c r="B15" s="3" t="s">
        <v>425</v>
      </c>
      <c r="C15" s="3" t="s">
        <v>1860</v>
      </c>
      <c r="D15" s="34"/>
      <c r="E15" s="34"/>
      <c r="F15" s="39"/>
      <c r="G15" s="39"/>
      <c r="L15" s="27">
        <v>1</v>
      </c>
    </row>
    <row r="16" spans="1:12" s="42" customFormat="1" ht="15" customHeight="1" x14ac:dyDescent="0.25">
      <c r="A16" s="42" t="s">
        <v>1127</v>
      </c>
      <c r="B16" s="3" t="s">
        <v>426</v>
      </c>
      <c r="C16" s="3" t="s">
        <v>1861</v>
      </c>
      <c r="D16" s="34"/>
      <c r="E16" s="34"/>
      <c r="F16" s="39"/>
      <c r="G16" s="39"/>
      <c r="L16" s="27">
        <v>1</v>
      </c>
    </row>
    <row r="17" spans="1:12" s="42" customFormat="1" ht="15" customHeight="1" x14ac:dyDescent="0.25">
      <c r="A17" s="42" t="s">
        <v>1128</v>
      </c>
      <c r="B17" s="3" t="s">
        <v>427</v>
      </c>
      <c r="C17" s="3" t="s">
        <v>1862</v>
      </c>
      <c r="D17" s="34"/>
      <c r="E17" s="34"/>
      <c r="F17" s="39"/>
      <c r="G17" s="39"/>
      <c r="L17" s="27">
        <v>1</v>
      </c>
    </row>
    <row r="18" spans="1:12" s="42" customFormat="1" ht="15" customHeight="1" x14ac:dyDescent="0.25">
      <c r="A18" s="42" t="s">
        <v>1129</v>
      </c>
      <c r="B18" s="3" t="s">
        <v>428</v>
      </c>
      <c r="C18" s="3" t="s">
        <v>1863</v>
      </c>
      <c r="D18" s="34"/>
      <c r="E18" s="34"/>
      <c r="F18" s="39"/>
      <c r="G18" s="39"/>
      <c r="L18" s="27">
        <v>1</v>
      </c>
    </row>
    <row r="19" spans="1:12" s="42" customFormat="1" ht="15" customHeight="1" x14ac:dyDescent="0.25">
      <c r="A19" s="42" t="s">
        <v>1517</v>
      </c>
      <c r="B19" s="3" t="s">
        <v>1518</v>
      </c>
      <c r="C19" s="3" t="s">
        <v>1864</v>
      </c>
      <c r="D19" s="34"/>
      <c r="E19" s="34"/>
      <c r="F19" s="39"/>
      <c r="G19" s="39"/>
      <c r="H19" s="42" t="e">
        <f ca="1">AI_DIV(A18,A4)</f>
        <v>#NAME?</v>
      </c>
      <c r="L19" s="27"/>
    </row>
    <row r="20" spans="1:12" s="42" customFormat="1" ht="15" customHeight="1" x14ac:dyDescent="0.25">
      <c r="A20" s="42" t="s">
        <v>1130</v>
      </c>
      <c r="B20" s="3" t="s">
        <v>429</v>
      </c>
      <c r="C20" s="3" t="s">
        <v>1864</v>
      </c>
      <c r="D20" s="34"/>
      <c r="E20" s="34"/>
      <c r="F20" s="39"/>
      <c r="G20" s="39"/>
      <c r="L20" s="27">
        <v>1</v>
      </c>
    </row>
    <row r="21" spans="1:12" s="42" customFormat="1" ht="15" customHeight="1" x14ac:dyDescent="0.25">
      <c r="A21" s="42" t="s">
        <v>1131</v>
      </c>
      <c r="B21" s="3" t="s">
        <v>430</v>
      </c>
      <c r="C21" s="3" t="s">
        <v>1865</v>
      </c>
      <c r="D21" s="34"/>
      <c r="E21" s="34"/>
      <c r="F21" s="39"/>
      <c r="G21" s="39"/>
      <c r="L21" s="27"/>
    </row>
    <row r="22" spans="1:12" s="42" customFormat="1" ht="15" customHeight="1" x14ac:dyDescent="0.25">
      <c r="A22" s="105" t="s">
        <v>431</v>
      </c>
      <c r="B22" s="1"/>
      <c r="C22" s="1"/>
      <c r="D22" s="45"/>
      <c r="E22" s="45"/>
      <c r="F22" s="39"/>
      <c r="G22" s="39"/>
      <c r="L22" s="27">
        <v>1</v>
      </c>
    </row>
    <row r="23" spans="1:12" s="42" customFormat="1" ht="15" customHeight="1" x14ac:dyDescent="0.25">
      <c r="A23" s="42" t="s">
        <v>1132</v>
      </c>
      <c r="B23" s="3" t="s">
        <v>432</v>
      </c>
      <c r="C23" s="3" t="s">
        <v>1866</v>
      </c>
      <c r="D23" s="34"/>
      <c r="E23" s="34"/>
      <c r="F23" s="39"/>
      <c r="G23" s="39"/>
      <c r="L23" s="27"/>
    </row>
    <row r="24" spans="1:12" s="42" customFormat="1" ht="15" customHeight="1" x14ac:dyDescent="0.25">
      <c r="A24" s="42" t="s">
        <v>1133</v>
      </c>
      <c r="B24" s="3" t="s">
        <v>433</v>
      </c>
      <c r="C24" s="3" t="s">
        <v>1867</v>
      </c>
      <c r="D24" s="34"/>
      <c r="E24" s="34"/>
      <c r="F24" s="39"/>
      <c r="G24" s="39"/>
      <c r="L24" s="27"/>
    </row>
    <row r="25" spans="1:12" s="42" customFormat="1" ht="15" customHeight="1" x14ac:dyDescent="0.25">
      <c r="A25" s="42" t="s">
        <v>1134</v>
      </c>
      <c r="B25" s="3" t="s">
        <v>434</v>
      </c>
      <c r="C25" s="3" t="s">
        <v>1868</v>
      </c>
      <c r="D25" s="34"/>
      <c r="E25" s="34"/>
      <c r="F25" s="39"/>
      <c r="G25" s="39"/>
      <c r="L25" s="27"/>
    </row>
    <row r="26" spans="1:12" s="42" customFormat="1" ht="15" customHeight="1" x14ac:dyDescent="0.25">
      <c r="A26" s="105" t="s">
        <v>435</v>
      </c>
      <c r="B26" s="1"/>
      <c r="C26" s="1"/>
      <c r="D26" s="45"/>
      <c r="E26" s="45"/>
      <c r="F26" s="39"/>
      <c r="G26" s="39"/>
      <c r="L26" s="27">
        <v>1</v>
      </c>
    </row>
    <row r="27" spans="1:12" s="42" customFormat="1" ht="15" customHeight="1" x14ac:dyDescent="0.25">
      <c r="A27" s="42" t="s">
        <v>1135</v>
      </c>
      <c r="B27" s="28"/>
      <c r="C27" s="28"/>
      <c r="D27" s="34"/>
      <c r="E27" s="34"/>
      <c r="F27" s="39"/>
      <c r="G27" s="39"/>
      <c r="L27" s="27">
        <v>1</v>
      </c>
    </row>
    <row r="28" spans="1:12" s="42" customFormat="1" ht="15" customHeight="1" x14ac:dyDescent="0.25">
      <c r="A28" s="42" t="s">
        <v>1136</v>
      </c>
      <c r="B28" s="3" t="s">
        <v>436</v>
      </c>
      <c r="C28" s="3" t="s">
        <v>1869</v>
      </c>
      <c r="D28" s="34"/>
      <c r="E28" s="34"/>
      <c r="F28" s="39"/>
      <c r="G28" s="39"/>
      <c r="L28" s="27">
        <v>1</v>
      </c>
    </row>
    <row r="29" spans="1:12" s="42" customFormat="1" ht="15" customHeight="1" x14ac:dyDescent="0.25">
      <c r="A29" s="42" t="s">
        <v>1137</v>
      </c>
      <c r="B29" s="3" t="s">
        <v>437</v>
      </c>
      <c r="C29" s="3" t="s">
        <v>1870</v>
      </c>
      <c r="D29" s="34"/>
      <c r="E29" s="34"/>
      <c r="F29" s="39"/>
      <c r="G29" s="39"/>
      <c r="L29" s="27">
        <v>1</v>
      </c>
    </row>
    <row r="30" spans="1:12" s="42" customFormat="1" ht="15" customHeight="1" x14ac:dyDescent="0.25">
      <c r="A30" s="42" t="s">
        <v>1138</v>
      </c>
      <c r="B30" s="3" t="s">
        <v>438</v>
      </c>
      <c r="C30" s="3" t="s">
        <v>1871</v>
      </c>
      <c r="D30" s="34"/>
      <c r="E30" s="34"/>
      <c r="F30" s="39"/>
      <c r="G30" s="39"/>
      <c r="L30" s="27"/>
    </row>
    <row r="31" spans="1:12" s="42" customFormat="1" ht="15" customHeight="1" x14ac:dyDescent="0.25">
      <c r="A31" s="42" t="s">
        <v>1139</v>
      </c>
      <c r="B31" s="3" t="s">
        <v>439</v>
      </c>
      <c r="C31" s="3" t="s">
        <v>1872</v>
      </c>
      <c r="D31" s="34"/>
      <c r="E31" s="34"/>
      <c r="F31" s="39"/>
      <c r="G31" s="39"/>
      <c r="L31" s="27">
        <v>1</v>
      </c>
    </row>
    <row r="32" spans="1:12" s="42" customFormat="1" ht="15" customHeight="1" x14ac:dyDescent="0.25">
      <c r="A32" s="42" t="s">
        <v>1140</v>
      </c>
      <c r="B32" s="27"/>
      <c r="C32" s="27"/>
      <c r="D32" s="34"/>
      <c r="E32" s="34"/>
      <c r="F32" s="39"/>
      <c r="G32" s="39"/>
      <c r="L32" s="27"/>
    </row>
    <row r="33" spans="1:12" s="42" customFormat="1" ht="15" customHeight="1" x14ac:dyDescent="0.25">
      <c r="A33" s="42" t="s">
        <v>1141</v>
      </c>
      <c r="B33" s="3" t="s">
        <v>440</v>
      </c>
      <c r="C33" s="3" t="s">
        <v>1873</v>
      </c>
      <c r="D33" s="34"/>
      <c r="E33" s="34"/>
      <c r="F33" s="39"/>
      <c r="G33" s="39"/>
      <c r="L33" s="27"/>
    </row>
    <row r="34" spans="1:12" s="42" customFormat="1" ht="15" customHeight="1" x14ac:dyDescent="0.25">
      <c r="A34" s="42" t="s">
        <v>1142</v>
      </c>
      <c r="B34" s="3" t="s">
        <v>441</v>
      </c>
      <c r="C34" s="3" t="s">
        <v>1874</v>
      </c>
      <c r="D34" s="34"/>
      <c r="E34" s="34"/>
      <c r="F34" s="39"/>
      <c r="G34" s="39"/>
      <c r="L34" s="27">
        <v>1</v>
      </c>
    </row>
    <row r="35" spans="1:12" s="42" customFormat="1" ht="15" customHeight="1" x14ac:dyDescent="0.25">
      <c r="A35" s="42" t="s">
        <v>1143</v>
      </c>
      <c r="B35" s="27"/>
      <c r="C35" s="27"/>
      <c r="D35" s="34"/>
      <c r="E35" s="34"/>
      <c r="F35" s="39"/>
      <c r="G35" s="39"/>
      <c r="L35" s="27">
        <v>1</v>
      </c>
    </row>
    <row r="36" spans="1:12" s="42" customFormat="1" ht="15" customHeight="1" x14ac:dyDescent="0.25">
      <c r="A36" s="42" t="s">
        <v>1141</v>
      </c>
      <c r="B36" s="3" t="s">
        <v>442</v>
      </c>
      <c r="C36" s="3" t="s">
        <v>1875</v>
      </c>
      <c r="D36" s="34"/>
      <c r="E36" s="34"/>
      <c r="F36" s="39"/>
      <c r="G36" s="39"/>
      <c r="L36" s="27">
        <v>1</v>
      </c>
    </row>
    <row r="37" spans="1:12" s="42" customFormat="1" ht="15" customHeight="1" x14ac:dyDescent="0.25">
      <c r="A37" s="42" t="s">
        <v>1144</v>
      </c>
      <c r="B37" s="3" t="s">
        <v>443</v>
      </c>
      <c r="C37" s="3" t="s">
        <v>1876</v>
      </c>
      <c r="D37" s="34"/>
      <c r="E37" s="34"/>
      <c r="F37" s="39"/>
      <c r="G37" s="39"/>
      <c r="L37" s="27">
        <v>1</v>
      </c>
    </row>
    <row r="38" spans="1:12" s="42" customFormat="1" ht="15" customHeight="1" x14ac:dyDescent="0.25">
      <c r="A38" s="42" t="s">
        <v>1145</v>
      </c>
      <c r="B38" s="3" t="s">
        <v>444</v>
      </c>
      <c r="C38" s="3" t="s">
        <v>1877</v>
      </c>
      <c r="D38" s="34"/>
      <c r="E38" s="34"/>
      <c r="F38" s="39"/>
      <c r="G38" s="39"/>
      <c r="L38" s="27"/>
    </row>
    <row r="39" spans="1:12" s="42" customFormat="1" ht="15" customHeight="1" x14ac:dyDescent="0.25">
      <c r="A39" s="42" t="s">
        <v>1521</v>
      </c>
      <c r="B39" s="3" t="s">
        <v>1522</v>
      </c>
      <c r="C39" s="3" t="s">
        <v>1522</v>
      </c>
      <c r="D39" s="34"/>
      <c r="E39" s="34"/>
      <c r="F39" s="39"/>
      <c r="G39" s="39"/>
      <c r="H39" s="42" t="e">
        <f ca="1">AI_DIV(A37,A38)</f>
        <v>#NAME?</v>
      </c>
      <c r="L39" s="27"/>
    </row>
    <row r="40" spans="1:12" s="42" customFormat="1" ht="15" customHeight="1" x14ac:dyDescent="0.25">
      <c r="A40" s="105" t="s">
        <v>445</v>
      </c>
      <c r="B40" s="1"/>
      <c r="C40" s="1"/>
      <c r="D40" s="45"/>
      <c r="E40" s="45"/>
      <c r="F40" s="39"/>
      <c r="G40" s="39"/>
      <c r="L40" s="27">
        <v>1</v>
      </c>
    </row>
    <row r="41" spans="1:12" s="42" customFormat="1" ht="15" customHeight="1" x14ac:dyDescent="0.25">
      <c r="A41" s="42" t="s">
        <v>1146</v>
      </c>
      <c r="B41" s="3" t="s">
        <v>446</v>
      </c>
      <c r="C41" s="3" t="s">
        <v>1878</v>
      </c>
      <c r="D41" s="34"/>
      <c r="E41" s="34"/>
      <c r="F41" s="39"/>
      <c r="G41" s="39"/>
      <c r="L41" s="27"/>
    </row>
    <row r="42" spans="1:12" s="42" customFormat="1" ht="15" customHeight="1" x14ac:dyDescent="0.25">
      <c r="A42" s="42" t="s">
        <v>1145</v>
      </c>
      <c r="B42" s="3" t="s">
        <v>447</v>
      </c>
      <c r="C42" s="3" t="s">
        <v>1879</v>
      </c>
      <c r="D42" s="34"/>
      <c r="E42" s="34"/>
      <c r="F42" s="39"/>
      <c r="G42" s="39"/>
      <c r="L42" s="27">
        <v>1</v>
      </c>
    </row>
    <row r="43" spans="1:12" s="42" customFormat="1" ht="15" customHeight="1" x14ac:dyDescent="0.25">
      <c r="A43" s="42" t="s">
        <v>1147</v>
      </c>
      <c r="B43" s="3" t="s">
        <v>448</v>
      </c>
      <c r="C43" s="3" t="s">
        <v>1880</v>
      </c>
      <c r="D43" s="34"/>
      <c r="E43" s="34"/>
      <c r="F43" s="39"/>
      <c r="G43" s="39"/>
      <c r="L43" s="27">
        <v>1</v>
      </c>
    </row>
    <row r="44" spans="1:12" s="42" customFormat="1" ht="15" customHeight="1" x14ac:dyDescent="0.25">
      <c r="A44" s="42" t="s">
        <v>1148</v>
      </c>
      <c r="B44" s="3" t="s">
        <v>449</v>
      </c>
      <c r="C44" s="3" t="s">
        <v>1881</v>
      </c>
      <c r="D44" s="34"/>
      <c r="E44" s="34"/>
      <c r="F44" s="39"/>
      <c r="G44" s="39"/>
      <c r="L44" s="27"/>
    </row>
    <row r="45" spans="1:12" s="42" customFormat="1" ht="15" customHeight="1" x14ac:dyDescent="0.25">
      <c r="A45" s="42" t="s">
        <v>1149</v>
      </c>
      <c r="B45" s="3" t="s">
        <v>450</v>
      </c>
      <c r="C45" s="3" t="s">
        <v>1882</v>
      </c>
      <c r="D45" s="34"/>
      <c r="E45" s="34"/>
      <c r="F45" s="39"/>
      <c r="G45" s="39"/>
      <c r="L45" s="27">
        <v>1</v>
      </c>
    </row>
    <row r="46" spans="1:12" s="42" customFormat="1" ht="15" customHeight="1" x14ac:dyDescent="0.25">
      <c r="A46" s="42" t="s">
        <v>1150</v>
      </c>
      <c r="B46" s="3" t="s">
        <v>451</v>
      </c>
      <c r="C46" s="3" t="s">
        <v>1883</v>
      </c>
      <c r="D46" s="34"/>
      <c r="E46" s="34"/>
      <c r="F46" s="39"/>
      <c r="G46" s="39"/>
      <c r="L46" s="27">
        <v>1</v>
      </c>
    </row>
    <row r="47" spans="1:12" s="42" customFormat="1" ht="15" customHeight="1" x14ac:dyDescent="0.25">
      <c r="A47" s="42" t="s">
        <v>1151</v>
      </c>
      <c r="B47" s="3" t="s">
        <v>452</v>
      </c>
      <c r="C47" s="3" t="s">
        <v>1884</v>
      </c>
      <c r="D47" s="34"/>
      <c r="E47" s="34"/>
      <c r="F47" s="39"/>
      <c r="G47" s="39"/>
      <c r="L47" s="27">
        <v>1</v>
      </c>
    </row>
    <row r="48" spans="1:12" s="42" customFormat="1" ht="15" customHeight="1" x14ac:dyDescent="0.25">
      <c r="A48" s="42" t="s">
        <v>1152</v>
      </c>
      <c r="B48" s="3" t="s">
        <v>453</v>
      </c>
      <c r="C48" s="3" t="s">
        <v>1885</v>
      </c>
      <c r="D48" s="34"/>
      <c r="E48" s="34"/>
      <c r="F48" s="39"/>
      <c r="G48" s="39"/>
      <c r="L48" s="27">
        <v>1</v>
      </c>
    </row>
    <row r="49" spans="1:12" s="42" customFormat="1" ht="15" customHeight="1" x14ac:dyDescent="0.25">
      <c r="A49" s="42" t="s">
        <v>1153</v>
      </c>
      <c r="B49" s="3" t="s">
        <v>454</v>
      </c>
      <c r="C49" s="3" t="s">
        <v>1886</v>
      </c>
      <c r="D49" s="34"/>
      <c r="E49" s="34"/>
      <c r="F49" s="39"/>
      <c r="G49" s="39"/>
      <c r="L49" s="27"/>
    </row>
    <row r="50" spans="1:12" s="42" customFormat="1" ht="15" customHeight="1" x14ac:dyDescent="0.25">
      <c r="A50" s="42" t="s">
        <v>1154</v>
      </c>
      <c r="B50" s="3" t="s">
        <v>455</v>
      </c>
      <c r="C50" s="3" t="s">
        <v>1887</v>
      </c>
      <c r="D50" s="34"/>
      <c r="E50" s="34"/>
      <c r="F50" s="39"/>
      <c r="G50" s="39"/>
      <c r="L50" s="27">
        <v>1</v>
      </c>
    </row>
    <row r="51" spans="1:12" s="42" customFormat="1" ht="15" customHeight="1" x14ac:dyDescent="0.25">
      <c r="A51" s="42" t="s">
        <v>1155</v>
      </c>
      <c r="B51" s="3" t="s">
        <v>456</v>
      </c>
      <c r="C51" s="3" t="s">
        <v>1888</v>
      </c>
      <c r="D51" s="34"/>
      <c r="E51" s="34"/>
      <c r="F51" s="39"/>
      <c r="G51" s="39"/>
      <c r="L51" s="27">
        <v>1</v>
      </c>
    </row>
    <row r="52" spans="1:12" s="42" customFormat="1" ht="15" customHeight="1" x14ac:dyDescent="0.25">
      <c r="A52" s="42" t="s">
        <v>1156</v>
      </c>
      <c r="B52" s="28"/>
      <c r="C52" s="28"/>
      <c r="D52" s="34"/>
      <c r="E52" s="34"/>
      <c r="F52" s="39"/>
      <c r="G52" s="39"/>
      <c r="L52" s="27">
        <v>1</v>
      </c>
    </row>
    <row r="53" spans="1:12" s="42" customFormat="1" ht="15" customHeight="1" x14ac:dyDescent="0.25">
      <c r="A53" s="42" t="s">
        <v>1157</v>
      </c>
      <c r="B53" s="3" t="s">
        <v>457</v>
      </c>
      <c r="C53" s="3" t="s">
        <v>1889</v>
      </c>
      <c r="D53" s="34"/>
      <c r="E53" s="34"/>
      <c r="F53" s="39"/>
      <c r="G53" s="39"/>
      <c r="L53" s="27">
        <v>1</v>
      </c>
    </row>
    <row r="54" spans="1:12" s="42" customFormat="1" ht="15" customHeight="1" x14ac:dyDescent="0.25">
      <c r="A54" s="42" t="s">
        <v>1158</v>
      </c>
      <c r="B54" s="3" t="s">
        <v>458</v>
      </c>
      <c r="C54" s="3" t="s">
        <v>1890</v>
      </c>
      <c r="D54" s="34"/>
      <c r="E54" s="34"/>
      <c r="F54" s="39"/>
      <c r="G54" s="39"/>
      <c r="L54" s="27">
        <v>1</v>
      </c>
    </row>
    <row r="55" spans="1:12" s="42" customFormat="1" ht="15" customHeight="1" x14ac:dyDescent="0.25">
      <c r="A55" s="42" t="s">
        <v>1159</v>
      </c>
      <c r="B55" s="3" t="s">
        <v>459</v>
      </c>
      <c r="C55" s="3" t="s">
        <v>1891</v>
      </c>
      <c r="D55" s="34"/>
      <c r="E55" s="34"/>
      <c r="F55" s="39" t="s">
        <v>1753</v>
      </c>
      <c r="G55" s="39"/>
      <c r="L55" s="27">
        <v>1</v>
      </c>
    </row>
    <row r="56" spans="1:12" s="42" customFormat="1" ht="15" customHeight="1" x14ac:dyDescent="0.25">
      <c r="A56" s="42" t="s">
        <v>1160</v>
      </c>
      <c r="B56" s="28"/>
      <c r="C56" s="28"/>
      <c r="D56" s="34"/>
      <c r="E56" s="34"/>
      <c r="F56" s="39"/>
      <c r="G56" s="39"/>
      <c r="L56" s="27">
        <v>1</v>
      </c>
    </row>
    <row r="57" spans="1:12" s="42" customFormat="1" ht="15" customHeight="1" x14ac:dyDescent="0.25">
      <c r="A57" s="42" t="s">
        <v>1157</v>
      </c>
      <c r="B57" s="3" t="s">
        <v>460</v>
      </c>
      <c r="C57" s="3" t="s">
        <v>1892</v>
      </c>
      <c r="D57" s="34"/>
      <c r="E57" s="34"/>
      <c r="F57" s="39"/>
      <c r="G57" s="39"/>
      <c r="L57" s="27">
        <v>1</v>
      </c>
    </row>
    <row r="58" spans="1:12" s="42" customFormat="1" ht="15" customHeight="1" x14ac:dyDescent="0.25">
      <c r="A58" s="42" t="s">
        <v>1161</v>
      </c>
      <c r="B58" s="3" t="s">
        <v>461</v>
      </c>
      <c r="C58" s="3" t="s">
        <v>1893</v>
      </c>
      <c r="D58" s="34"/>
      <c r="E58" s="34"/>
      <c r="F58" s="39"/>
      <c r="G58" s="39"/>
      <c r="L58" s="27">
        <v>1</v>
      </c>
    </row>
    <row r="59" spans="1:12" s="42" customFormat="1" ht="15" customHeight="1" x14ac:dyDescent="0.25">
      <c r="A59" s="42" t="s">
        <v>1162</v>
      </c>
      <c r="B59" s="3" t="s">
        <v>462</v>
      </c>
      <c r="C59" s="3" t="s">
        <v>1894</v>
      </c>
      <c r="D59" s="34"/>
      <c r="E59" s="34"/>
      <c r="F59" s="39"/>
      <c r="G59" s="39"/>
      <c r="L59" s="27">
        <v>1</v>
      </c>
    </row>
    <row r="60" spans="1:12" s="42" customFormat="1" ht="15" customHeight="1" x14ac:dyDescent="0.25">
      <c r="A60" s="42" t="s">
        <v>1163</v>
      </c>
      <c r="B60" s="3" t="s">
        <v>463</v>
      </c>
      <c r="C60" s="3" t="s">
        <v>1895</v>
      </c>
      <c r="D60" s="34"/>
      <c r="E60" s="34"/>
      <c r="F60" s="39"/>
      <c r="G60" s="39"/>
      <c r="L60" s="27">
        <v>1</v>
      </c>
    </row>
    <row r="61" spans="1:12" s="42" customFormat="1" ht="15" customHeight="1" x14ac:dyDescent="0.25">
      <c r="A61" s="42" t="s">
        <v>1164</v>
      </c>
      <c r="B61" s="3" t="s">
        <v>464</v>
      </c>
      <c r="C61" s="3" t="s">
        <v>1896</v>
      </c>
      <c r="D61" s="34"/>
      <c r="E61" s="34"/>
      <c r="F61" s="39"/>
      <c r="G61" s="39"/>
      <c r="L61" s="27">
        <v>1</v>
      </c>
    </row>
    <row r="62" spans="1:12" s="42" customFormat="1" ht="15" customHeight="1" x14ac:dyDescent="0.25">
      <c r="A62" s="42" t="s">
        <v>1165</v>
      </c>
      <c r="B62" s="3" t="s">
        <v>465</v>
      </c>
      <c r="C62" s="3" t="s">
        <v>1897</v>
      </c>
      <c r="D62" s="34"/>
      <c r="E62" s="34"/>
      <c r="F62" s="39"/>
      <c r="G62" s="39"/>
      <c r="L62" s="27">
        <v>1</v>
      </c>
    </row>
    <row r="63" spans="1:12" s="42" customFormat="1" ht="15" customHeight="1" x14ac:dyDescent="0.25">
      <c r="A63" s="42" t="s">
        <v>1166</v>
      </c>
      <c r="B63" s="3" t="s">
        <v>466</v>
      </c>
      <c r="C63" s="3" t="s">
        <v>1898</v>
      </c>
      <c r="D63" s="34"/>
      <c r="E63" s="34"/>
      <c r="F63" s="39"/>
      <c r="G63" s="39"/>
      <c r="L63" s="27">
        <v>1</v>
      </c>
    </row>
    <row r="64" spans="1:12" s="42" customFormat="1" ht="15" customHeight="1" x14ac:dyDescent="0.25">
      <c r="A64" s="42" t="s">
        <v>1167</v>
      </c>
      <c r="B64" s="3" t="s">
        <v>467</v>
      </c>
      <c r="C64" s="3" t="s">
        <v>1899</v>
      </c>
      <c r="D64" s="34"/>
      <c r="E64" s="34"/>
      <c r="F64" s="39"/>
      <c r="G64" s="39"/>
      <c r="L64" s="27"/>
    </row>
    <row r="65" spans="1:12" s="42" customFormat="1" ht="15" customHeight="1" x14ac:dyDescent="0.25">
      <c r="A65" s="42" t="s">
        <v>1168</v>
      </c>
      <c r="B65" s="3" t="s">
        <v>468</v>
      </c>
      <c r="C65" s="3" t="s">
        <v>1900</v>
      </c>
      <c r="D65" s="34"/>
      <c r="E65" s="34"/>
      <c r="F65" s="39"/>
      <c r="G65" s="39"/>
      <c r="L65" s="27"/>
    </row>
    <row r="66" spans="1:12" s="42" customFormat="1" ht="15" customHeight="1" x14ac:dyDescent="0.25">
      <c r="A66" s="47" t="s">
        <v>1169</v>
      </c>
      <c r="B66" s="1"/>
      <c r="C66" s="1"/>
      <c r="D66" s="45"/>
      <c r="E66" s="45"/>
      <c r="F66" s="39"/>
      <c r="G66" s="39"/>
      <c r="L66" s="27">
        <v>1</v>
      </c>
    </row>
    <row r="67" spans="1:12" s="42" customFormat="1" ht="15" customHeight="1" x14ac:dyDescent="0.25">
      <c r="A67" s="42" t="s">
        <v>1170</v>
      </c>
      <c r="B67" s="3" t="s">
        <v>469</v>
      </c>
      <c r="C67" s="3" t="s">
        <v>1901</v>
      </c>
      <c r="D67" s="34"/>
      <c r="E67" s="34"/>
      <c r="F67" s="39"/>
      <c r="G67" s="39"/>
      <c r="L67" s="27">
        <v>1</v>
      </c>
    </row>
    <row r="68" spans="1:12" s="42" customFormat="1" ht="15" customHeight="1" x14ac:dyDescent="0.25">
      <c r="A68" s="42" t="s">
        <v>1171</v>
      </c>
      <c r="B68" s="3" t="s">
        <v>470</v>
      </c>
      <c r="C68" s="3" t="s">
        <v>1902</v>
      </c>
      <c r="D68" s="34"/>
      <c r="E68" s="34"/>
      <c r="F68" s="39"/>
      <c r="G68" s="39"/>
      <c r="L68" s="27">
        <v>1</v>
      </c>
    </row>
    <row r="69" spans="1:12" s="42" customFormat="1" ht="15" customHeight="1" x14ac:dyDescent="0.25">
      <c r="A69" s="42" t="s">
        <v>1172</v>
      </c>
      <c r="B69" s="3" t="s">
        <v>471</v>
      </c>
      <c r="C69" s="3" t="s">
        <v>1903</v>
      </c>
      <c r="D69" s="34"/>
      <c r="E69" s="34"/>
      <c r="F69" s="39"/>
      <c r="G69" s="39"/>
      <c r="L69" s="27">
        <v>1</v>
      </c>
    </row>
    <row r="70" spans="1:12" s="42" customFormat="1" ht="15" customHeight="1" x14ac:dyDescent="0.25">
      <c r="A70" s="42" t="s">
        <v>1754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>
        <v>1</v>
      </c>
    </row>
    <row r="71" spans="1:12" s="42" customFormat="1" ht="15" customHeight="1" x14ac:dyDescent="0.25">
      <c r="A71" s="42" t="s">
        <v>1759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>
        <v>1</v>
      </c>
    </row>
    <row r="72" spans="1:12" s="42" customFormat="1" ht="15" customHeight="1" x14ac:dyDescent="0.25">
      <c r="A72" s="42" t="s">
        <v>1760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>
        <v>1</v>
      </c>
    </row>
    <row r="73" spans="1:12" s="42" customFormat="1" ht="15" customHeight="1" x14ac:dyDescent="0.25">
      <c r="A73" s="42" t="s">
        <v>1757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>
        <v>1</v>
      </c>
    </row>
    <row r="74" spans="1:12" s="42" customFormat="1" ht="15" customHeight="1" x14ac:dyDescent="0.25">
      <c r="A74" s="42" t="s">
        <v>1752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>
        <v>1</v>
      </c>
    </row>
    <row r="75" spans="1:12" s="42" customFormat="1" ht="15" customHeight="1" x14ac:dyDescent="0.25">
      <c r="A75" s="42" t="s">
        <v>1755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>
        <v>1</v>
      </c>
    </row>
    <row r="76" spans="1:12" s="42" customFormat="1" ht="15" customHeight="1" x14ac:dyDescent="0.25">
      <c r="A76" s="42" t="s">
        <v>1756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>
        <v>1</v>
      </c>
    </row>
    <row r="77" spans="1:12" s="42" customFormat="1" ht="15" customHeight="1" x14ac:dyDescent="0.25">
      <c r="A77" s="42" t="s">
        <v>1758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>
        <v>1</v>
      </c>
    </row>
    <row r="78" spans="1:12" s="42" customFormat="1" ht="15" customHeight="1" x14ac:dyDescent="0.25">
      <c r="A78" s="42" t="s">
        <v>1761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>
        <v>1</v>
      </c>
    </row>
    <row r="79" spans="1:12" s="42" customFormat="1" ht="15" customHeight="1" x14ac:dyDescent="0.25">
      <c r="A79" s="42" t="s">
        <v>1762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>
        <v>1</v>
      </c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86"/>
  <sheetViews>
    <sheetView topLeftCell="A61" zoomScale="96" zoomScaleNormal="96" workbookViewId="0">
      <selection activeCell="K82" sqref="K8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2" width="10.7109375" style="59" customWidth="1"/>
    <col min="13" max="13" width="10.7109375" style="82" customWidth="1"/>
    <col min="14" max="16" width="10.7109375" style="59" customWidth="1"/>
    <col min="17" max="16384" width="9.140625" style="59"/>
  </cols>
  <sheetData>
    <row r="2" spans="1:13" ht="15" customHeight="1" x14ac:dyDescent="0.25">
      <c r="A2" s="59" t="s">
        <v>2099</v>
      </c>
      <c r="B2" s="78" t="s">
        <v>1804</v>
      </c>
      <c r="C2" s="78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3" ht="15" customHeight="1" x14ac:dyDescent="0.25">
      <c r="A3" s="96" t="s">
        <v>2241</v>
      </c>
      <c r="B3" s="100"/>
      <c r="C3" s="100"/>
      <c r="D3" s="96"/>
      <c r="E3" s="96"/>
      <c r="I3" s="59" t="s">
        <v>2267</v>
      </c>
      <c r="J3" s="59" t="s">
        <v>2269</v>
      </c>
      <c r="K3" s="59">
        <v>209</v>
      </c>
    </row>
    <row r="4" spans="1:13" ht="15" customHeight="1" x14ac:dyDescent="0.25">
      <c r="A4" s="57" t="s">
        <v>1190</v>
      </c>
      <c r="D4" s="5" t="s">
        <v>775</v>
      </c>
      <c r="E4" s="5"/>
    </row>
    <row r="5" spans="1:13" ht="15" customHeight="1" x14ac:dyDescent="0.25">
      <c r="A5" s="57" t="s">
        <v>1191</v>
      </c>
      <c r="D5" s="5" t="s">
        <v>776</v>
      </c>
      <c r="E5" s="5"/>
      <c r="M5" s="82">
        <v>1</v>
      </c>
    </row>
    <row r="6" spans="1:13" ht="15" customHeight="1" x14ac:dyDescent="0.25">
      <c r="A6" s="57" t="s">
        <v>1089</v>
      </c>
      <c r="D6" s="5" t="s">
        <v>777</v>
      </c>
      <c r="E6" s="5"/>
    </row>
    <row r="7" spans="1:13" ht="15" customHeight="1" x14ac:dyDescent="0.25">
      <c r="A7" s="57" t="s">
        <v>1224</v>
      </c>
      <c r="D7" s="5" t="s">
        <v>778</v>
      </c>
      <c r="E7" s="5"/>
      <c r="M7" s="82">
        <v>1</v>
      </c>
    </row>
    <row r="8" spans="1:13" ht="15" customHeight="1" x14ac:dyDescent="0.25">
      <c r="A8" s="57" t="s">
        <v>1192</v>
      </c>
      <c r="D8" s="5" t="s">
        <v>779</v>
      </c>
      <c r="E8" s="5"/>
      <c r="M8" s="82">
        <v>1</v>
      </c>
    </row>
    <row r="9" spans="1:13" ht="15" customHeight="1" x14ac:dyDescent="0.25">
      <c r="A9" s="57" t="s">
        <v>1193</v>
      </c>
      <c r="D9" s="5" t="s">
        <v>780</v>
      </c>
      <c r="E9" s="5"/>
      <c r="M9" s="82">
        <v>1</v>
      </c>
    </row>
    <row r="10" spans="1:13" ht="15" customHeight="1" x14ac:dyDescent="0.25">
      <c r="A10" s="57" t="s">
        <v>1194</v>
      </c>
      <c r="D10" s="5" t="s">
        <v>781</v>
      </c>
      <c r="E10" s="5"/>
      <c r="M10" s="82">
        <v>1</v>
      </c>
    </row>
    <row r="11" spans="1:13" ht="15" customHeight="1" x14ac:dyDescent="0.25">
      <c r="A11" s="57" t="s">
        <v>1195</v>
      </c>
      <c r="D11" s="34"/>
      <c r="E11" s="34"/>
      <c r="M11" s="82">
        <v>1</v>
      </c>
    </row>
    <row r="12" spans="1:13" ht="15" customHeight="1" x14ac:dyDescent="0.25">
      <c r="A12" s="57" t="s">
        <v>1196</v>
      </c>
      <c r="D12" s="5" t="s">
        <v>782</v>
      </c>
      <c r="E12" s="5"/>
      <c r="M12" s="82">
        <v>1</v>
      </c>
    </row>
    <row r="13" spans="1:13" ht="15" customHeight="1" x14ac:dyDescent="0.25">
      <c r="A13" s="57" t="s">
        <v>1197</v>
      </c>
      <c r="D13" s="5" t="s">
        <v>783</v>
      </c>
      <c r="E13" s="5"/>
      <c r="M13" s="82">
        <v>1</v>
      </c>
    </row>
    <row r="14" spans="1:13" ht="15" customHeight="1" x14ac:dyDescent="0.25">
      <c r="A14" s="57" t="s">
        <v>1198</v>
      </c>
      <c r="D14" s="5" t="s">
        <v>784</v>
      </c>
      <c r="E14" s="5"/>
      <c r="M14" s="82">
        <v>1</v>
      </c>
    </row>
    <row r="15" spans="1:13" ht="15" customHeight="1" x14ac:dyDescent="0.25">
      <c r="A15" s="57" t="s">
        <v>88</v>
      </c>
      <c r="D15" s="5" t="s">
        <v>785</v>
      </c>
      <c r="E15" s="5"/>
      <c r="M15" s="82">
        <v>1</v>
      </c>
    </row>
    <row r="16" spans="1:13" ht="15" customHeight="1" x14ac:dyDescent="0.25">
      <c r="A16" s="57" t="s">
        <v>1199</v>
      </c>
      <c r="D16" s="5" t="s">
        <v>786</v>
      </c>
      <c r="E16" s="5"/>
      <c r="M16" s="82">
        <v>1</v>
      </c>
    </row>
    <row r="17" spans="1:13" ht="15" customHeight="1" x14ac:dyDescent="0.25">
      <c r="A17" s="57" t="s">
        <v>1225</v>
      </c>
      <c r="D17" s="5" t="s">
        <v>787</v>
      </c>
      <c r="E17" s="5"/>
      <c r="M17" s="82">
        <v>1</v>
      </c>
    </row>
    <row r="18" spans="1:13" ht="15" customHeight="1" x14ac:dyDescent="0.25">
      <c r="A18" s="57" t="s">
        <v>1226</v>
      </c>
      <c r="D18" s="5" t="s">
        <v>788</v>
      </c>
      <c r="E18" s="5"/>
      <c r="M18" s="82">
        <v>1</v>
      </c>
    </row>
    <row r="19" spans="1:13" ht="15" customHeight="1" x14ac:dyDescent="0.25">
      <c r="A19" s="57" t="s">
        <v>1200</v>
      </c>
      <c r="D19" s="5" t="s">
        <v>789</v>
      </c>
      <c r="E19" s="5"/>
      <c r="M19" s="82">
        <v>1</v>
      </c>
    </row>
    <row r="20" spans="1:13" ht="15" customHeight="1" x14ac:dyDescent="0.25">
      <c r="A20" s="57" t="s">
        <v>1201</v>
      </c>
      <c r="D20" s="5" t="s">
        <v>790</v>
      </c>
      <c r="E20" s="5"/>
      <c r="M20" s="82">
        <v>1</v>
      </c>
    </row>
    <row r="21" spans="1:13" ht="15" customHeight="1" x14ac:dyDescent="0.25">
      <c r="A21" s="57" t="s">
        <v>1202</v>
      </c>
      <c r="D21" s="5" t="s">
        <v>791</v>
      </c>
      <c r="E21" s="5"/>
    </row>
    <row r="22" spans="1:13" ht="15" customHeight="1" x14ac:dyDescent="0.25">
      <c r="A22" s="57" t="s">
        <v>1203</v>
      </c>
      <c r="D22" s="5" t="s">
        <v>792</v>
      </c>
      <c r="E22" s="5"/>
      <c r="M22" s="82">
        <v>1</v>
      </c>
    </row>
    <row r="23" spans="1:13" ht="15" customHeight="1" x14ac:dyDescent="0.25">
      <c r="A23" s="57" t="s">
        <v>1204</v>
      </c>
      <c r="D23" s="5" t="s">
        <v>793</v>
      </c>
      <c r="E23" s="5"/>
      <c r="M23" s="82">
        <v>1</v>
      </c>
    </row>
    <row r="24" spans="1:13" ht="15" customHeight="1" x14ac:dyDescent="0.25">
      <c r="A24" s="57" t="s">
        <v>1205</v>
      </c>
      <c r="D24" s="5" t="s">
        <v>794</v>
      </c>
      <c r="E24" s="5"/>
      <c r="M24" s="82">
        <v>1</v>
      </c>
    </row>
    <row r="25" spans="1:13" ht="15" customHeight="1" x14ac:dyDescent="0.25">
      <c r="A25" s="57" t="s">
        <v>1206</v>
      </c>
      <c r="D25" s="5" t="s">
        <v>795</v>
      </c>
      <c r="E25" s="5"/>
      <c r="M25" s="82">
        <v>1</v>
      </c>
    </row>
    <row r="26" spans="1:13" ht="15" customHeight="1" x14ac:dyDescent="0.25">
      <c r="A26" s="57" t="s">
        <v>88</v>
      </c>
      <c r="D26" s="5" t="s">
        <v>796</v>
      </c>
      <c r="E26" s="5"/>
      <c r="M26" s="82">
        <v>1</v>
      </c>
    </row>
    <row r="27" spans="1:13" ht="15" customHeight="1" x14ac:dyDescent="0.25">
      <c r="A27" s="57" t="s">
        <v>1207</v>
      </c>
      <c r="D27" s="5" t="s">
        <v>797</v>
      </c>
      <c r="E27" s="5"/>
      <c r="M27" s="82">
        <v>1</v>
      </c>
    </row>
    <row r="28" spans="1:13" ht="15" customHeight="1" x14ac:dyDescent="0.25">
      <c r="A28" s="57" t="s">
        <v>1208</v>
      </c>
      <c r="D28" s="5" t="s">
        <v>798</v>
      </c>
      <c r="E28" s="5"/>
      <c r="M28" s="82">
        <v>1</v>
      </c>
    </row>
    <row r="29" spans="1:13" ht="15" customHeight="1" x14ac:dyDescent="0.25">
      <c r="A29" s="57" t="s">
        <v>1209</v>
      </c>
      <c r="D29" s="5" t="s">
        <v>799</v>
      </c>
      <c r="E29" s="5"/>
      <c r="M29" s="82">
        <v>1</v>
      </c>
    </row>
    <row r="30" spans="1:13" ht="15" customHeight="1" x14ac:dyDescent="0.25">
      <c r="A30" s="57" t="s">
        <v>1210</v>
      </c>
      <c r="D30" s="5" t="s">
        <v>800</v>
      </c>
      <c r="E30" s="5"/>
      <c r="M30" s="82">
        <v>1</v>
      </c>
    </row>
    <row r="31" spans="1:13" ht="15" customHeight="1" x14ac:dyDescent="0.25">
      <c r="A31" s="57" t="s">
        <v>1211</v>
      </c>
      <c r="D31" s="5" t="s">
        <v>801</v>
      </c>
      <c r="E31" s="5"/>
      <c r="M31" s="82">
        <v>1</v>
      </c>
    </row>
    <row r="32" spans="1:13" ht="15" customHeight="1" x14ac:dyDescent="0.25">
      <c r="A32" s="57" t="s">
        <v>1212</v>
      </c>
      <c r="D32" s="5" t="s">
        <v>802</v>
      </c>
      <c r="E32" s="5"/>
      <c r="M32" s="82">
        <v>1</v>
      </c>
    </row>
    <row r="33" spans="1:13" ht="15" customHeight="1" x14ac:dyDescent="0.25">
      <c r="A33" s="57" t="s">
        <v>1213</v>
      </c>
      <c r="D33" s="5" t="s">
        <v>803</v>
      </c>
      <c r="E33" s="5"/>
      <c r="M33" s="82">
        <v>1</v>
      </c>
    </row>
    <row r="34" spans="1:13" ht="15" customHeight="1" x14ac:dyDescent="0.25">
      <c r="A34" s="57" t="s">
        <v>88</v>
      </c>
      <c r="D34" s="5" t="s">
        <v>804</v>
      </c>
      <c r="E34" s="5"/>
      <c r="M34" s="82">
        <v>1</v>
      </c>
    </row>
    <row r="35" spans="1:13" ht="15" customHeight="1" x14ac:dyDescent="0.25">
      <c r="A35" s="57" t="s">
        <v>1214</v>
      </c>
      <c r="D35" s="5" t="s">
        <v>805</v>
      </c>
      <c r="E35" s="5"/>
    </row>
    <row r="36" spans="1:13" ht="15" customHeight="1" x14ac:dyDescent="0.25">
      <c r="A36" s="57" t="s">
        <v>1142</v>
      </c>
      <c r="D36" s="5" t="s">
        <v>806</v>
      </c>
      <c r="E36" s="5"/>
      <c r="M36" s="82">
        <v>1</v>
      </c>
    </row>
    <row r="37" spans="1:13" ht="15" customHeight="1" x14ac:dyDescent="0.25">
      <c r="A37" s="57" t="s">
        <v>1215</v>
      </c>
      <c r="D37" s="5" t="s">
        <v>807</v>
      </c>
      <c r="E37" s="5"/>
      <c r="M37" s="82">
        <v>1</v>
      </c>
    </row>
    <row r="38" spans="1:13" ht="15" customHeight="1" x14ac:dyDescent="0.25">
      <c r="A38" s="57" t="s">
        <v>1216</v>
      </c>
      <c r="D38" s="5" t="s">
        <v>808</v>
      </c>
      <c r="E38" s="5"/>
      <c r="M38" s="82">
        <v>1</v>
      </c>
    </row>
    <row r="39" spans="1:13" ht="15" customHeight="1" x14ac:dyDescent="0.25">
      <c r="A39" s="57" t="s">
        <v>1217</v>
      </c>
      <c r="D39" s="5" t="s">
        <v>809</v>
      </c>
      <c r="E39" s="5"/>
      <c r="M39" s="82">
        <v>1</v>
      </c>
    </row>
    <row r="40" spans="1:13" ht="15" customHeight="1" x14ac:dyDescent="0.25">
      <c r="A40" s="57" t="s">
        <v>1218</v>
      </c>
      <c r="D40" s="5" t="s">
        <v>810</v>
      </c>
      <c r="E40" s="5"/>
    </row>
    <row r="41" spans="1:13" ht="15" customHeight="1" x14ac:dyDescent="0.25">
      <c r="A41" s="57" t="s">
        <v>1145</v>
      </c>
      <c r="D41" s="5" t="s">
        <v>811</v>
      </c>
      <c r="E41" s="5"/>
    </row>
    <row r="42" spans="1:13" ht="15" customHeight="1" x14ac:dyDescent="0.25">
      <c r="A42" s="57" t="s">
        <v>1521</v>
      </c>
      <c r="D42" s="5" t="s">
        <v>1523</v>
      </c>
      <c r="E42" s="5"/>
      <c r="H42" s="59" t="e">
        <f ca="1">AI_DIV(A38,A41)</f>
        <v>#NAME?</v>
      </c>
    </row>
    <row r="43" spans="1:13" ht="15" customHeight="1" x14ac:dyDescent="0.25">
      <c r="A43" s="52" t="s">
        <v>445</v>
      </c>
      <c r="D43" s="102"/>
      <c r="E43" s="102"/>
    </row>
    <row r="44" spans="1:13" ht="15" customHeight="1" x14ac:dyDescent="0.25">
      <c r="A44" s="57" t="s">
        <v>1227</v>
      </c>
      <c r="D44" s="5" t="s">
        <v>812</v>
      </c>
      <c r="E44" s="5"/>
    </row>
    <row r="45" spans="1:13" ht="15" customHeight="1" x14ac:dyDescent="0.25">
      <c r="A45" s="57" t="s">
        <v>1145</v>
      </c>
      <c r="D45" s="5" t="s">
        <v>813</v>
      </c>
      <c r="E45" s="5"/>
      <c r="M45" s="82">
        <v>1</v>
      </c>
    </row>
    <row r="46" spans="1:13" ht="15" customHeight="1" x14ac:dyDescent="0.25">
      <c r="A46" s="57" t="s">
        <v>1228</v>
      </c>
      <c r="D46" s="5" t="s">
        <v>814</v>
      </c>
      <c r="E46" s="5"/>
      <c r="M46" s="82">
        <v>1</v>
      </c>
    </row>
    <row r="47" spans="1:13" ht="15" customHeight="1" x14ac:dyDescent="0.25">
      <c r="A47" s="57" t="s">
        <v>1229</v>
      </c>
      <c r="D47" s="5" t="s">
        <v>815</v>
      </c>
      <c r="E47" s="5"/>
      <c r="M47" s="82">
        <v>1</v>
      </c>
    </row>
    <row r="48" spans="1:13" ht="15" customHeight="1" x14ac:dyDescent="0.25">
      <c r="A48" s="57" t="s">
        <v>1150</v>
      </c>
      <c r="D48" s="5" t="s">
        <v>816</v>
      </c>
      <c r="E48" s="5"/>
      <c r="M48" s="82">
        <v>1</v>
      </c>
    </row>
    <row r="49" spans="1:13" ht="15" customHeight="1" x14ac:dyDescent="0.25">
      <c r="A49" s="57" t="s">
        <v>1151</v>
      </c>
      <c r="D49" s="5" t="s">
        <v>817</v>
      </c>
      <c r="E49" s="5"/>
      <c r="M49" s="82">
        <v>1</v>
      </c>
    </row>
    <row r="50" spans="1:13" ht="15" customHeight="1" x14ac:dyDescent="0.25">
      <c r="A50" s="57" t="s">
        <v>1219</v>
      </c>
      <c r="D50" s="5" t="s">
        <v>818</v>
      </c>
      <c r="E50" s="5"/>
      <c r="M50" s="82">
        <v>1</v>
      </c>
    </row>
    <row r="51" spans="1:13" ht="15" customHeight="1" x14ac:dyDescent="0.25">
      <c r="A51" s="57" t="s">
        <v>1230</v>
      </c>
      <c r="D51" s="5" t="s">
        <v>819</v>
      </c>
      <c r="E51" s="5"/>
      <c r="M51" s="82">
        <v>1</v>
      </c>
    </row>
    <row r="52" spans="1:13" ht="15" customHeight="1" x14ac:dyDescent="0.25">
      <c r="A52" s="57" t="s">
        <v>1220</v>
      </c>
      <c r="D52" s="5" t="s">
        <v>820</v>
      </c>
      <c r="E52" s="5"/>
      <c r="M52" s="82">
        <v>1</v>
      </c>
    </row>
    <row r="53" spans="1:13" ht="15" customHeight="1" x14ac:dyDescent="0.25">
      <c r="A53" s="57" t="s">
        <v>1165</v>
      </c>
      <c r="D53" s="5" t="s">
        <v>821</v>
      </c>
      <c r="E53" s="5"/>
      <c r="M53" s="82">
        <v>1</v>
      </c>
    </row>
    <row r="54" spans="1:13" ht="15" customHeight="1" x14ac:dyDescent="0.25">
      <c r="A54" s="57" t="s">
        <v>1221</v>
      </c>
      <c r="D54" s="5" t="s">
        <v>822</v>
      </c>
      <c r="E54" s="5"/>
      <c r="M54" s="82">
        <v>1</v>
      </c>
    </row>
    <row r="55" spans="1:13" ht="15" customHeight="1" x14ac:dyDescent="0.25">
      <c r="A55" s="57" t="s">
        <v>1222</v>
      </c>
      <c r="D55" s="5" t="s">
        <v>823</v>
      </c>
      <c r="E55" s="5"/>
      <c r="M55" s="82">
        <v>1</v>
      </c>
    </row>
    <row r="56" spans="1:13" ht="15" customHeight="1" x14ac:dyDescent="0.25">
      <c r="A56" s="57" t="s">
        <v>1153</v>
      </c>
      <c r="D56" s="5" t="s">
        <v>824</v>
      </c>
      <c r="E56" s="5"/>
      <c r="M56" s="82">
        <v>1</v>
      </c>
    </row>
    <row r="57" spans="1:13" ht="15" customHeight="1" x14ac:dyDescent="0.25">
      <c r="A57" s="57" t="s">
        <v>1155</v>
      </c>
      <c r="D57" s="5" t="s">
        <v>825</v>
      </c>
      <c r="E57" s="5"/>
      <c r="M57" s="82">
        <v>1</v>
      </c>
    </row>
    <row r="58" spans="1:13" ht="15" customHeight="1" x14ac:dyDescent="0.25">
      <c r="A58" s="57" t="s">
        <v>1156</v>
      </c>
      <c r="D58" s="34"/>
      <c r="E58" s="34"/>
      <c r="M58" s="82">
        <v>1</v>
      </c>
    </row>
    <row r="59" spans="1:13" ht="15" customHeight="1" x14ac:dyDescent="0.25">
      <c r="A59" s="57" t="s">
        <v>1157</v>
      </c>
      <c r="D59" s="5" t="s">
        <v>826</v>
      </c>
      <c r="E59" s="5"/>
      <c r="M59" s="82">
        <v>1</v>
      </c>
    </row>
    <row r="60" spans="1:13" ht="15" customHeight="1" x14ac:dyDescent="0.25">
      <c r="A60" s="57" t="s">
        <v>1158</v>
      </c>
      <c r="D60" s="5" t="s">
        <v>827</v>
      </c>
      <c r="E60" s="5"/>
      <c r="M60" s="82">
        <v>1</v>
      </c>
    </row>
    <row r="61" spans="1:13" ht="15" customHeight="1" x14ac:dyDescent="0.25">
      <c r="A61" s="57" t="s">
        <v>1159</v>
      </c>
      <c r="D61" s="5" t="s">
        <v>828</v>
      </c>
      <c r="E61" s="5"/>
      <c r="M61" s="82">
        <v>1</v>
      </c>
    </row>
    <row r="62" spans="1:13" ht="15" customHeight="1" x14ac:dyDescent="0.25">
      <c r="A62" s="57" t="s">
        <v>1160</v>
      </c>
      <c r="D62" s="34"/>
      <c r="E62" s="34"/>
      <c r="M62" s="82">
        <v>1</v>
      </c>
    </row>
    <row r="63" spans="1:13" ht="15" customHeight="1" x14ac:dyDescent="0.25">
      <c r="A63" s="57" t="s">
        <v>1157</v>
      </c>
      <c r="D63" s="5" t="s">
        <v>829</v>
      </c>
      <c r="E63" s="5"/>
      <c r="M63" s="82">
        <v>1</v>
      </c>
    </row>
    <row r="64" spans="1:13" ht="15" customHeight="1" x14ac:dyDescent="0.25">
      <c r="A64" s="57" t="s">
        <v>1161</v>
      </c>
      <c r="D64" s="5" t="s">
        <v>830</v>
      </c>
      <c r="E64" s="5"/>
      <c r="M64" s="82">
        <v>1</v>
      </c>
    </row>
    <row r="65" spans="1:14" ht="15" customHeight="1" x14ac:dyDescent="0.25">
      <c r="A65" s="57" t="s">
        <v>1162</v>
      </c>
      <c r="D65" s="5" t="s">
        <v>831</v>
      </c>
      <c r="E65" s="5"/>
      <c r="M65" s="82">
        <v>1</v>
      </c>
    </row>
    <row r="66" spans="1:14" ht="15" customHeight="1" x14ac:dyDescent="0.25">
      <c r="A66" s="57" t="s">
        <v>1223</v>
      </c>
      <c r="D66" s="5" t="s">
        <v>832</v>
      </c>
      <c r="E66" s="5"/>
      <c r="M66" s="82">
        <v>1</v>
      </c>
    </row>
    <row r="67" spans="1:14" ht="15" customHeight="1" x14ac:dyDescent="0.25">
      <c r="A67" s="57" t="s">
        <v>1164</v>
      </c>
      <c r="D67" s="5" t="s">
        <v>833</v>
      </c>
      <c r="E67" s="5"/>
      <c r="M67" s="82">
        <v>1</v>
      </c>
    </row>
    <row r="68" spans="1:14" ht="15" customHeight="1" x14ac:dyDescent="0.25">
      <c r="A68" s="57" t="s">
        <v>1166</v>
      </c>
      <c r="D68" s="5" t="s">
        <v>834</v>
      </c>
      <c r="E68" s="5"/>
      <c r="M68" s="82">
        <v>1</v>
      </c>
    </row>
    <row r="69" spans="1:14" ht="15" customHeight="1" x14ac:dyDescent="0.25">
      <c r="A69" s="57" t="s">
        <v>1231</v>
      </c>
      <c r="D69" s="5" t="s">
        <v>835</v>
      </c>
      <c r="E69" s="5"/>
    </row>
    <row r="70" spans="1:14" ht="15" customHeight="1" x14ac:dyDescent="0.25">
      <c r="A70" s="57" t="s">
        <v>1232</v>
      </c>
      <c r="D70" s="5" t="s">
        <v>836</v>
      </c>
      <c r="E70" s="5"/>
    </row>
    <row r="71" spans="1:14" ht="15" customHeight="1" x14ac:dyDescent="0.25">
      <c r="A71" s="89" t="s">
        <v>1754</v>
      </c>
      <c r="D71" s="103"/>
      <c r="E71" s="103"/>
      <c r="H71" s="59" t="e">
        <f ca="1">AI_SUM('E07'!$A$26,SI05_07!$A$12,SI05_07!$A$22,SI05_07!$A$32,SI05_07!$A$42,SI05_07!$A$52,SI05_07!$A$62,SI05_07!$A$72,SI05_07!$A$82,Assets!$A$6,Assets!$A$7)</f>
        <v>#NAME?</v>
      </c>
      <c r="M71" s="82">
        <v>1</v>
      </c>
      <c r="N71" s="59">
        <v>1</v>
      </c>
    </row>
    <row r="72" spans="1:14" ht="15" customHeight="1" x14ac:dyDescent="0.25">
      <c r="A72" s="57" t="s">
        <v>1759</v>
      </c>
      <c r="D72" s="34"/>
      <c r="E72" s="34"/>
      <c r="H72" s="59" t="e">
        <f ca="1">AI_SUM(Assets!$A$6,Assets!$A$7)</f>
        <v>#NAME?</v>
      </c>
      <c r="M72" s="82">
        <v>1</v>
      </c>
      <c r="N72" s="59">
        <v>1</v>
      </c>
    </row>
    <row r="73" spans="1:14" ht="15" customHeight="1" x14ac:dyDescent="0.25">
      <c r="A73" s="57" t="s">
        <v>1760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M73" s="82">
        <v>1</v>
      </c>
      <c r="N73" s="59">
        <v>1</v>
      </c>
    </row>
    <row r="74" spans="1:14" ht="15" customHeight="1" x14ac:dyDescent="0.25">
      <c r="A74" s="57" t="s">
        <v>1757</v>
      </c>
      <c r="D74" s="34"/>
      <c r="E74" s="34"/>
      <c r="H74" s="59" t="e">
        <f ca="1">AI_DIFF(Assets!$A$22,'E07'!$A$26)</f>
        <v>#NAME?</v>
      </c>
      <c r="M74" s="82">
        <v>1</v>
      </c>
      <c r="N74" s="59">
        <v>1</v>
      </c>
    </row>
    <row r="75" spans="1:14" ht="15" customHeight="1" x14ac:dyDescent="0.25">
      <c r="A75" s="57" t="s">
        <v>1752</v>
      </c>
      <c r="D75" s="34"/>
      <c r="E75" s="34"/>
      <c r="H75" s="59" t="e">
        <f ca="1">AI_DIV(Assets!$A$22,A70)</f>
        <v>#NAME?</v>
      </c>
      <c r="M75" s="82">
        <v>1</v>
      </c>
    </row>
    <row r="76" spans="1:14" ht="15" customHeight="1" x14ac:dyDescent="0.25">
      <c r="A76" s="57" t="s">
        <v>1755</v>
      </c>
      <c r="D76" s="34"/>
      <c r="E76" s="34"/>
      <c r="H76" s="59" t="e">
        <f ca="1">AI_DIV(A71,A70)</f>
        <v>#NAME?</v>
      </c>
      <c r="M76" s="82">
        <v>1</v>
      </c>
    </row>
    <row r="77" spans="1:14" ht="15" customHeight="1" x14ac:dyDescent="0.25">
      <c r="A77" s="57" t="s">
        <v>1756</v>
      </c>
      <c r="D77" s="34"/>
      <c r="E77" s="34"/>
      <c r="H77" s="59" t="e">
        <f ca="1">AI_DIV(A74,'E07'!$A$26)</f>
        <v>#NAME?</v>
      </c>
      <c r="M77" s="82">
        <v>1</v>
      </c>
    </row>
    <row r="78" spans="1:14" ht="15" customHeight="1" x14ac:dyDescent="0.25">
      <c r="A78" s="57" t="s">
        <v>1758</v>
      </c>
      <c r="D78" s="34"/>
      <c r="E78" s="34"/>
      <c r="H78" s="59" t="e">
        <f ca="1">AI_DIV(A72,A70)</f>
        <v>#NAME?</v>
      </c>
      <c r="M78" s="82">
        <v>1</v>
      </c>
    </row>
    <row r="79" spans="1:14" ht="15" customHeight="1" x14ac:dyDescent="0.25">
      <c r="A79" s="57" t="s">
        <v>1761</v>
      </c>
      <c r="D79" s="34"/>
      <c r="E79" s="34"/>
      <c r="H79" s="59" t="e">
        <f ca="1">AI_DIV(A73,A70)</f>
        <v>#NAME?</v>
      </c>
      <c r="M79" s="82">
        <v>1</v>
      </c>
    </row>
    <row r="80" spans="1:14" ht="15" customHeight="1" x14ac:dyDescent="0.25">
      <c r="A80" s="57" t="s">
        <v>1762</v>
      </c>
      <c r="D80" s="34"/>
      <c r="E80" s="34"/>
      <c r="H80" s="59" t="e">
        <f ca="1">AI_DIV(A73,Assets!$A$22)</f>
        <v>#NAME?</v>
      </c>
      <c r="M80" s="82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  <c r="E85" s="34"/>
    </row>
    <row r="86" spans="1:5" ht="15" customHeight="1" x14ac:dyDescent="0.25">
      <c r="A86" s="57"/>
      <c r="D86" s="34"/>
      <c r="E86" s="3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topLeftCell="A13" zoomScale="96" zoomScaleNormal="96" workbookViewId="0">
      <selection activeCell="L79" sqref="L79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2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9" t="s">
        <v>2099</v>
      </c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4" ht="15" customHeight="1" x14ac:dyDescent="0.25">
      <c r="A3" s="96" t="s">
        <v>2242</v>
      </c>
      <c r="B3" s="100"/>
      <c r="C3" s="100"/>
      <c r="D3" s="101"/>
      <c r="E3" s="101"/>
      <c r="F3" s="96"/>
      <c r="G3" s="96"/>
      <c r="I3" s="59" t="s">
        <v>2267</v>
      </c>
      <c r="J3" s="59" t="s">
        <v>2269</v>
      </c>
      <c r="K3" s="59">
        <v>209</v>
      </c>
    </row>
    <row r="4" spans="1:14" ht="15" customHeight="1" x14ac:dyDescent="0.25">
      <c r="A4" s="57" t="s">
        <v>1233</v>
      </c>
      <c r="F4" s="7" t="s">
        <v>965</v>
      </c>
      <c r="G4" s="7"/>
      <c r="N4" s="60">
        <v>1</v>
      </c>
    </row>
    <row r="5" spans="1:14" ht="15" customHeight="1" x14ac:dyDescent="0.25">
      <c r="A5" s="57" t="s">
        <v>1256</v>
      </c>
      <c r="F5" s="7" t="s">
        <v>966</v>
      </c>
      <c r="G5" s="7"/>
    </row>
    <row r="6" spans="1:14" ht="15" customHeight="1" x14ac:dyDescent="0.25">
      <c r="A6" s="57" t="s">
        <v>1234</v>
      </c>
      <c r="F6" s="7" t="s">
        <v>967</v>
      </c>
      <c r="G6" s="7"/>
      <c r="N6" s="60">
        <v>1</v>
      </c>
    </row>
    <row r="7" spans="1:14" ht="15" customHeight="1" x14ac:dyDescent="0.25">
      <c r="A7" s="57" t="s">
        <v>1257</v>
      </c>
      <c r="F7" s="7" t="s">
        <v>968</v>
      </c>
      <c r="G7" s="7"/>
      <c r="N7" s="60">
        <v>1</v>
      </c>
    </row>
    <row r="8" spans="1:14" ht="15" customHeight="1" x14ac:dyDescent="0.25">
      <c r="A8" s="57" t="s">
        <v>1235</v>
      </c>
      <c r="F8" s="7" t="s">
        <v>969</v>
      </c>
      <c r="G8" s="7"/>
      <c r="N8" s="60">
        <v>1</v>
      </c>
    </row>
    <row r="9" spans="1:14" ht="15" customHeight="1" x14ac:dyDescent="0.25">
      <c r="A9" s="57" t="s">
        <v>1236</v>
      </c>
      <c r="F9" s="7" t="s">
        <v>970</v>
      </c>
      <c r="G9" s="7"/>
      <c r="N9" s="60">
        <v>1</v>
      </c>
    </row>
    <row r="10" spans="1:14" ht="15" customHeight="1" x14ac:dyDescent="0.25">
      <c r="A10" s="57" t="s">
        <v>1237</v>
      </c>
      <c r="F10" s="7" t="s">
        <v>971</v>
      </c>
      <c r="G10" s="7"/>
      <c r="N10" s="60">
        <v>1</v>
      </c>
    </row>
    <row r="11" spans="1:14" ht="15" customHeight="1" x14ac:dyDescent="0.25">
      <c r="A11" s="57" t="s">
        <v>1258</v>
      </c>
      <c r="F11" s="7" t="s">
        <v>972</v>
      </c>
      <c r="G11" s="7"/>
      <c r="N11" s="60">
        <v>1</v>
      </c>
    </row>
    <row r="12" spans="1:14" ht="15" customHeight="1" x14ac:dyDescent="0.25">
      <c r="A12" s="29" t="s">
        <v>941</v>
      </c>
      <c r="F12" s="54"/>
      <c r="G12" s="54"/>
      <c r="N12" s="60">
        <v>1</v>
      </c>
    </row>
    <row r="13" spans="1:14" ht="15" customHeight="1" x14ac:dyDescent="0.25">
      <c r="A13" s="57" t="s">
        <v>1238</v>
      </c>
      <c r="F13" s="7" t="s">
        <v>973</v>
      </c>
      <c r="G13" s="7"/>
      <c r="N13" s="60">
        <v>1</v>
      </c>
    </row>
    <row r="14" spans="1:14" ht="15" customHeight="1" x14ac:dyDescent="0.25">
      <c r="A14" s="57" t="s">
        <v>1239</v>
      </c>
      <c r="F14" s="7" t="s">
        <v>974</v>
      </c>
      <c r="G14" s="7"/>
      <c r="N14" s="60">
        <v>1</v>
      </c>
    </row>
    <row r="15" spans="1:14" ht="15" customHeight="1" x14ac:dyDescent="0.25">
      <c r="A15" s="57" t="s">
        <v>1240</v>
      </c>
      <c r="F15" s="7" t="s">
        <v>975</v>
      </c>
      <c r="G15" s="7"/>
      <c r="N15" s="60">
        <v>1</v>
      </c>
    </row>
    <row r="16" spans="1:14" ht="15" customHeight="1" x14ac:dyDescent="0.25">
      <c r="A16" s="57" t="s">
        <v>1241</v>
      </c>
      <c r="F16" s="7" t="s">
        <v>976</v>
      </c>
      <c r="G16" s="7"/>
      <c r="N16" s="60">
        <v>1</v>
      </c>
    </row>
    <row r="17" spans="1:14" ht="15" customHeight="1" x14ac:dyDescent="0.25">
      <c r="A17" s="57" t="s">
        <v>1242</v>
      </c>
      <c r="F17" s="7" t="s">
        <v>977</v>
      </c>
      <c r="G17" s="7"/>
      <c r="N17" s="60">
        <v>1</v>
      </c>
    </row>
    <row r="18" spans="1:14" ht="15" customHeight="1" x14ac:dyDescent="0.25">
      <c r="A18" s="57" t="s">
        <v>1243</v>
      </c>
      <c r="F18" s="7" t="s">
        <v>978</v>
      </c>
      <c r="G18" s="7"/>
      <c r="N18" s="60">
        <v>1</v>
      </c>
    </row>
    <row r="19" spans="1:14" ht="15" customHeight="1" x14ac:dyDescent="0.25">
      <c r="A19" s="57" t="s">
        <v>1244</v>
      </c>
      <c r="F19" s="7" t="s">
        <v>979</v>
      </c>
      <c r="G19" s="7"/>
      <c r="N19" s="60">
        <v>1</v>
      </c>
    </row>
    <row r="20" spans="1:14" ht="15" customHeight="1" x14ac:dyDescent="0.25">
      <c r="A20" s="57" t="s">
        <v>1259</v>
      </c>
      <c r="F20" s="7" t="s">
        <v>980</v>
      </c>
      <c r="G20" s="7"/>
      <c r="N20" s="60">
        <v>1</v>
      </c>
    </row>
    <row r="21" spans="1:14" ht="15" customHeight="1" x14ac:dyDescent="0.25">
      <c r="A21" s="29" t="s">
        <v>942</v>
      </c>
      <c r="F21" s="54"/>
      <c r="G21" s="54"/>
      <c r="N21" s="60">
        <v>1</v>
      </c>
    </row>
    <row r="22" spans="1:14" ht="15" customHeight="1" x14ac:dyDescent="0.25">
      <c r="A22" s="57" t="s">
        <v>1245</v>
      </c>
      <c r="F22" s="7" t="s">
        <v>981</v>
      </c>
      <c r="G22" s="7"/>
      <c r="N22" s="60">
        <v>1</v>
      </c>
    </row>
    <row r="23" spans="1:14" ht="15" customHeight="1" x14ac:dyDescent="0.25">
      <c r="A23" s="57" t="s">
        <v>1260</v>
      </c>
      <c r="F23" s="7" t="s">
        <v>982</v>
      </c>
      <c r="G23" s="7"/>
      <c r="N23" s="60">
        <v>1</v>
      </c>
    </row>
    <row r="24" spans="1:14" ht="15" customHeight="1" x14ac:dyDescent="0.25">
      <c r="A24" s="57" t="s">
        <v>1246</v>
      </c>
      <c r="F24" s="7" t="s">
        <v>983</v>
      </c>
      <c r="G24" s="7"/>
      <c r="N24" s="60">
        <v>1</v>
      </c>
    </row>
    <row r="25" spans="1:14" ht="15" customHeight="1" x14ac:dyDescent="0.25">
      <c r="A25" s="57" t="s">
        <v>1261</v>
      </c>
      <c r="F25" s="7" t="s">
        <v>984</v>
      </c>
      <c r="G25" s="7"/>
      <c r="N25" s="60">
        <v>1</v>
      </c>
    </row>
    <row r="26" spans="1:14" ht="15" customHeight="1" x14ac:dyDescent="0.25">
      <c r="A26" s="57" t="s">
        <v>1247</v>
      </c>
      <c r="F26" s="7" t="s">
        <v>985</v>
      </c>
      <c r="G26" s="7"/>
      <c r="N26" s="60">
        <v>1</v>
      </c>
    </row>
    <row r="27" spans="1:14" ht="15" customHeight="1" x14ac:dyDescent="0.25">
      <c r="A27" s="57" t="s">
        <v>1262</v>
      </c>
      <c r="F27" s="7" t="s">
        <v>986</v>
      </c>
      <c r="G27" s="7"/>
      <c r="N27" s="60">
        <v>1</v>
      </c>
    </row>
    <row r="28" spans="1:14" ht="15" customHeight="1" x14ac:dyDescent="0.25">
      <c r="A28" s="57" t="s">
        <v>1129</v>
      </c>
      <c r="F28" s="7" t="s">
        <v>987</v>
      </c>
      <c r="G28" s="7"/>
      <c r="N28" s="60">
        <v>1</v>
      </c>
    </row>
    <row r="29" spans="1:14" ht="15" customHeight="1" x14ac:dyDescent="0.25">
      <c r="A29" s="57" t="s">
        <v>1263</v>
      </c>
      <c r="F29" s="7" t="s">
        <v>988</v>
      </c>
      <c r="G29" s="7"/>
    </row>
    <row r="30" spans="1:14" ht="15" customHeight="1" x14ac:dyDescent="0.25">
      <c r="A30" s="57" t="s">
        <v>1132</v>
      </c>
      <c r="F30" s="7" t="s">
        <v>989</v>
      </c>
      <c r="G30" s="7"/>
    </row>
    <row r="31" spans="1:14" ht="15" customHeight="1" x14ac:dyDescent="0.25">
      <c r="A31" s="57" t="s">
        <v>1264</v>
      </c>
      <c r="F31" s="7" t="s">
        <v>990</v>
      </c>
      <c r="G31" s="7"/>
    </row>
    <row r="32" spans="1:14" ht="15" customHeight="1" x14ac:dyDescent="0.25">
      <c r="A32" s="57" t="s">
        <v>1265</v>
      </c>
      <c r="F32" s="7" t="s">
        <v>991</v>
      </c>
      <c r="G32" s="7"/>
    </row>
    <row r="33" spans="1:14" ht="15" customHeight="1" x14ac:dyDescent="0.25">
      <c r="A33" s="57" t="s">
        <v>1266</v>
      </c>
      <c r="F33" s="7" t="s">
        <v>992</v>
      </c>
      <c r="G33" s="7"/>
      <c r="N33" s="60">
        <v>1</v>
      </c>
    </row>
    <row r="34" spans="1:14" ht="15" customHeight="1" x14ac:dyDescent="0.25">
      <c r="A34" s="57" t="s">
        <v>1248</v>
      </c>
      <c r="F34" s="7" t="s">
        <v>993</v>
      </c>
      <c r="G34" s="7"/>
      <c r="N34" s="60">
        <v>1</v>
      </c>
    </row>
    <row r="35" spans="1:14" ht="15" customHeight="1" x14ac:dyDescent="0.25">
      <c r="A35" s="57" t="s">
        <v>1267</v>
      </c>
      <c r="F35" s="7" t="s">
        <v>994</v>
      </c>
      <c r="G35" s="7"/>
      <c r="N35" s="60">
        <v>1</v>
      </c>
    </row>
    <row r="36" spans="1:14" ht="15" customHeight="1" x14ac:dyDescent="0.25">
      <c r="A36" s="57" t="s">
        <v>1144</v>
      </c>
      <c r="F36" s="7" t="s">
        <v>995</v>
      </c>
      <c r="G36" s="7"/>
      <c r="N36" s="60">
        <v>1</v>
      </c>
    </row>
    <row r="37" spans="1:14" ht="15" customHeight="1" x14ac:dyDescent="0.25">
      <c r="A37" s="57" t="s">
        <v>1268</v>
      </c>
      <c r="F37" s="7" t="s">
        <v>996</v>
      </c>
      <c r="G37" s="7"/>
    </row>
    <row r="38" spans="1:14" ht="15" customHeight="1" x14ac:dyDescent="0.25">
      <c r="A38" s="57" t="s">
        <v>1521</v>
      </c>
      <c r="F38" s="7" t="s">
        <v>1524</v>
      </c>
      <c r="G38" s="7"/>
      <c r="H38" s="59" t="e">
        <f ca="1">AI_DIV(A36,A37)</f>
        <v>#NAME?</v>
      </c>
    </row>
    <row r="39" spans="1:14" ht="15" customHeight="1" x14ac:dyDescent="0.25">
      <c r="A39" s="55" t="s">
        <v>943</v>
      </c>
      <c r="B39" s="78"/>
      <c r="C39" s="78"/>
      <c r="D39" s="80"/>
      <c r="E39" s="80"/>
      <c r="N39" s="60">
        <v>1</v>
      </c>
    </row>
    <row r="40" spans="1:14" ht="15" customHeight="1" x14ac:dyDescent="0.25">
      <c r="A40" s="57" t="s">
        <v>1249</v>
      </c>
      <c r="B40" s="3"/>
      <c r="C40" s="3"/>
      <c r="D40" s="81"/>
      <c r="E40" s="81"/>
      <c r="F40" s="7" t="s">
        <v>944</v>
      </c>
      <c r="G40" s="7"/>
    </row>
    <row r="41" spans="1:14" ht="15" customHeight="1" x14ac:dyDescent="0.25">
      <c r="A41" s="57" t="s">
        <v>1250</v>
      </c>
      <c r="B41" s="3"/>
      <c r="C41" s="3"/>
      <c r="D41" s="81"/>
      <c r="E41" s="81"/>
      <c r="F41" s="7" t="s">
        <v>945</v>
      </c>
      <c r="G41" s="7"/>
      <c r="N41" s="60">
        <v>1</v>
      </c>
    </row>
    <row r="42" spans="1:14" ht="15" customHeight="1" x14ac:dyDescent="0.25">
      <c r="A42" s="57" t="s">
        <v>1251</v>
      </c>
      <c r="B42" s="3"/>
      <c r="C42" s="3"/>
      <c r="D42" s="81"/>
      <c r="E42" s="81"/>
      <c r="F42" s="7" t="s">
        <v>946</v>
      </c>
      <c r="G42" s="7"/>
      <c r="N42" s="60">
        <v>1</v>
      </c>
    </row>
    <row r="43" spans="1:14" ht="15" customHeight="1" x14ac:dyDescent="0.25">
      <c r="A43" s="57" t="s">
        <v>1269</v>
      </c>
      <c r="B43" s="3"/>
      <c r="C43" s="3"/>
      <c r="D43" s="81"/>
      <c r="E43" s="81"/>
      <c r="F43" s="7" t="s">
        <v>947</v>
      </c>
      <c r="G43" s="7"/>
      <c r="N43" s="60">
        <v>1</v>
      </c>
    </row>
    <row r="44" spans="1:14" ht="15" customHeight="1" x14ac:dyDescent="0.25">
      <c r="A44" s="57" t="s">
        <v>1252</v>
      </c>
      <c r="B44" s="3"/>
      <c r="C44" s="3"/>
      <c r="D44" s="81"/>
      <c r="E44" s="81"/>
      <c r="F44" s="7" t="s">
        <v>948</v>
      </c>
      <c r="G44" s="7"/>
      <c r="N44" s="60">
        <v>1</v>
      </c>
    </row>
    <row r="45" spans="1:14" ht="15" customHeight="1" x14ac:dyDescent="0.25">
      <c r="A45" s="57" t="s">
        <v>1150</v>
      </c>
      <c r="B45" s="3"/>
      <c r="C45" s="3"/>
      <c r="D45" s="81"/>
      <c r="E45" s="81"/>
      <c r="F45" s="7" t="s">
        <v>949</v>
      </c>
      <c r="G45" s="7"/>
      <c r="N45" s="60">
        <v>1</v>
      </c>
    </row>
    <row r="46" spans="1:14" ht="15" customHeight="1" x14ac:dyDescent="0.25">
      <c r="A46" s="57" t="s">
        <v>1151</v>
      </c>
      <c r="B46" s="3"/>
      <c r="C46" s="3"/>
      <c r="D46" s="81"/>
      <c r="E46" s="81"/>
      <c r="F46" s="7" t="s">
        <v>950</v>
      </c>
      <c r="G46" s="7"/>
      <c r="N46" s="60">
        <v>1</v>
      </c>
    </row>
    <row r="47" spans="1:14" ht="15" customHeight="1" x14ac:dyDescent="0.25">
      <c r="A47" s="57" t="s">
        <v>1253</v>
      </c>
      <c r="B47" s="3"/>
      <c r="C47" s="3"/>
      <c r="D47" s="81"/>
      <c r="E47" s="81"/>
      <c r="F47" s="7" t="s">
        <v>951</v>
      </c>
      <c r="G47" s="7"/>
      <c r="N47" s="60">
        <v>1</v>
      </c>
    </row>
    <row r="48" spans="1:14" ht="15" customHeight="1" x14ac:dyDescent="0.25">
      <c r="A48" s="57" t="s">
        <v>1165</v>
      </c>
      <c r="B48" s="3"/>
      <c r="C48" s="3"/>
      <c r="D48" s="81"/>
      <c r="E48" s="81"/>
      <c r="F48" s="7" t="s">
        <v>952</v>
      </c>
      <c r="G48" s="7"/>
      <c r="N48" s="60">
        <v>1</v>
      </c>
    </row>
    <row r="49" spans="1:14" ht="15" customHeight="1" x14ac:dyDescent="0.25">
      <c r="A49" s="57" t="s">
        <v>1153</v>
      </c>
      <c r="B49" s="3"/>
      <c r="C49" s="3"/>
      <c r="D49" s="81"/>
      <c r="E49" s="81"/>
      <c r="F49" s="7" t="s">
        <v>953</v>
      </c>
      <c r="G49" s="7"/>
      <c r="N49" s="60">
        <v>1</v>
      </c>
    </row>
    <row r="50" spans="1:14" ht="15" customHeight="1" x14ac:dyDescent="0.25">
      <c r="A50" s="57" t="s">
        <v>1155</v>
      </c>
      <c r="B50" s="3"/>
      <c r="C50" s="3"/>
      <c r="D50" s="81"/>
      <c r="E50" s="81"/>
      <c r="F50" s="7" t="s">
        <v>954</v>
      </c>
      <c r="G50" s="7"/>
      <c r="N50" s="60">
        <v>1</v>
      </c>
    </row>
    <row r="51" spans="1:14" ht="15" customHeight="1" x14ac:dyDescent="0.25">
      <c r="A51" s="57" t="s">
        <v>1254</v>
      </c>
      <c r="B51" s="79"/>
      <c r="C51" s="79"/>
      <c r="D51" s="81"/>
      <c r="E51" s="81"/>
      <c r="F51" s="56"/>
      <c r="G51" s="56"/>
      <c r="N51" s="60">
        <v>1</v>
      </c>
    </row>
    <row r="52" spans="1:14" ht="15" customHeight="1" x14ac:dyDescent="0.25">
      <c r="A52" s="57" t="s">
        <v>1157</v>
      </c>
      <c r="B52" s="3"/>
      <c r="C52" s="3"/>
      <c r="D52" s="81"/>
      <c r="E52" s="81"/>
      <c r="F52" s="7" t="s">
        <v>955</v>
      </c>
      <c r="G52" s="7"/>
      <c r="N52" s="60">
        <v>1</v>
      </c>
    </row>
    <row r="53" spans="1:14" ht="15" customHeight="1" x14ac:dyDescent="0.25">
      <c r="A53" s="57" t="s">
        <v>1158</v>
      </c>
      <c r="B53" s="3"/>
      <c r="C53" s="3"/>
      <c r="D53" s="81"/>
      <c r="E53" s="81"/>
      <c r="F53" s="7" t="s">
        <v>956</v>
      </c>
      <c r="G53" s="7"/>
      <c r="N53" s="60">
        <v>1</v>
      </c>
    </row>
    <row r="54" spans="1:14" ht="15" customHeight="1" x14ac:dyDescent="0.25">
      <c r="A54" s="57" t="s">
        <v>1159</v>
      </c>
      <c r="B54" s="3"/>
      <c r="C54" s="3"/>
      <c r="D54" s="81"/>
      <c r="E54" s="81"/>
      <c r="F54" s="7" t="s">
        <v>957</v>
      </c>
      <c r="G54" s="7"/>
      <c r="N54" s="60">
        <v>1</v>
      </c>
    </row>
    <row r="55" spans="1:14" ht="15" customHeight="1" x14ac:dyDescent="0.25">
      <c r="A55" s="57" t="s">
        <v>1160</v>
      </c>
      <c r="B55" s="79"/>
      <c r="C55" s="79"/>
      <c r="D55" s="81"/>
      <c r="E55" s="81"/>
      <c r="F55" s="56"/>
      <c r="G55" s="56"/>
      <c r="N55" s="60">
        <v>1</v>
      </c>
    </row>
    <row r="56" spans="1:14" ht="15" customHeight="1" x14ac:dyDescent="0.25">
      <c r="A56" s="57" t="s">
        <v>1157</v>
      </c>
      <c r="B56" s="3"/>
      <c r="C56" s="3"/>
      <c r="D56" s="81"/>
      <c r="E56" s="81"/>
      <c r="F56" s="7" t="s">
        <v>958</v>
      </c>
      <c r="G56" s="7"/>
      <c r="N56" s="60">
        <v>1</v>
      </c>
    </row>
    <row r="57" spans="1:14" ht="15" customHeight="1" x14ac:dyDescent="0.25">
      <c r="A57" s="57" t="s">
        <v>1161</v>
      </c>
      <c r="B57" s="3"/>
      <c r="C57" s="3"/>
      <c r="D57" s="81"/>
      <c r="E57" s="81"/>
      <c r="F57" s="7" t="s">
        <v>959</v>
      </c>
      <c r="G57" s="7"/>
      <c r="N57" s="60">
        <v>1</v>
      </c>
    </row>
    <row r="58" spans="1:14" ht="15" customHeight="1" x14ac:dyDescent="0.25">
      <c r="A58" s="57" t="s">
        <v>1162</v>
      </c>
      <c r="B58" s="3"/>
      <c r="C58" s="3"/>
      <c r="D58" s="81"/>
      <c r="E58" s="81"/>
      <c r="F58" s="7" t="s">
        <v>960</v>
      </c>
      <c r="G58" s="7"/>
      <c r="N58" s="60">
        <v>1</v>
      </c>
    </row>
    <row r="59" spans="1:14" ht="15" customHeight="1" x14ac:dyDescent="0.25">
      <c r="A59" s="57" t="s">
        <v>1164</v>
      </c>
      <c r="B59" s="3"/>
      <c r="C59" s="3"/>
      <c r="D59" s="81"/>
      <c r="E59" s="81"/>
      <c r="F59" s="7" t="s">
        <v>961</v>
      </c>
      <c r="G59" s="7"/>
      <c r="N59" s="60">
        <v>1</v>
      </c>
    </row>
    <row r="60" spans="1:14" ht="15" customHeight="1" x14ac:dyDescent="0.25">
      <c r="A60" s="57" t="s">
        <v>1255</v>
      </c>
      <c r="B60" s="3"/>
      <c r="C60" s="3"/>
      <c r="D60" s="81"/>
      <c r="E60" s="81"/>
      <c r="F60" s="7" t="s">
        <v>962</v>
      </c>
      <c r="G60" s="7"/>
      <c r="N60" s="60">
        <v>1</v>
      </c>
    </row>
    <row r="61" spans="1:14" ht="15" customHeight="1" x14ac:dyDescent="0.25">
      <c r="A61" s="57" t="s">
        <v>1270</v>
      </c>
      <c r="B61" s="3"/>
      <c r="C61" s="3"/>
      <c r="D61" s="81"/>
      <c r="E61" s="81"/>
      <c r="F61" s="7" t="s">
        <v>963</v>
      </c>
      <c r="G61" s="7"/>
    </row>
    <row r="62" spans="1:14" ht="15" customHeight="1" x14ac:dyDescent="0.25">
      <c r="A62" s="57" t="s">
        <v>1271</v>
      </c>
      <c r="B62" s="3"/>
      <c r="C62" s="3"/>
      <c r="D62" s="81"/>
      <c r="E62" s="81"/>
      <c r="F62" s="7" t="s">
        <v>964</v>
      </c>
      <c r="G62" s="7"/>
    </row>
    <row r="63" spans="1:14" ht="15" customHeight="1" x14ac:dyDescent="0.25">
      <c r="A63" s="57" t="s">
        <v>1754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N63" s="60">
        <v>1</v>
      </c>
    </row>
    <row r="64" spans="1:14" ht="15" customHeight="1" x14ac:dyDescent="0.25">
      <c r="A64" s="89" t="s">
        <v>1759</v>
      </c>
      <c r="B64" s="87"/>
      <c r="C64" s="87"/>
      <c r="D64" s="88"/>
      <c r="E64" s="88"/>
      <c r="F64" s="64"/>
      <c r="H64" s="59" t="e">
        <f ca="1">AI_SUM(Assets!$A$6,Assets!$A$7)</f>
        <v>#NAME?</v>
      </c>
      <c r="N64" s="60">
        <v>1</v>
      </c>
    </row>
    <row r="65" spans="1:14" ht="15" customHeight="1" x14ac:dyDescent="0.25">
      <c r="A65" s="57" t="s">
        <v>1760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N65" s="60">
        <v>1</v>
      </c>
    </row>
    <row r="66" spans="1:14" ht="15" customHeight="1" x14ac:dyDescent="0.25">
      <c r="A66" s="57" t="s">
        <v>1757</v>
      </c>
      <c r="B66" s="1"/>
      <c r="C66" s="1"/>
      <c r="D66" s="34"/>
      <c r="E66" s="34"/>
      <c r="F66" s="64"/>
      <c r="H66" s="59" t="e">
        <f ca="1">AI_DIFF(Assets!$A$22,'E07'!$A$26)</f>
        <v>#NAME?</v>
      </c>
      <c r="N66" s="60">
        <v>1</v>
      </c>
    </row>
    <row r="67" spans="1:14" ht="15" customHeight="1" x14ac:dyDescent="0.25">
      <c r="A67" s="57" t="s">
        <v>1752</v>
      </c>
      <c r="B67" s="1"/>
      <c r="C67" s="1"/>
      <c r="D67" s="34"/>
      <c r="E67" s="34"/>
      <c r="F67" s="64"/>
      <c r="H67" s="59" t="e">
        <f ca="1">AI_DIV(Assets!$A$22,A62)</f>
        <v>#NAME?</v>
      </c>
      <c r="N67" s="60">
        <v>1</v>
      </c>
    </row>
    <row r="68" spans="1:14" ht="15" customHeight="1" x14ac:dyDescent="0.25">
      <c r="A68" s="57" t="s">
        <v>1755</v>
      </c>
      <c r="B68" s="1"/>
      <c r="C68" s="1"/>
      <c r="D68" s="34"/>
      <c r="E68" s="34"/>
      <c r="F68" s="64"/>
      <c r="H68" s="59" t="e">
        <f ca="1">AI_DIV(A63,A62)</f>
        <v>#NAME?</v>
      </c>
      <c r="N68" s="60">
        <v>1</v>
      </c>
    </row>
    <row r="69" spans="1:14" ht="15" customHeight="1" x14ac:dyDescent="0.25">
      <c r="A69" s="57" t="s">
        <v>1756</v>
      </c>
      <c r="B69" s="1"/>
      <c r="C69" s="1"/>
      <c r="D69" s="34"/>
      <c r="E69" s="34"/>
      <c r="F69" s="64"/>
      <c r="H69" s="59" t="e">
        <f ca="1">AI_DIV(A66,'E07'!$A$26)</f>
        <v>#NAME?</v>
      </c>
      <c r="N69" s="60">
        <v>1</v>
      </c>
    </row>
    <row r="70" spans="1:14" ht="15" customHeight="1" x14ac:dyDescent="0.25">
      <c r="A70" s="31" t="s">
        <v>1758</v>
      </c>
      <c r="F70" s="64"/>
      <c r="H70" s="59" t="e">
        <f ca="1">AI_DIV(A64,A62)</f>
        <v>#NAME?</v>
      </c>
      <c r="N70" s="60">
        <v>1</v>
      </c>
    </row>
    <row r="71" spans="1:14" ht="15" customHeight="1" x14ac:dyDescent="0.25">
      <c r="A71" s="31" t="s">
        <v>1761</v>
      </c>
      <c r="F71" s="64"/>
      <c r="H71" s="59" t="e">
        <f ca="1">AI_DIV(A65,A62)</f>
        <v>#NAME?</v>
      </c>
      <c r="N71" s="60">
        <v>1</v>
      </c>
    </row>
    <row r="72" spans="1:14" ht="15" customHeight="1" x14ac:dyDescent="0.25">
      <c r="A72" s="31" t="s">
        <v>1762</v>
      </c>
      <c r="F72" s="64"/>
      <c r="H72" s="59" t="e">
        <f ca="1">AI_DIV(A65,Assets!$A$22)</f>
        <v>#NAME?</v>
      </c>
      <c r="N72" s="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zoomScale="96" zoomScaleNormal="96" workbookViewId="0">
      <selection activeCell="K4" sqref="K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2" ht="15" customHeight="1" x14ac:dyDescent="0.25"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2" ht="15" customHeight="1" x14ac:dyDescent="0.25">
      <c r="A3" s="99" t="s">
        <v>1489</v>
      </c>
      <c r="I3" s="59" t="s">
        <v>2267</v>
      </c>
      <c r="J3" s="59" t="s">
        <v>2269</v>
      </c>
      <c r="K3" s="59">
        <v>237</v>
      </c>
    </row>
    <row r="4" spans="1:12" ht="15" customHeight="1" x14ac:dyDescent="0.25">
      <c r="A4" s="59" t="s">
        <v>887</v>
      </c>
      <c r="B4" s="61" t="s">
        <v>914</v>
      </c>
    </row>
    <row r="5" spans="1:12" ht="15" customHeight="1" x14ac:dyDescent="0.25">
      <c r="A5" s="59" t="s">
        <v>888</v>
      </c>
      <c r="B5" s="61" t="s">
        <v>915</v>
      </c>
      <c r="L5" s="61">
        <v>1</v>
      </c>
    </row>
    <row r="6" spans="1:12" ht="15" customHeight="1" x14ac:dyDescent="0.25">
      <c r="A6" s="59" t="s">
        <v>889</v>
      </c>
      <c r="B6" s="61" t="s">
        <v>916</v>
      </c>
    </row>
    <row r="7" spans="1:12" ht="15" customHeight="1" x14ac:dyDescent="0.25">
      <c r="A7" s="59" t="s">
        <v>890</v>
      </c>
      <c r="B7" s="61" t="s">
        <v>917</v>
      </c>
      <c r="L7" s="61">
        <v>1</v>
      </c>
    </row>
    <row r="8" spans="1:12" ht="15" customHeight="1" x14ac:dyDescent="0.25">
      <c r="A8" s="59" t="s">
        <v>891</v>
      </c>
      <c r="B8" s="61" t="s">
        <v>918</v>
      </c>
    </row>
    <row r="9" spans="1:12" ht="15" customHeight="1" x14ac:dyDescent="0.25">
      <c r="A9" s="59" t="s">
        <v>892</v>
      </c>
      <c r="B9" s="61" t="s">
        <v>919</v>
      </c>
      <c r="L9" s="61">
        <v>1</v>
      </c>
    </row>
    <row r="10" spans="1:12" ht="15" customHeight="1" x14ac:dyDescent="0.25">
      <c r="A10" s="59" t="s">
        <v>893</v>
      </c>
      <c r="B10" s="61" t="s">
        <v>920</v>
      </c>
    </row>
    <row r="11" spans="1:12" ht="15" customHeight="1" x14ac:dyDescent="0.25">
      <c r="A11" s="59" t="s">
        <v>894</v>
      </c>
      <c r="B11" s="61" t="s">
        <v>921</v>
      </c>
      <c r="L11" s="61">
        <v>1</v>
      </c>
    </row>
    <row r="12" spans="1:12" ht="15" customHeight="1" x14ac:dyDescent="0.25">
      <c r="A12" s="59" t="s">
        <v>895</v>
      </c>
      <c r="B12" s="61" t="s">
        <v>922</v>
      </c>
    </row>
    <row r="13" spans="1:12" ht="15" customHeight="1" x14ac:dyDescent="0.25">
      <c r="A13" s="59" t="s">
        <v>896</v>
      </c>
      <c r="B13" s="61" t="s">
        <v>923</v>
      </c>
      <c r="L13" s="61">
        <v>1</v>
      </c>
    </row>
    <row r="14" spans="1:12" ht="15" customHeight="1" x14ac:dyDescent="0.25">
      <c r="A14" s="59" t="s">
        <v>897</v>
      </c>
      <c r="B14" s="61" t="s">
        <v>924</v>
      </c>
    </row>
    <row r="15" spans="1:12" ht="15" customHeight="1" x14ac:dyDescent="0.25">
      <c r="A15" s="59" t="s">
        <v>898</v>
      </c>
      <c r="B15" s="61" t="s">
        <v>925</v>
      </c>
      <c r="L15" s="61">
        <v>1</v>
      </c>
    </row>
    <row r="16" spans="1:12" ht="15" customHeight="1" x14ac:dyDescent="0.25">
      <c r="A16" s="59" t="s">
        <v>899</v>
      </c>
      <c r="B16" s="61" t="s">
        <v>926</v>
      </c>
    </row>
    <row r="17" spans="1:12" ht="15" customHeight="1" x14ac:dyDescent="0.25">
      <c r="A17" s="59" t="s">
        <v>900</v>
      </c>
      <c r="B17" s="61" t="s">
        <v>927</v>
      </c>
      <c r="L17" s="61">
        <v>1</v>
      </c>
    </row>
    <row r="18" spans="1:12" ht="15" customHeight="1" x14ac:dyDescent="0.25">
      <c r="A18" s="59" t="s">
        <v>901</v>
      </c>
      <c r="B18" s="61" t="s">
        <v>928</v>
      </c>
    </row>
    <row r="19" spans="1:12" ht="15" customHeight="1" x14ac:dyDescent="0.25">
      <c r="A19" s="59" t="s">
        <v>902</v>
      </c>
      <c r="B19" s="61" t="s">
        <v>929</v>
      </c>
      <c r="L19" s="61">
        <v>1</v>
      </c>
    </row>
    <row r="20" spans="1:12" ht="15" customHeight="1" x14ac:dyDescent="0.25">
      <c r="A20" s="59" t="s">
        <v>903</v>
      </c>
      <c r="B20" s="61" t="s">
        <v>930</v>
      </c>
    </row>
    <row r="21" spans="1:12" ht="15" customHeight="1" x14ac:dyDescent="0.25">
      <c r="A21" s="59" t="s">
        <v>904</v>
      </c>
      <c r="B21" s="61" t="s">
        <v>931</v>
      </c>
      <c r="L21" s="61">
        <v>1</v>
      </c>
    </row>
    <row r="22" spans="1:12" ht="15" customHeight="1" x14ac:dyDescent="0.25">
      <c r="A22" s="59" t="s">
        <v>905</v>
      </c>
      <c r="B22" s="61" t="s">
        <v>932</v>
      </c>
    </row>
    <row r="23" spans="1:12" ht="15" customHeight="1" x14ac:dyDescent="0.25">
      <c r="A23" s="59" t="s">
        <v>906</v>
      </c>
      <c r="B23" s="61" t="s">
        <v>933</v>
      </c>
      <c r="L23" s="61">
        <v>1</v>
      </c>
    </row>
    <row r="24" spans="1:12" ht="15" customHeight="1" x14ac:dyDescent="0.25">
      <c r="A24" s="59" t="s">
        <v>907</v>
      </c>
      <c r="B24" s="61" t="s">
        <v>934</v>
      </c>
    </row>
    <row r="25" spans="1:12" ht="15" customHeight="1" x14ac:dyDescent="0.25">
      <c r="A25" s="59" t="s">
        <v>908</v>
      </c>
      <c r="B25" s="61" t="s">
        <v>935</v>
      </c>
      <c r="L25" s="61">
        <v>1</v>
      </c>
    </row>
    <row r="26" spans="1:12" ht="15" customHeight="1" x14ac:dyDescent="0.25">
      <c r="A26" s="59" t="s">
        <v>909</v>
      </c>
      <c r="B26" s="61" t="s">
        <v>936</v>
      </c>
    </row>
    <row r="27" spans="1:12" ht="15" customHeight="1" x14ac:dyDescent="0.25">
      <c r="A27" s="59" t="s">
        <v>910</v>
      </c>
      <c r="B27" s="61" t="s">
        <v>937</v>
      </c>
      <c r="L27" s="61">
        <v>1</v>
      </c>
    </row>
    <row r="28" spans="1:12" ht="15" customHeight="1" x14ac:dyDescent="0.25">
      <c r="A28" s="59" t="s">
        <v>911</v>
      </c>
      <c r="B28" s="61" t="s">
        <v>938</v>
      </c>
    </row>
    <row r="29" spans="1:12" ht="15" customHeight="1" x14ac:dyDescent="0.25">
      <c r="A29" s="59" t="s">
        <v>912</v>
      </c>
      <c r="B29" s="61" t="s">
        <v>939</v>
      </c>
      <c r="L29" s="61">
        <v>1</v>
      </c>
    </row>
    <row r="30" spans="1:12" ht="15" customHeight="1" x14ac:dyDescent="0.25">
      <c r="A30" s="59" t="s">
        <v>913</v>
      </c>
      <c r="B30" s="61" t="s">
        <v>940</v>
      </c>
      <c r="L30" s="6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zoomScale="96" zoomScaleNormal="96" workbookViewId="0">
      <selection activeCell="K4" sqref="K4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2"/>
    <col min="6" max="7" width="10.7109375" style="60"/>
    <col min="8" max="12" width="10.7109375" style="59"/>
    <col min="13" max="13" width="10.7109375" style="82"/>
    <col min="14" max="16384" width="10.7109375" style="59"/>
  </cols>
  <sheetData>
    <row r="2" spans="1:13" ht="15" customHeight="1" x14ac:dyDescent="0.25"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3" ht="15" customHeight="1" x14ac:dyDescent="0.25">
      <c r="A3" s="99" t="s">
        <v>1489</v>
      </c>
      <c r="I3" s="59" t="s">
        <v>2267</v>
      </c>
      <c r="J3" s="59" t="s">
        <v>2269</v>
      </c>
      <c r="K3" s="59">
        <v>228</v>
      </c>
    </row>
    <row r="4" spans="1:13" ht="15" customHeight="1" x14ac:dyDescent="0.25">
      <c r="A4" s="59" t="s">
        <v>837</v>
      </c>
      <c r="D4" s="82" t="s">
        <v>838</v>
      </c>
    </row>
    <row r="5" spans="1:13" ht="15" customHeight="1" x14ac:dyDescent="0.25">
      <c r="A5" s="59" t="s">
        <v>839</v>
      </c>
      <c r="D5" s="82" t="s">
        <v>840</v>
      </c>
      <c r="M5" s="82">
        <v>1</v>
      </c>
    </row>
    <row r="6" spans="1:13" ht="15" customHeight="1" x14ac:dyDescent="0.25">
      <c r="A6" s="59" t="s">
        <v>841</v>
      </c>
      <c r="D6" s="82" t="s">
        <v>842</v>
      </c>
    </row>
    <row r="7" spans="1:13" ht="15" customHeight="1" x14ac:dyDescent="0.25">
      <c r="A7" s="59" t="s">
        <v>843</v>
      </c>
      <c r="D7" s="82" t="s">
        <v>844</v>
      </c>
      <c r="M7" s="82">
        <v>1</v>
      </c>
    </row>
    <row r="8" spans="1:13" ht="15" customHeight="1" x14ac:dyDescent="0.25">
      <c r="A8" s="59" t="s">
        <v>845</v>
      </c>
      <c r="D8" s="82" t="s">
        <v>846</v>
      </c>
    </row>
    <row r="9" spans="1:13" ht="15" customHeight="1" x14ac:dyDescent="0.25">
      <c r="A9" s="59" t="s">
        <v>847</v>
      </c>
      <c r="D9" s="82" t="s">
        <v>848</v>
      </c>
      <c r="M9" s="82">
        <v>1</v>
      </c>
    </row>
    <row r="10" spans="1:13" ht="15" customHeight="1" x14ac:dyDescent="0.25">
      <c r="A10" s="59" t="s">
        <v>849</v>
      </c>
      <c r="D10" s="82" t="s">
        <v>850</v>
      </c>
    </row>
    <row r="11" spans="1:13" ht="15" customHeight="1" x14ac:dyDescent="0.25">
      <c r="A11" s="59" t="s">
        <v>851</v>
      </c>
      <c r="D11" s="82" t="s">
        <v>852</v>
      </c>
      <c r="M11" s="82">
        <v>1</v>
      </c>
    </row>
    <row r="12" spans="1:13" ht="15" customHeight="1" x14ac:dyDescent="0.25">
      <c r="A12" s="59" t="s">
        <v>853</v>
      </c>
      <c r="D12" s="82" t="s">
        <v>854</v>
      </c>
    </row>
    <row r="13" spans="1:13" ht="15" customHeight="1" x14ac:dyDescent="0.25">
      <c r="A13" s="59" t="s">
        <v>855</v>
      </c>
      <c r="D13" s="82" t="s">
        <v>856</v>
      </c>
      <c r="M13" s="82">
        <v>1</v>
      </c>
    </row>
    <row r="14" spans="1:13" ht="15" customHeight="1" x14ac:dyDescent="0.25">
      <c r="A14" s="59" t="s">
        <v>857</v>
      </c>
      <c r="D14" s="82" t="s">
        <v>858</v>
      </c>
    </row>
    <row r="15" spans="1:13" ht="15" customHeight="1" x14ac:dyDescent="0.25">
      <c r="A15" s="59" t="s">
        <v>859</v>
      </c>
      <c r="D15" s="82" t="s">
        <v>860</v>
      </c>
      <c r="M15" s="82">
        <v>1</v>
      </c>
    </row>
    <row r="16" spans="1:13" ht="15" customHeight="1" x14ac:dyDescent="0.25">
      <c r="A16" s="59" t="s">
        <v>861</v>
      </c>
      <c r="D16" s="82" t="s">
        <v>862</v>
      </c>
    </row>
    <row r="17" spans="1:13" ht="15" customHeight="1" x14ac:dyDescent="0.25">
      <c r="A17" s="59" t="s">
        <v>863</v>
      </c>
      <c r="D17" s="82" t="s">
        <v>864</v>
      </c>
      <c r="M17" s="82">
        <v>1</v>
      </c>
    </row>
    <row r="18" spans="1:13" ht="15" customHeight="1" x14ac:dyDescent="0.25">
      <c r="A18" s="59" t="s">
        <v>865</v>
      </c>
      <c r="D18" s="82" t="s">
        <v>866</v>
      </c>
    </row>
    <row r="19" spans="1:13" ht="15" customHeight="1" x14ac:dyDescent="0.25">
      <c r="A19" s="59" t="s">
        <v>867</v>
      </c>
      <c r="D19" s="82" t="s">
        <v>868</v>
      </c>
      <c r="M19" s="82">
        <v>1</v>
      </c>
    </row>
    <row r="20" spans="1:13" ht="15" customHeight="1" x14ac:dyDescent="0.25">
      <c r="A20" s="59" t="s">
        <v>869</v>
      </c>
      <c r="D20" s="82" t="s">
        <v>870</v>
      </c>
    </row>
    <row r="21" spans="1:13" ht="15" customHeight="1" x14ac:dyDescent="0.25">
      <c r="A21" s="59" t="s">
        <v>871</v>
      </c>
      <c r="D21" s="82" t="s">
        <v>872</v>
      </c>
      <c r="M21" s="82">
        <v>1</v>
      </c>
    </row>
    <row r="22" spans="1:13" ht="15" customHeight="1" x14ac:dyDescent="0.25">
      <c r="A22" s="59" t="s">
        <v>873</v>
      </c>
      <c r="D22" s="82" t="s">
        <v>874</v>
      </c>
    </row>
    <row r="23" spans="1:13" ht="15" customHeight="1" x14ac:dyDescent="0.25">
      <c r="A23" s="59" t="s">
        <v>875</v>
      </c>
      <c r="D23" s="82" t="s">
        <v>876</v>
      </c>
      <c r="M23" s="82">
        <v>1</v>
      </c>
    </row>
    <row r="24" spans="1:13" ht="15" customHeight="1" x14ac:dyDescent="0.25">
      <c r="A24" s="59" t="s">
        <v>877</v>
      </c>
      <c r="D24" s="82" t="s">
        <v>878</v>
      </c>
    </row>
    <row r="25" spans="1:13" ht="15" customHeight="1" x14ac:dyDescent="0.25">
      <c r="A25" s="59" t="s">
        <v>879</v>
      </c>
      <c r="D25" s="82" t="s">
        <v>880</v>
      </c>
      <c r="M25" s="82">
        <v>1</v>
      </c>
    </row>
    <row r="26" spans="1:13" ht="15" customHeight="1" x14ac:dyDescent="0.25">
      <c r="A26" s="59" t="s">
        <v>881</v>
      </c>
      <c r="D26" s="82" t="s">
        <v>882</v>
      </c>
    </row>
    <row r="27" spans="1:13" ht="15" customHeight="1" x14ac:dyDescent="0.25">
      <c r="A27" s="59" t="s">
        <v>883</v>
      </c>
      <c r="D27" s="82" t="s">
        <v>884</v>
      </c>
      <c r="M27" s="82">
        <v>1</v>
      </c>
    </row>
    <row r="28" spans="1:13" ht="15" customHeight="1" x14ac:dyDescent="0.25">
      <c r="A28" s="59" t="s">
        <v>885</v>
      </c>
      <c r="D28" s="82" t="s">
        <v>886</v>
      </c>
      <c r="M28" s="8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34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6" t="s">
        <v>1490</v>
      </c>
      <c r="B3" s="97"/>
      <c r="C3" s="97"/>
      <c r="D3" s="98"/>
      <c r="E3" s="98"/>
    </row>
    <row r="4" spans="1:5" ht="15" customHeight="1" x14ac:dyDescent="0.25">
      <c r="A4" s="57" t="s">
        <v>1444</v>
      </c>
      <c r="B4" s="3" t="s">
        <v>1396</v>
      </c>
      <c r="C4" s="3"/>
    </row>
    <row r="5" spans="1:5" ht="15" customHeight="1" x14ac:dyDescent="0.25">
      <c r="A5" s="57" t="s">
        <v>1443</v>
      </c>
      <c r="B5" s="3" t="s">
        <v>1397</v>
      </c>
      <c r="C5" s="3"/>
    </row>
    <row r="6" spans="1:5" ht="15" customHeight="1" x14ac:dyDescent="0.25">
      <c r="A6" s="57" t="s">
        <v>1442</v>
      </c>
      <c r="B6" s="3" t="s">
        <v>1398</v>
      </c>
      <c r="C6" s="3"/>
    </row>
    <row r="7" spans="1:5" ht="15" customHeight="1" x14ac:dyDescent="0.25">
      <c r="A7" s="57" t="s">
        <v>1445</v>
      </c>
      <c r="B7" s="3" t="s">
        <v>1399</v>
      </c>
      <c r="C7" s="3"/>
    </row>
    <row r="8" spans="1:5" ht="15" customHeight="1" x14ac:dyDescent="0.25">
      <c r="A8" s="57" t="s">
        <v>1446</v>
      </c>
      <c r="B8" s="3" t="s">
        <v>1400</v>
      </c>
      <c r="C8" s="3"/>
    </row>
    <row r="9" spans="1:5" ht="15" customHeight="1" x14ac:dyDescent="0.25">
      <c r="A9" s="57" t="s">
        <v>1447</v>
      </c>
      <c r="B9" s="3" t="s">
        <v>1401</v>
      </c>
      <c r="C9" s="3"/>
    </row>
    <row r="10" spans="1:5" ht="15" customHeight="1" x14ac:dyDescent="0.25">
      <c r="A10" s="57" t="s">
        <v>1449</v>
      </c>
      <c r="B10" s="3" t="s">
        <v>1402</v>
      </c>
      <c r="C10" s="3"/>
    </row>
    <row r="11" spans="1:5" ht="15" customHeight="1" x14ac:dyDescent="0.25">
      <c r="A11" s="57" t="s">
        <v>1448</v>
      </c>
      <c r="B11" s="3" t="s">
        <v>1403</v>
      </c>
      <c r="C11" s="3"/>
    </row>
    <row r="12" spans="1:5" ht="15" customHeight="1" x14ac:dyDescent="0.25">
      <c r="A12" s="57" t="s">
        <v>1450</v>
      </c>
      <c r="B12" s="3" t="s">
        <v>1404</v>
      </c>
      <c r="C12" s="3"/>
    </row>
    <row r="13" spans="1:5" ht="15" customHeight="1" x14ac:dyDescent="0.25">
      <c r="A13" s="57" t="s">
        <v>1451</v>
      </c>
      <c r="B13" s="3" t="s">
        <v>1405</v>
      </c>
      <c r="C13" s="3"/>
    </row>
    <row r="14" spans="1:5" ht="15" customHeight="1" x14ac:dyDescent="0.25">
      <c r="A14" s="57" t="s">
        <v>1452</v>
      </c>
      <c r="B14" s="3" t="s">
        <v>1406</v>
      </c>
      <c r="C14" s="3"/>
    </row>
    <row r="15" spans="1:5" ht="15" customHeight="1" x14ac:dyDescent="0.25">
      <c r="A15" s="57" t="s">
        <v>1453</v>
      </c>
      <c r="B15" s="28"/>
      <c r="C15" s="28"/>
    </row>
    <row r="16" spans="1:5" ht="15" customHeight="1" x14ac:dyDescent="0.25">
      <c r="A16" s="57" t="s">
        <v>1454</v>
      </c>
      <c r="B16" s="3" t="s">
        <v>1407</v>
      </c>
      <c r="C16" s="3"/>
    </row>
    <row r="17" spans="1:3" ht="15" customHeight="1" x14ac:dyDescent="0.25">
      <c r="A17" s="57" t="s">
        <v>1455</v>
      </c>
      <c r="B17" s="3" t="s">
        <v>1408</v>
      </c>
      <c r="C17" s="3"/>
    </row>
    <row r="18" spans="1:3" ht="15" customHeight="1" x14ac:dyDescent="0.25">
      <c r="A18" s="57" t="s">
        <v>1456</v>
      </c>
      <c r="B18" s="3" t="s">
        <v>1409</v>
      </c>
      <c r="C18" s="3"/>
    </row>
    <row r="19" spans="1:3" ht="15" customHeight="1" x14ac:dyDescent="0.25">
      <c r="A19" s="57" t="s">
        <v>1457</v>
      </c>
      <c r="B19" s="3" t="s">
        <v>1410</v>
      </c>
      <c r="C19" s="3"/>
    </row>
    <row r="20" spans="1:3" ht="15" customHeight="1" x14ac:dyDescent="0.25">
      <c r="A20" s="57" t="s">
        <v>1458</v>
      </c>
      <c r="B20" s="3" t="s">
        <v>1411</v>
      </c>
      <c r="C20" s="3"/>
    </row>
    <row r="21" spans="1:3" ht="15" customHeight="1" x14ac:dyDescent="0.25">
      <c r="A21" s="57" t="s">
        <v>1459</v>
      </c>
      <c r="B21" s="3" t="s">
        <v>1412</v>
      </c>
      <c r="C21" s="3"/>
    </row>
    <row r="22" spans="1:3" ht="15" customHeight="1" x14ac:dyDescent="0.25">
      <c r="A22" s="57" t="s">
        <v>1482</v>
      </c>
      <c r="B22" s="3" t="s">
        <v>1413</v>
      </c>
      <c r="C22" s="3"/>
    </row>
    <row r="23" spans="1:3" ht="15" customHeight="1" x14ac:dyDescent="0.25">
      <c r="A23" s="57" t="s">
        <v>1483</v>
      </c>
      <c r="B23" s="3" t="s">
        <v>1414</v>
      </c>
      <c r="C23" s="3"/>
    </row>
    <row r="24" spans="1:3" ht="15" customHeight="1" x14ac:dyDescent="0.25">
      <c r="A24" s="57" t="s">
        <v>1460</v>
      </c>
      <c r="B24" s="3" t="s">
        <v>1415</v>
      </c>
      <c r="C24" s="3"/>
    </row>
    <row r="25" spans="1:3" ht="15" customHeight="1" x14ac:dyDescent="0.25">
      <c r="A25" s="57" t="s">
        <v>1461</v>
      </c>
      <c r="B25" s="3" t="s">
        <v>1416</v>
      </c>
      <c r="C25" s="3"/>
    </row>
    <row r="26" spans="1:3" ht="15" customHeight="1" x14ac:dyDescent="0.25">
      <c r="A26" s="57" t="s">
        <v>1462</v>
      </c>
      <c r="B26" s="3" t="s">
        <v>1417</v>
      </c>
      <c r="C26" s="3"/>
    </row>
    <row r="27" spans="1:3" ht="15" customHeight="1" x14ac:dyDescent="0.25">
      <c r="A27" s="57" t="s">
        <v>1463</v>
      </c>
      <c r="B27" s="3" t="s">
        <v>1418</v>
      </c>
      <c r="C27" s="3"/>
    </row>
    <row r="28" spans="1:3" ht="15" customHeight="1" x14ac:dyDescent="0.25">
      <c r="A28" s="57" t="s">
        <v>1464</v>
      </c>
      <c r="B28" s="3" t="s">
        <v>1419</v>
      </c>
      <c r="C28" s="3"/>
    </row>
    <row r="29" spans="1:3" ht="15" customHeight="1" x14ac:dyDescent="0.25">
      <c r="A29" s="57" t="s">
        <v>1465</v>
      </c>
      <c r="B29" s="3" t="s">
        <v>1420</v>
      </c>
      <c r="C29" s="3"/>
    </row>
    <row r="30" spans="1:3" ht="15" customHeight="1" x14ac:dyDescent="0.25">
      <c r="A30" s="57" t="s">
        <v>1481</v>
      </c>
      <c r="B30" s="3" t="s">
        <v>1421</v>
      </c>
      <c r="C30" s="3"/>
    </row>
    <row r="31" spans="1:3" ht="15" customHeight="1" x14ac:dyDescent="0.25">
      <c r="A31" s="57" t="s">
        <v>1466</v>
      </c>
      <c r="B31" s="3" t="s">
        <v>1422</v>
      </c>
      <c r="C31" s="3"/>
    </row>
    <row r="32" spans="1:3" ht="15" customHeight="1" x14ac:dyDescent="0.25">
      <c r="A32" s="57" t="s">
        <v>1480</v>
      </c>
      <c r="B32" s="3" t="s">
        <v>1423</v>
      </c>
      <c r="C32" s="3"/>
    </row>
    <row r="33" spans="1:3" ht="15" customHeight="1" x14ac:dyDescent="0.25">
      <c r="A33" s="57" t="s">
        <v>1467</v>
      </c>
      <c r="B33" s="3" t="s">
        <v>1424</v>
      </c>
      <c r="C33" s="3"/>
    </row>
    <row r="34" spans="1:3" ht="15" customHeight="1" x14ac:dyDescent="0.25">
      <c r="A34" s="57" t="s">
        <v>1484</v>
      </c>
      <c r="B34" s="3" t="s">
        <v>1425</v>
      </c>
      <c r="C34" s="3"/>
    </row>
    <row r="35" spans="1:3" ht="15" customHeight="1" x14ac:dyDescent="0.25">
      <c r="A35" s="57" t="s">
        <v>1468</v>
      </c>
      <c r="B35" s="3" t="s">
        <v>1426</v>
      </c>
      <c r="C35" s="3"/>
    </row>
    <row r="36" spans="1:3" ht="15" customHeight="1" x14ac:dyDescent="0.25">
      <c r="A36" s="57" t="s">
        <v>1469</v>
      </c>
      <c r="B36" s="3" t="s">
        <v>1427</v>
      </c>
      <c r="C36" s="3"/>
    </row>
    <row r="37" spans="1:3" ht="15" customHeight="1" x14ac:dyDescent="0.25">
      <c r="A37" s="57" t="s">
        <v>1470</v>
      </c>
      <c r="B37" s="3" t="s">
        <v>1428</v>
      </c>
      <c r="C37" s="3"/>
    </row>
    <row r="38" spans="1:3" ht="15" customHeight="1" x14ac:dyDescent="0.25">
      <c r="A38" s="57" t="s">
        <v>1471</v>
      </c>
      <c r="B38" s="3" t="s">
        <v>1429</v>
      </c>
      <c r="C38" s="3"/>
    </row>
    <row r="39" spans="1:3" ht="15" customHeight="1" x14ac:dyDescent="0.25">
      <c r="A39" s="57" t="s">
        <v>1472</v>
      </c>
      <c r="B39" s="3" t="s">
        <v>1430</v>
      </c>
      <c r="C39" s="3"/>
    </row>
    <row r="40" spans="1:3" ht="15" customHeight="1" x14ac:dyDescent="0.25">
      <c r="A40" s="57" t="s">
        <v>1473</v>
      </c>
      <c r="B40" s="3" t="s">
        <v>1431</v>
      </c>
      <c r="C40" s="3"/>
    </row>
    <row r="41" spans="1:3" ht="15" customHeight="1" x14ac:dyDescent="0.25">
      <c r="A41" s="57" t="s">
        <v>1474</v>
      </c>
      <c r="B41" s="3" t="s">
        <v>1432</v>
      </c>
      <c r="C41" s="3"/>
    </row>
    <row r="42" spans="1:3" ht="15" customHeight="1" x14ac:dyDescent="0.25">
      <c r="A42" s="57" t="s">
        <v>1475</v>
      </c>
      <c r="B42" s="28"/>
      <c r="C42" s="28"/>
    </row>
    <row r="43" spans="1:3" ht="15" customHeight="1" x14ac:dyDescent="0.25">
      <c r="A43" s="57" t="s">
        <v>1485</v>
      </c>
      <c r="B43" s="3" t="s">
        <v>1433</v>
      </c>
      <c r="C43" s="3"/>
    </row>
    <row r="44" spans="1:3" ht="15" customHeight="1" x14ac:dyDescent="0.25">
      <c r="A44" s="57" t="s">
        <v>1486</v>
      </c>
      <c r="B44" s="3" t="s">
        <v>1434</v>
      </c>
      <c r="C44" s="3"/>
    </row>
    <row r="45" spans="1:3" ht="15" customHeight="1" x14ac:dyDescent="0.25">
      <c r="A45" s="57" t="s">
        <v>1487</v>
      </c>
      <c r="B45" s="3" t="s">
        <v>1435</v>
      </c>
      <c r="C45" s="3"/>
    </row>
    <row r="46" spans="1:3" ht="15" customHeight="1" x14ac:dyDescent="0.25">
      <c r="A46" s="57" t="s">
        <v>88</v>
      </c>
      <c r="B46" s="3" t="s">
        <v>1436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1437</v>
      </c>
      <c r="B48" s="1"/>
      <c r="C48" s="1"/>
    </row>
    <row r="49" spans="1:3" ht="15" customHeight="1" x14ac:dyDescent="0.25">
      <c r="A49" s="57" t="s">
        <v>1476</v>
      </c>
      <c r="B49" s="3" t="s">
        <v>1438</v>
      </c>
      <c r="C49" s="3"/>
    </row>
    <row r="50" spans="1:3" ht="15" customHeight="1" x14ac:dyDescent="0.25">
      <c r="A50" s="57" t="s">
        <v>1477</v>
      </c>
      <c r="B50" s="3" t="s">
        <v>1439</v>
      </c>
      <c r="C50" s="3"/>
    </row>
    <row r="51" spans="1:3" ht="15" customHeight="1" x14ac:dyDescent="0.25">
      <c r="A51" s="57" t="s">
        <v>1478</v>
      </c>
      <c r="B51" s="3" t="s">
        <v>1440</v>
      </c>
      <c r="C51" s="3"/>
    </row>
    <row r="52" spans="1:3" ht="15" customHeight="1" x14ac:dyDescent="0.25">
      <c r="A52" s="57" t="s">
        <v>1479</v>
      </c>
      <c r="B52" s="3" t="s">
        <v>1441</v>
      </c>
      <c r="C5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2" t="s">
        <v>1525</v>
      </c>
      <c r="B3" s="83"/>
      <c r="C3" s="83"/>
      <c r="D3" s="90"/>
      <c r="E3" s="90"/>
    </row>
    <row r="4" spans="1:13" s="57" customFormat="1" ht="15" customHeight="1" x14ac:dyDescent="0.25">
      <c r="A4" s="57" t="s">
        <v>1611</v>
      </c>
      <c r="B4" s="27"/>
      <c r="C4" s="27"/>
      <c r="D4" s="5" t="s">
        <v>1526</v>
      </c>
      <c r="E4" s="5"/>
      <c r="F4" s="39"/>
      <c r="G4" s="39"/>
      <c r="M4" s="36"/>
    </row>
    <row r="5" spans="1:13" s="57" customFormat="1" ht="15" customHeight="1" x14ac:dyDescent="0.25">
      <c r="A5" s="57" t="s">
        <v>1612</v>
      </c>
      <c r="B5" s="27"/>
      <c r="C5" s="27"/>
      <c r="D5" s="5" t="s">
        <v>1527</v>
      </c>
      <c r="E5" s="5"/>
      <c r="F5" s="39"/>
      <c r="G5" s="39"/>
      <c r="M5" s="36"/>
    </row>
    <row r="6" spans="1:13" s="57" customFormat="1" ht="15" customHeight="1" x14ac:dyDescent="0.25">
      <c r="A6" s="57" t="s">
        <v>1613</v>
      </c>
      <c r="B6" s="27"/>
      <c r="C6" s="27"/>
      <c r="D6" s="5" t="s">
        <v>1528</v>
      </c>
      <c r="E6" s="5"/>
      <c r="F6" s="39"/>
      <c r="G6" s="39"/>
      <c r="M6" s="36"/>
    </row>
    <row r="7" spans="1:13" s="57" customFormat="1" ht="15" customHeight="1" x14ac:dyDescent="0.25">
      <c r="A7" s="57" t="s">
        <v>1584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1614</v>
      </c>
      <c r="B8" s="27"/>
      <c r="C8" s="27"/>
      <c r="D8" s="5" t="s">
        <v>1529</v>
      </c>
      <c r="E8" s="5"/>
      <c r="F8" s="39"/>
      <c r="G8" s="39"/>
      <c r="M8" s="36"/>
    </row>
    <row r="9" spans="1:13" s="57" customFormat="1" ht="15" customHeight="1" x14ac:dyDescent="0.25">
      <c r="A9" s="57" t="s">
        <v>1615</v>
      </c>
      <c r="B9" s="27"/>
      <c r="C9" s="27"/>
      <c r="D9" s="5" t="s">
        <v>1530</v>
      </c>
      <c r="E9" s="5"/>
      <c r="F9" s="39"/>
      <c r="G9" s="39"/>
      <c r="M9" s="36"/>
    </row>
    <row r="10" spans="1:13" s="57" customFormat="1" ht="15" customHeight="1" x14ac:dyDescent="0.25">
      <c r="A10" s="57" t="s">
        <v>1616</v>
      </c>
      <c r="B10" s="27"/>
      <c r="C10" s="27"/>
      <c r="D10" s="5" t="s">
        <v>1531</v>
      </c>
      <c r="E10" s="5"/>
      <c r="F10" s="39"/>
      <c r="G10" s="39"/>
      <c r="M10" s="36"/>
    </row>
    <row r="11" spans="1:13" s="57" customFormat="1" ht="15" customHeight="1" x14ac:dyDescent="0.25">
      <c r="A11" s="57" t="s">
        <v>1617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1618</v>
      </c>
      <c r="B12" s="27"/>
      <c r="C12" s="27"/>
      <c r="D12" s="5" t="s">
        <v>1532</v>
      </c>
      <c r="E12" s="5"/>
      <c r="F12" s="39"/>
      <c r="G12" s="39"/>
      <c r="M12" s="36"/>
    </row>
    <row r="13" spans="1:13" s="57" customFormat="1" ht="15" customHeight="1" x14ac:dyDescent="0.25">
      <c r="A13" s="57" t="s">
        <v>1619</v>
      </c>
      <c r="B13" s="27"/>
      <c r="C13" s="27"/>
      <c r="D13" s="5" t="s">
        <v>1533</v>
      </c>
      <c r="E13" s="5"/>
      <c r="F13" s="39"/>
      <c r="G13" s="39"/>
      <c r="M13" s="36"/>
    </row>
    <row r="14" spans="1:13" s="57" customFormat="1" ht="15" customHeight="1" x14ac:dyDescent="0.25">
      <c r="A14" s="57" t="s">
        <v>1620</v>
      </c>
      <c r="B14" s="27"/>
      <c r="C14" s="27"/>
      <c r="D14" s="5" t="s">
        <v>1534</v>
      </c>
      <c r="E14" s="5"/>
      <c r="F14" s="39"/>
      <c r="G14" s="39"/>
      <c r="M14" s="36"/>
    </row>
    <row r="15" spans="1:13" s="57" customFormat="1" ht="15" customHeight="1" x14ac:dyDescent="0.25">
      <c r="A15" s="57" t="s">
        <v>1621</v>
      </c>
      <c r="B15" s="27"/>
      <c r="C15" s="27"/>
      <c r="D15" s="5" t="s">
        <v>1535</v>
      </c>
      <c r="E15" s="5"/>
      <c r="F15" s="39"/>
      <c r="G15" s="39"/>
      <c r="M15" s="36"/>
    </row>
    <row r="16" spans="1:13" s="57" customFormat="1" ht="15" customHeight="1" x14ac:dyDescent="0.25">
      <c r="A16" s="57" t="s">
        <v>1622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1623</v>
      </c>
      <c r="B17" s="27"/>
      <c r="C17" s="27"/>
      <c r="D17" s="5" t="s">
        <v>1536</v>
      </c>
      <c r="E17" s="5"/>
      <c r="F17" s="39"/>
      <c r="G17" s="39"/>
      <c r="M17" s="36"/>
    </row>
    <row r="18" spans="1:13" s="57" customFormat="1" ht="15" customHeight="1" x14ac:dyDescent="0.25">
      <c r="A18" s="57" t="s">
        <v>1585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1586</v>
      </c>
      <c r="B19" s="27"/>
      <c r="C19" s="27"/>
      <c r="D19" s="5" t="s">
        <v>1537</v>
      </c>
      <c r="E19" s="5"/>
      <c r="F19" s="39"/>
      <c r="G19" s="39"/>
      <c r="M19" s="36"/>
    </row>
    <row r="20" spans="1:13" s="57" customFormat="1" ht="15" customHeight="1" x14ac:dyDescent="0.25">
      <c r="A20" s="57" t="s">
        <v>1624</v>
      </c>
      <c r="B20" s="27"/>
      <c r="C20" s="27"/>
      <c r="D20" s="5" t="s">
        <v>1538</v>
      </c>
      <c r="E20" s="5"/>
      <c r="F20" s="39"/>
      <c r="G20" s="39"/>
      <c r="M20" s="36"/>
    </row>
    <row r="21" spans="1:13" s="57" customFormat="1" ht="15" customHeight="1" x14ac:dyDescent="0.25">
      <c r="A21" s="57" t="s">
        <v>1625</v>
      </c>
      <c r="B21" s="27"/>
      <c r="C21" s="27"/>
      <c r="D21" s="5" t="s">
        <v>1539</v>
      </c>
      <c r="E21" s="5"/>
      <c r="F21" s="39"/>
      <c r="G21" s="39"/>
      <c r="M21" s="36"/>
    </row>
    <row r="22" spans="1:13" s="57" customFormat="1" ht="15" customHeight="1" x14ac:dyDescent="0.25">
      <c r="A22" s="57" t="s">
        <v>1587</v>
      </c>
      <c r="B22" s="27"/>
      <c r="C22" s="27"/>
      <c r="D22" s="5" t="s">
        <v>1540</v>
      </c>
      <c r="E22" s="5"/>
      <c r="F22" s="39"/>
      <c r="G22" s="39"/>
      <c r="M22" s="36"/>
    </row>
    <row r="23" spans="1:13" s="57" customFormat="1" ht="15" customHeight="1" x14ac:dyDescent="0.25">
      <c r="A23" s="57" t="s">
        <v>1626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1583</v>
      </c>
      <c r="B24" s="27"/>
      <c r="C24" s="27"/>
      <c r="D24" s="5" t="s">
        <v>1541</v>
      </c>
      <c r="E24" s="5"/>
      <c r="F24" s="39"/>
      <c r="G24" s="39"/>
      <c r="M24" s="36"/>
    </row>
    <row r="25" spans="1:13" s="57" customFormat="1" ht="15" customHeight="1" x14ac:dyDescent="0.25">
      <c r="A25" s="57" t="s">
        <v>1588</v>
      </c>
      <c r="B25" s="27"/>
      <c r="C25" s="27"/>
      <c r="D25" s="5" t="s">
        <v>1542</v>
      </c>
      <c r="E25" s="5"/>
      <c r="F25" s="39"/>
      <c r="G25" s="39"/>
      <c r="M25" s="36"/>
    </row>
    <row r="26" spans="1:13" s="57" customFormat="1" ht="15" customHeight="1" x14ac:dyDescent="0.25">
      <c r="A26" s="57" t="s">
        <v>1627</v>
      </c>
      <c r="B26" s="27"/>
      <c r="C26" s="27"/>
      <c r="D26" s="5" t="s">
        <v>1543</v>
      </c>
      <c r="E26" s="5"/>
      <c r="F26" s="39"/>
      <c r="G26" s="39"/>
      <c r="M26" s="36"/>
    </row>
    <row r="27" spans="1:13" s="57" customFormat="1" ht="15" customHeight="1" x14ac:dyDescent="0.25">
      <c r="A27" s="57" t="s">
        <v>1628</v>
      </c>
      <c r="B27" s="27"/>
      <c r="C27" s="27"/>
      <c r="D27" s="5" t="s">
        <v>1544</v>
      </c>
      <c r="E27" s="5"/>
      <c r="F27" s="39"/>
      <c r="G27" s="39"/>
      <c r="M27" s="36"/>
    </row>
    <row r="28" spans="1:13" s="57" customFormat="1" ht="15" customHeight="1" x14ac:dyDescent="0.25">
      <c r="A28" s="57" t="s">
        <v>1629</v>
      </c>
      <c r="B28" s="27"/>
      <c r="C28" s="27"/>
      <c r="D28" s="5" t="s">
        <v>1545</v>
      </c>
      <c r="E28" s="5"/>
      <c r="F28" s="39"/>
      <c r="G28" s="39"/>
      <c r="M28" s="36"/>
    </row>
    <row r="29" spans="1:13" s="57" customFormat="1" ht="15" customHeight="1" x14ac:dyDescent="0.25">
      <c r="A29" s="57" t="s">
        <v>1630</v>
      </c>
      <c r="B29" s="27"/>
      <c r="C29" s="27"/>
      <c r="D29" s="5" t="s">
        <v>1546</v>
      </c>
      <c r="E29" s="5"/>
      <c r="F29" s="39"/>
      <c r="G29" s="39"/>
      <c r="M29" s="36"/>
    </row>
    <row r="30" spans="1:13" s="57" customFormat="1" ht="15" customHeight="1" x14ac:dyDescent="0.25">
      <c r="A30" s="57" t="s">
        <v>1589</v>
      </c>
      <c r="B30" s="27"/>
      <c r="C30" s="27"/>
      <c r="D30" s="5" t="s">
        <v>1547</v>
      </c>
      <c r="E30" s="5"/>
      <c r="F30" s="39"/>
      <c r="G30" s="39"/>
      <c r="M30" s="36"/>
    </row>
    <row r="31" spans="1:13" s="57" customFormat="1" ht="15" customHeight="1" x14ac:dyDescent="0.25">
      <c r="A31" s="57" t="s">
        <v>1590</v>
      </c>
      <c r="B31" s="27"/>
      <c r="C31" s="27"/>
      <c r="D31" s="5" t="s">
        <v>1548</v>
      </c>
      <c r="E31" s="5"/>
      <c r="F31" s="39"/>
      <c r="G31" s="39"/>
      <c r="M31" s="36"/>
    </row>
    <row r="32" spans="1:13" s="57" customFormat="1" ht="15" customHeight="1" x14ac:dyDescent="0.25">
      <c r="A32" s="57" t="s">
        <v>1591</v>
      </c>
      <c r="B32" s="27"/>
      <c r="C32" s="27"/>
      <c r="D32" s="5" t="s">
        <v>1549</v>
      </c>
      <c r="E32" s="5"/>
      <c r="F32" s="39"/>
      <c r="G32" s="39"/>
      <c r="M32" s="36"/>
    </row>
    <row r="33" spans="1:13" s="57" customFormat="1" ht="15" customHeight="1" x14ac:dyDescent="0.25">
      <c r="A33" s="57" t="s">
        <v>1631</v>
      </c>
      <c r="B33" s="27"/>
      <c r="C33" s="27"/>
      <c r="D33" s="5" t="s">
        <v>1550</v>
      </c>
      <c r="E33" s="5"/>
      <c r="F33" s="39"/>
      <c r="G33" s="39"/>
      <c r="M33" s="36"/>
    </row>
    <row r="34" spans="1:13" s="57" customFormat="1" ht="15" customHeight="1" x14ac:dyDescent="0.25">
      <c r="A34" s="57" t="s">
        <v>1592</v>
      </c>
      <c r="B34" s="27"/>
      <c r="C34" s="27"/>
      <c r="D34" s="5" t="s">
        <v>1551</v>
      </c>
      <c r="E34" s="5"/>
      <c r="F34" s="39"/>
      <c r="G34" s="39"/>
      <c r="M34" s="36"/>
    </row>
    <row r="35" spans="1:13" s="57" customFormat="1" ht="15" customHeight="1" x14ac:dyDescent="0.25">
      <c r="A35" s="57" t="s">
        <v>1593</v>
      </c>
      <c r="B35" s="27"/>
      <c r="C35" s="27"/>
      <c r="D35" s="5" t="s">
        <v>1552</v>
      </c>
      <c r="E35" s="5"/>
      <c r="F35" s="39"/>
      <c r="G35" s="39"/>
      <c r="M35" s="36"/>
    </row>
    <row r="36" spans="1:13" s="57" customFormat="1" ht="15" customHeight="1" x14ac:dyDescent="0.25">
      <c r="A36" s="57" t="s">
        <v>1594</v>
      </c>
      <c r="B36" s="27"/>
      <c r="C36" s="27"/>
      <c r="D36" s="5" t="s">
        <v>1553</v>
      </c>
      <c r="E36" s="5"/>
      <c r="F36" s="39"/>
      <c r="G36" s="39"/>
      <c r="M36" s="36"/>
    </row>
    <row r="37" spans="1:13" s="57" customFormat="1" ht="15" customHeight="1" x14ac:dyDescent="0.25">
      <c r="A37" s="57" t="s">
        <v>1632</v>
      </c>
      <c r="B37" s="27"/>
      <c r="C37" s="27"/>
      <c r="D37" s="5" t="s">
        <v>1554</v>
      </c>
      <c r="E37" s="5"/>
      <c r="F37" s="39"/>
      <c r="G37" s="39"/>
      <c r="M37" s="36"/>
    </row>
    <row r="38" spans="1:13" s="57" customFormat="1" ht="15" customHeight="1" x14ac:dyDescent="0.25">
      <c r="A38" s="57" t="s">
        <v>1595</v>
      </c>
      <c r="B38" s="27"/>
      <c r="C38" s="27"/>
      <c r="D38" s="5" t="s">
        <v>1555</v>
      </c>
      <c r="E38" s="5"/>
      <c r="F38" s="39"/>
      <c r="G38" s="39"/>
      <c r="M38" s="36"/>
    </row>
    <row r="39" spans="1:13" s="57" customFormat="1" ht="15" customHeight="1" x14ac:dyDescent="0.25">
      <c r="A39" s="57" t="s">
        <v>1596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1634</v>
      </c>
      <c r="B40" s="27"/>
      <c r="C40" s="27"/>
      <c r="D40" s="5" t="s">
        <v>1556</v>
      </c>
      <c r="E40" s="5"/>
      <c r="F40" s="39"/>
      <c r="G40" s="39"/>
      <c r="M40" s="36"/>
    </row>
    <row r="41" spans="1:13" s="57" customFormat="1" ht="15" customHeight="1" x14ac:dyDescent="0.25">
      <c r="A41" s="57" t="s">
        <v>1635</v>
      </c>
      <c r="B41" s="27"/>
      <c r="C41" s="27"/>
      <c r="D41" s="5" t="s">
        <v>1557</v>
      </c>
      <c r="E41" s="5"/>
      <c r="F41" s="39"/>
      <c r="G41" s="39"/>
      <c r="M41" s="36"/>
    </row>
    <row r="42" spans="1:13" s="57" customFormat="1" ht="15" customHeight="1" x14ac:dyDescent="0.25">
      <c r="A42" s="57" t="s">
        <v>1633</v>
      </c>
      <c r="B42" s="27"/>
      <c r="C42" s="27"/>
      <c r="D42" s="5" t="s">
        <v>1558</v>
      </c>
      <c r="E42" s="5"/>
      <c r="F42" s="39"/>
      <c r="G42" s="39"/>
      <c r="M42" s="36"/>
    </row>
    <row r="43" spans="1:13" s="57" customFormat="1" ht="15" customHeight="1" x14ac:dyDescent="0.25">
      <c r="A43" s="57" t="s">
        <v>1597</v>
      </c>
      <c r="B43" s="27"/>
      <c r="C43" s="27"/>
      <c r="D43" s="5" t="s">
        <v>1559</v>
      </c>
      <c r="E43" s="5"/>
      <c r="F43" s="39"/>
      <c r="G43" s="39"/>
      <c r="M43" s="36"/>
    </row>
    <row r="44" spans="1:13" s="57" customFormat="1" ht="15" customHeight="1" x14ac:dyDescent="0.25">
      <c r="A44" s="57" t="s">
        <v>1598</v>
      </c>
      <c r="B44" s="27"/>
      <c r="C44" s="27"/>
      <c r="D44" s="5" t="s">
        <v>1560</v>
      </c>
      <c r="E44" s="5"/>
      <c r="F44" s="39"/>
      <c r="G44" s="39"/>
      <c r="M44" s="36"/>
    </row>
    <row r="45" spans="1:13" s="57" customFormat="1" ht="15" customHeight="1" x14ac:dyDescent="0.25">
      <c r="A45" s="57" t="s">
        <v>1599</v>
      </c>
      <c r="B45" s="27"/>
      <c r="C45" s="27"/>
      <c r="D45" s="5" t="s">
        <v>1561</v>
      </c>
      <c r="E45" s="5"/>
      <c r="F45" s="39"/>
      <c r="G45" s="39"/>
      <c r="M45" s="36"/>
    </row>
    <row r="46" spans="1:13" s="57" customFormat="1" ht="15" customHeight="1" x14ac:dyDescent="0.25">
      <c r="A46" s="57" t="s">
        <v>1600</v>
      </c>
      <c r="B46" s="27"/>
      <c r="C46" s="27"/>
      <c r="D46" s="5" t="s">
        <v>1562</v>
      </c>
      <c r="E46" s="5"/>
      <c r="F46" s="39"/>
      <c r="G46" s="39"/>
      <c r="M46" s="36"/>
    </row>
    <row r="47" spans="1:13" s="57" customFormat="1" ht="15" customHeight="1" x14ac:dyDescent="0.25">
      <c r="A47" s="57" t="s">
        <v>1601</v>
      </c>
      <c r="B47" s="27"/>
      <c r="C47" s="27"/>
      <c r="D47" s="5" t="s">
        <v>1563</v>
      </c>
      <c r="E47" s="5"/>
      <c r="F47" s="39"/>
      <c r="G47" s="39"/>
      <c r="M47" s="36"/>
    </row>
    <row r="48" spans="1:13" s="57" customFormat="1" ht="15" customHeight="1" x14ac:dyDescent="0.25">
      <c r="A48" s="57" t="s">
        <v>1602</v>
      </c>
      <c r="B48" s="27"/>
      <c r="C48" s="27"/>
      <c r="D48" s="5" t="s">
        <v>1564</v>
      </c>
      <c r="E48" s="5"/>
      <c r="F48" s="39"/>
      <c r="G48" s="39"/>
      <c r="M48" s="36"/>
    </row>
    <row r="49" spans="1:13" s="57" customFormat="1" ht="15" customHeight="1" x14ac:dyDescent="0.25">
      <c r="A49" s="57" t="s">
        <v>1603</v>
      </c>
      <c r="B49" s="27"/>
      <c r="C49" s="27"/>
      <c r="D49" s="5" t="s">
        <v>1565</v>
      </c>
      <c r="E49" s="5"/>
      <c r="F49" s="39"/>
      <c r="G49" s="39"/>
      <c r="M49" s="36"/>
    </row>
    <row r="50" spans="1:13" s="57" customFormat="1" ht="15" customHeight="1" x14ac:dyDescent="0.25">
      <c r="A50" s="57" t="s">
        <v>1636</v>
      </c>
      <c r="B50" s="27"/>
      <c r="C50" s="27"/>
      <c r="D50" s="5" t="s">
        <v>1566</v>
      </c>
      <c r="E50" s="5"/>
      <c r="F50" s="39"/>
      <c r="G50" s="39"/>
      <c r="M50" s="36"/>
    </row>
    <row r="51" spans="1:13" s="57" customFormat="1" ht="15" customHeight="1" x14ac:dyDescent="0.25">
      <c r="A51" s="57" t="s">
        <v>1604</v>
      </c>
      <c r="B51" s="27"/>
      <c r="C51" s="27"/>
      <c r="D51" s="5" t="s">
        <v>1567</v>
      </c>
      <c r="E51" s="5"/>
      <c r="F51" s="39"/>
      <c r="G51" s="39"/>
      <c r="M51" s="36"/>
    </row>
    <row r="52" spans="1:13" s="57" customFormat="1" ht="15" customHeight="1" x14ac:dyDescent="0.25">
      <c r="A52" s="57" t="s">
        <v>1637</v>
      </c>
      <c r="B52" s="27"/>
      <c r="C52" s="27"/>
      <c r="D52" s="5" t="s">
        <v>1568</v>
      </c>
      <c r="E52" s="5"/>
      <c r="F52" s="39"/>
      <c r="G52" s="39"/>
      <c r="M52" s="36"/>
    </row>
    <row r="53" spans="1:13" s="57" customFormat="1" ht="15" customHeight="1" x14ac:dyDescent="0.25">
      <c r="A53" s="57" t="s">
        <v>1605</v>
      </c>
      <c r="B53" s="27"/>
      <c r="C53" s="27"/>
      <c r="D53" s="5" t="s">
        <v>1569</v>
      </c>
      <c r="E53" s="5"/>
      <c r="F53" s="39"/>
      <c r="G53" s="39"/>
      <c r="M53" s="36"/>
    </row>
    <row r="54" spans="1:13" s="57" customFormat="1" ht="15" customHeight="1" x14ac:dyDescent="0.25">
      <c r="A54" s="57" t="s">
        <v>1484</v>
      </c>
      <c r="B54" s="27"/>
      <c r="C54" s="27"/>
      <c r="D54" s="5" t="s">
        <v>1570</v>
      </c>
      <c r="E54" s="5"/>
      <c r="F54" s="39"/>
      <c r="G54" s="39"/>
      <c r="M54" s="36"/>
    </row>
    <row r="55" spans="1:13" s="57" customFormat="1" ht="15" customHeight="1" x14ac:dyDescent="0.25">
      <c r="A55" s="57" t="s">
        <v>1606</v>
      </c>
      <c r="B55" s="27"/>
      <c r="C55" s="27"/>
      <c r="D55" s="5" t="s">
        <v>1571</v>
      </c>
      <c r="E55" s="5"/>
      <c r="F55" s="39"/>
      <c r="G55" s="39"/>
      <c r="M55" s="36"/>
    </row>
    <row r="56" spans="1:13" s="57" customFormat="1" ht="15" customHeight="1" x14ac:dyDescent="0.25">
      <c r="A56" s="57" t="s">
        <v>1607</v>
      </c>
      <c r="B56" s="27"/>
      <c r="C56" s="27"/>
      <c r="D56" s="5" t="s">
        <v>1572</v>
      </c>
      <c r="E56" s="5"/>
      <c r="F56" s="39"/>
      <c r="G56" s="39"/>
      <c r="M56" s="36"/>
    </row>
    <row r="57" spans="1:13" s="57" customFormat="1" ht="15" customHeight="1" x14ac:dyDescent="0.25">
      <c r="A57" s="57" t="s">
        <v>1608</v>
      </c>
      <c r="B57" s="27"/>
      <c r="C57" s="27"/>
      <c r="D57" s="5" t="s">
        <v>1573</v>
      </c>
      <c r="E57" s="5"/>
      <c r="F57" s="39"/>
      <c r="G57" s="39"/>
      <c r="M57" s="36"/>
    </row>
    <row r="58" spans="1:13" s="57" customFormat="1" ht="15" customHeight="1" x14ac:dyDescent="0.25">
      <c r="A58" s="57" t="s">
        <v>1638</v>
      </c>
      <c r="B58" s="27"/>
      <c r="C58" s="27"/>
      <c r="D58" s="5" t="s">
        <v>1574</v>
      </c>
      <c r="E58" s="5"/>
      <c r="F58" s="39"/>
      <c r="G58" s="39"/>
      <c r="M58" s="36"/>
    </row>
    <row r="59" spans="1:13" s="57" customFormat="1" ht="15" customHeight="1" x14ac:dyDescent="0.25">
      <c r="A59" s="57" t="s">
        <v>1639</v>
      </c>
      <c r="B59" s="27"/>
      <c r="C59" s="27"/>
      <c r="D59" s="5" t="s">
        <v>1575</v>
      </c>
      <c r="E59" s="5"/>
      <c r="F59" s="39"/>
      <c r="G59" s="39"/>
      <c r="M59" s="36"/>
    </row>
    <row r="60" spans="1:13" s="57" customFormat="1" ht="15" customHeight="1" x14ac:dyDescent="0.25">
      <c r="A60" s="57" t="s">
        <v>1609</v>
      </c>
      <c r="B60" s="27"/>
      <c r="C60" s="27"/>
      <c r="D60" s="5" t="s">
        <v>1576</v>
      </c>
      <c r="E60" s="5"/>
      <c r="F60" s="39"/>
      <c r="G60" s="39"/>
      <c r="M60" s="36"/>
    </row>
    <row r="61" spans="1:13" s="57" customFormat="1" ht="15" customHeight="1" x14ac:dyDescent="0.25">
      <c r="A61" s="57" t="s">
        <v>1610</v>
      </c>
      <c r="B61" s="27"/>
      <c r="C61" s="27"/>
      <c r="D61" s="5" t="s">
        <v>1577</v>
      </c>
      <c r="E61" s="5"/>
      <c r="F61" s="39"/>
      <c r="G61" s="39"/>
      <c r="M61" s="36"/>
    </row>
    <row r="62" spans="1:13" s="57" customFormat="1" ht="15" customHeight="1" x14ac:dyDescent="0.25">
      <c r="A62" s="57" t="s">
        <v>1475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1640</v>
      </c>
      <c r="B63" s="27"/>
      <c r="C63" s="27"/>
      <c r="D63" s="5" t="s">
        <v>1578</v>
      </c>
      <c r="E63" s="5"/>
      <c r="F63" s="39"/>
      <c r="G63" s="39"/>
      <c r="M63" s="36"/>
    </row>
    <row r="64" spans="1:13" s="57" customFormat="1" ht="15" customHeight="1" x14ac:dyDescent="0.25">
      <c r="A64" s="57" t="s">
        <v>1641</v>
      </c>
      <c r="B64" s="27"/>
      <c r="C64" s="27"/>
      <c r="D64" s="5" t="s">
        <v>1579</v>
      </c>
      <c r="E64" s="5"/>
      <c r="F64" s="39"/>
      <c r="G64" s="39"/>
      <c r="M64" s="36"/>
    </row>
    <row r="65" spans="1:13" s="57" customFormat="1" ht="15" customHeight="1" x14ac:dyDescent="0.25">
      <c r="A65" s="57" t="s">
        <v>1642</v>
      </c>
      <c r="B65" s="27"/>
      <c r="C65" s="27"/>
      <c r="D65" s="5" t="s">
        <v>1580</v>
      </c>
      <c r="E65" s="5"/>
      <c r="F65" s="39"/>
      <c r="G65" s="39"/>
      <c r="M65" s="36"/>
    </row>
    <row r="66" spans="1:13" s="57" customFormat="1" ht="15" customHeight="1" x14ac:dyDescent="0.25">
      <c r="A66" s="57" t="s">
        <v>1643</v>
      </c>
      <c r="B66" s="27"/>
      <c r="C66" s="27"/>
      <c r="D66" s="5" t="s">
        <v>1581</v>
      </c>
      <c r="E66" s="5"/>
      <c r="F66" s="39"/>
      <c r="G66" s="39"/>
      <c r="M66" s="36"/>
    </row>
    <row r="67" spans="1:13" s="57" customFormat="1" ht="15" customHeight="1" x14ac:dyDescent="0.25">
      <c r="A67" s="57" t="s">
        <v>1644</v>
      </c>
      <c r="B67" s="27"/>
      <c r="C67" s="27"/>
      <c r="D67" s="5" t="s">
        <v>1582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topLeftCell="A2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6" customWidth="1"/>
    <col min="8" max="8" width="10.7109375" style="77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4"/>
      <c r="C1" s="84"/>
      <c r="D1" s="85"/>
      <c r="E1" s="85"/>
      <c r="F1" s="74"/>
      <c r="G1" s="74"/>
      <c r="H1" s="51"/>
      <c r="N1" s="39"/>
    </row>
    <row r="2" spans="1:14" s="57" customFormat="1" ht="15" customHeight="1" x14ac:dyDescent="0.25">
      <c r="A2" s="55"/>
      <c r="B2" s="78"/>
      <c r="C2" s="78"/>
      <c r="D2" s="80"/>
      <c r="E2" s="80"/>
      <c r="F2" s="75"/>
      <c r="G2" s="75"/>
      <c r="H2" s="51"/>
      <c r="N2" s="39"/>
    </row>
    <row r="3" spans="1:14" s="57" customFormat="1" ht="15" customHeight="1" x14ac:dyDescent="0.25">
      <c r="A3" s="59" t="s">
        <v>1645</v>
      </c>
      <c r="B3" s="78"/>
      <c r="C3" s="78"/>
      <c r="D3" s="80"/>
      <c r="E3" s="80"/>
      <c r="F3" s="75"/>
      <c r="G3" s="75"/>
      <c r="H3" s="51"/>
      <c r="N3" s="39"/>
    </row>
    <row r="4" spans="1:14" s="57" customFormat="1" ht="15" customHeight="1" x14ac:dyDescent="0.25">
      <c r="A4" s="59" t="s">
        <v>1682</v>
      </c>
      <c r="B4" s="3"/>
      <c r="C4" s="3"/>
      <c r="D4" s="5"/>
      <c r="E4" s="5"/>
      <c r="F4" s="7" t="s">
        <v>1646</v>
      </c>
      <c r="G4" s="7"/>
      <c r="H4" s="58"/>
      <c r="N4" s="39"/>
    </row>
    <row r="5" spans="1:14" s="57" customFormat="1" ht="15" customHeight="1" x14ac:dyDescent="0.25">
      <c r="A5" s="59" t="s">
        <v>1683</v>
      </c>
      <c r="B5" s="3"/>
      <c r="C5" s="3"/>
      <c r="D5" s="5"/>
      <c r="E5" s="5"/>
      <c r="F5" s="7" t="s">
        <v>1647</v>
      </c>
      <c r="G5" s="7"/>
      <c r="H5" s="58"/>
      <c r="N5" s="39"/>
    </row>
    <row r="6" spans="1:14" s="57" customFormat="1" ht="15" customHeight="1" x14ac:dyDescent="0.25">
      <c r="A6" s="59" t="s">
        <v>1684</v>
      </c>
      <c r="B6" s="3"/>
      <c r="C6" s="3"/>
      <c r="D6" s="5"/>
      <c r="E6" s="5"/>
      <c r="F6" s="7" t="s">
        <v>1648</v>
      </c>
      <c r="G6" s="7"/>
      <c r="H6" s="58"/>
      <c r="N6" s="39"/>
    </row>
    <row r="7" spans="1:14" s="57" customFormat="1" ht="15" customHeight="1" x14ac:dyDescent="0.25">
      <c r="A7" s="59" t="s">
        <v>1685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1686</v>
      </c>
      <c r="B8" s="3"/>
      <c r="C8" s="3"/>
      <c r="D8" s="5"/>
      <c r="E8" s="5"/>
      <c r="F8" s="7" t="s">
        <v>1649</v>
      </c>
      <c r="G8" s="7"/>
      <c r="H8" s="58"/>
      <c r="N8" s="39"/>
    </row>
    <row r="9" spans="1:14" s="57" customFormat="1" ht="15" customHeight="1" x14ac:dyDescent="0.25">
      <c r="A9" s="59" t="s">
        <v>1687</v>
      </c>
      <c r="B9" s="3"/>
      <c r="C9" s="3"/>
      <c r="D9" s="5"/>
      <c r="E9" s="5"/>
      <c r="F9" s="7" t="s">
        <v>1650</v>
      </c>
      <c r="G9" s="7"/>
      <c r="H9" s="58"/>
      <c r="N9" s="39"/>
    </row>
    <row r="10" spans="1:14" s="57" customFormat="1" ht="15" customHeight="1" x14ac:dyDescent="0.25">
      <c r="A10" s="59" t="s">
        <v>1688</v>
      </c>
      <c r="B10" s="3"/>
      <c r="C10" s="3"/>
      <c r="D10" s="5"/>
      <c r="E10" s="5"/>
      <c r="F10" s="7" t="s">
        <v>1651</v>
      </c>
      <c r="G10" s="7"/>
      <c r="H10" s="58"/>
      <c r="N10" s="39"/>
    </row>
    <row r="11" spans="1:14" s="57" customFormat="1" ht="15" customHeight="1" x14ac:dyDescent="0.25">
      <c r="A11" s="59" t="s">
        <v>1689</v>
      </c>
      <c r="B11" s="3"/>
      <c r="C11" s="3"/>
      <c r="D11" s="5"/>
      <c r="E11" s="5"/>
      <c r="F11" s="7" t="s">
        <v>1652</v>
      </c>
      <c r="G11" s="7"/>
      <c r="H11" s="58"/>
      <c r="N11" s="39"/>
    </row>
    <row r="12" spans="1:14" s="57" customFormat="1" ht="15" customHeight="1" x14ac:dyDescent="0.25">
      <c r="A12" s="59" t="s">
        <v>1690</v>
      </c>
      <c r="B12" s="3"/>
      <c r="C12" s="3"/>
      <c r="D12" s="5"/>
      <c r="E12" s="5"/>
      <c r="F12" s="7" t="s">
        <v>1653</v>
      </c>
      <c r="G12" s="7"/>
      <c r="H12" s="58"/>
      <c r="N12" s="39"/>
    </row>
    <row r="13" spans="1:14" s="57" customFormat="1" ht="15" customHeight="1" x14ac:dyDescent="0.25">
      <c r="A13" s="59" t="s">
        <v>1627</v>
      </c>
      <c r="B13" s="3"/>
      <c r="C13" s="3"/>
      <c r="D13" s="5"/>
      <c r="E13" s="5"/>
      <c r="F13" s="7" t="s">
        <v>1654</v>
      </c>
      <c r="G13" s="7"/>
      <c r="H13" s="58"/>
      <c r="N13" s="39"/>
    </row>
    <row r="14" spans="1:14" s="57" customFormat="1" ht="15" customHeight="1" x14ac:dyDescent="0.25">
      <c r="A14" s="59" t="s">
        <v>1691</v>
      </c>
      <c r="B14" s="79"/>
      <c r="C14" s="79"/>
      <c r="D14" s="81"/>
      <c r="E14" s="81"/>
      <c r="F14" s="7" t="s">
        <v>1655</v>
      </c>
      <c r="G14" s="7"/>
      <c r="H14" s="58"/>
      <c r="N14" s="39"/>
    </row>
    <row r="15" spans="1:14" s="57" customFormat="1" ht="15" customHeight="1" x14ac:dyDescent="0.25">
      <c r="A15" s="59" t="s">
        <v>1589</v>
      </c>
      <c r="B15" s="3"/>
      <c r="C15" s="3"/>
      <c r="D15" s="5"/>
      <c r="E15" s="5"/>
      <c r="F15" s="7" t="s">
        <v>1656</v>
      </c>
      <c r="G15" s="7"/>
      <c r="H15" s="58"/>
      <c r="N15" s="39"/>
    </row>
    <row r="16" spans="1:14" s="57" customFormat="1" ht="15" customHeight="1" x14ac:dyDescent="0.25">
      <c r="A16" s="59" t="s">
        <v>1456</v>
      </c>
      <c r="B16" s="3"/>
      <c r="C16" s="3"/>
      <c r="D16" s="5"/>
      <c r="E16" s="5"/>
      <c r="F16" s="7" t="s">
        <v>1657</v>
      </c>
      <c r="G16" s="7"/>
      <c r="H16" s="58"/>
      <c r="N16" s="39"/>
    </row>
    <row r="17" spans="1:14" s="57" customFormat="1" ht="15" customHeight="1" x14ac:dyDescent="0.25">
      <c r="A17" s="59" t="s">
        <v>1692</v>
      </c>
      <c r="B17" s="3"/>
      <c r="C17" s="3"/>
      <c r="D17" s="5"/>
      <c r="E17" s="5"/>
      <c r="F17" s="7" t="s">
        <v>1658</v>
      </c>
      <c r="G17" s="7"/>
      <c r="H17" s="58"/>
      <c r="N17" s="39"/>
    </row>
    <row r="18" spans="1:14" s="57" customFormat="1" ht="15" customHeight="1" x14ac:dyDescent="0.25">
      <c r="A18" s="59" t="s">
        <v>1693</v>
      </c>
      <c r="B18" s="3"/>
      <c r="C18" s="3"/>
      <c r="D18" s="5"/>
      <c r="E18" s="5"/>
      <c r="F18" s="7" t="s">
        <v>1659</v>
      </c>
      <c r="G18" s="7"/>
      <c r="H18" s="58"/>
      <c r="N18" s="39"/>
    </row>
    <row r="19" spans="1:14" s="57" customFormat="1" ht="15" customHeight="1" x14ac:dyDescent="0.25">
      <c r="A19" s="59" t="s">
        <v>1450</v>
      </c>
      <c r="B19" s="3"/>
      <c r="C19" s="3"/>
      <c r="D19" s="5"/>
      <c r="E19" s="5"/>
      <c r="F19" s="7" t="s">
        <v>1660</v>
      </c>
      <c r="G19" s="7"/>
      <c r="H19" s="58"/>
      <c r="N19" s="39"/>
    </row>
    <row r="20" spans="1:14" s="57" customFormat="1" ht="15" customHeight="1" x14ac:dyDescent="0.25">
      <c r="A20" s="59" t="s">
        <v>1694</v>
      </c>
      <c r="B20" s="79"/>
      <c r="C20" s="79"/>
      <c r="D20" s="81"/>
      <c r="E20" s="81"/>
      <c r="F20" s="7" t="s">
        <v>1661</v>
      </c>
      <c r="G20" s="7"/>
      <c r="H20" s="58"/>
      <c r="N20" s="39"/>
    </row>
    <row r="21" spans="1:14" s="57" customFormat="1" ht="15" customHeight="1" x14ac:dyDescent="0.25">
      <c r="A21" s="59" t="s">
        <v>1038</v>
      </c>
      <c r="B21" s="3"/>
      <c r="C21" s="3"/>
      <c r="D21" s="5"/>
      <c r="E21" s="5"/>
      <c r="F21" s="7" t="s">
        <v>1662</v>
      </c>
      <c r="G21" s="7"/>
      <c r="H21" s="58"/>
      <c r="N21" s="39"/>
    </row>
    <row r="22" spans="1:14" s="57" customFormat="1" ht="15" customHeight="1" x14ac:dyDescent="0.25">
      <c r="A22" s="59" t="s">
        <v>1695</v>
      </c>
      <c r="B22" s="3"/>
      <c r="C22" s="3"/>
      <c r="D22" s="5"/>
      <c r="E22" s="5"/>
      <c r="F22" s="7" t="s">
        <v>1663</v>
      </c>
      <c r="G22" s="7"/>
      <c r="H22" s="58"/>
      <c r="N22" s="39"/>
    </row>
    <row r="23" spans="1:14" s="57" customFormat="1" ht="15" customHeight="1" x14ac:dyDescent="0.25">
      <c r="A23" s="59" t="s">
        <v>1696</v>
      </c>
      <c r="B23" s="3"/>
      <c r="C23" s="3"/>
      <c r="D23" s="5"/>
      <c r="E23" s="5"/>
      <c r="F23" s="7" t="s">
        <v>1664</v>
      </c>
      <c r="G23" s="7"/>
      <c r="H23" s="58"/>
      <c r="N23" s="39"/>
    </row>
    <row r="24" spans="1:14" s="57" customFormat="1" ht="15" customHeight="1" x14ac:dyDescent="0.25">
      <c r="A24" s="59" t="s">
        <v>1697</v>
      </c>
      <c r="B24" s="3"/>
      <c r="C24" s="3"/>
      <c r="D24" s="5"/>
      <c r="E24" s="5"/>
      <c r="F24" s="7" t="s">
        <v>1665</v>
      </c>
      <c r="G24" s="7"/>
      <c r="H24" s="58"/>
      <c r="N24" s="39"/>
    </row>
    <row r="25" spans="1:14" s="57" customFormat="1" ht="15" customHeight="1" x14ac:dyDescent="0.25">
      <c r="A25" s="59" t="s">
        <v>1698</v>
      </c>
      <c r="B25" s="3"/>
      <c r="C25" s="3"/>
      <c r="D25" s="5"/>
      <c r="E25" s="5"/>
      <c r="F25" s="7" t="s">
        <v>1666</v>
      </c>
      <c r="G25" s="7"/>
      <c r="H25" s="58"/>
      <c r="N25" s="39"/>
    </row>
    <row r="26" spans="1:14" s="57" customFormat="1" ht="15" customHeight="1" x14ac:dyDescent="0.25">
      <c r="A26" s="59" t="s">
        <v>1699</v>
      </c>
      <c r="B26" s="79"/>
      <c r="C26" s="79"/>
      <c r="D26" s="81"/>
      <c r="E26" s="81"/>
      <c r="F26" s="7" t="s">
        <v>1667</v>
      </c>
      <c r="G26" s="7"/>
      <c r="H26" s="58"/>
      <c r="N26" s="39"/>
    </row>
    <row r="27" spans="1:14" s="57" customFormat="1" ht="15" customHeight="1" x14ac:dyDescent="0.25">
      <c r="A27" s="59" t="s">
        <v>1700</v>
      </c>
      <c r="B27" s="3"/>
      <c r="C27" s="3"/>
      <c r="D27" s="5"/>
      <c r="E27" s="5"/>
      <c r="F27" s="7" t="s">
        <v>1668</v>
      </c>
      <c r="G27" s="7"/>
      <c r="H27" s="58"/>
      <c r="N27" s="39"/>
    </row>
    <row r="28" spans="1:14" s="57" customFormat="1" ht="15" customHeight="1" x14ac:dyDescent="0.25">
      <c r="A28" s="59" t="s">
        <v>1701</v>
      </c>
      <c r="B28" s="3"/>
      <c r="C28" s="3"/>
      <c r="D28" s="5"/>
      <c r="E28" s="5"/>
      <c r="F28" s="7" t="s">
        <v>1669</v>
      </c>
      <c r="G28" s="7"/>
      <c r="H28" s="58"/>
      <c r="N28" s="39"/>
    </row>
    <row r="29" spans="1:14" s="57" customFormat="1" ht="15" customHeight="1" x14ac:dyDescent="0.25">
      <c r="A29" s="59" t="s">
        <v>1484</v>
      </c>
      <c r="B29" s="3"/>
      <c r="C29" s="3"/>
      <c r="D29" s="5"/>
      <c r="E29" s="5"/>
      <c r="F29" s="7" t="s">
        <v>1670</v>
      </c>
      <c r="G29" s="7"/>
      <c r="H29" s="58"/>
      <c r="N29" s="39"/>
    </row>
    <row r="30" spans="1:14" s="57" customFormat="1" ht="15" customHeight="1" x14ac:dyDescent="0.25">
      <c r="A30" s="59" t="s">
        <v>1609</v>
      </c>
      <c r="B30" s="3"/>
      <c r="C30" s="3"/>
      <c r="D30" s="5"/>
      <c r="E30" s="5"/>
      <c r="F30" s="7" t="s">
        <v>1671</v>
      </c>
      <c r="G30" s="7"/>
      <c r="H30" s="58"/>
      <c r="N30" s="39"/>
    </row>
    <row r="31" spans="1:14" s="57" customFormat="1" ht="15" customHeight="1" x14ac:dyDescent="0.25">
      <c r="A31" s="59" t="s">
        <v>1606</v>
      </c>
      <c r="B31" s="3"/>
      <c r="C31" s="3"/>
      <c r="D31" s="5"/>
      <c r="E31" s="5"/>
      <c r="F31" s="7" t="s">
        <v>1672</v>
      </c>
      <c r="G31" s="7"/>
      <c r="H31" s="58"/>
      <c r="N31" s="39"/>
    </row>
    <row r="32" spans="1:14" s="57" customFormat="1" ht="15" customHeight="1" x14ac:dyDescent="0.25">
      <c r="A32" s="59" t="s">
        <v>1607</v>
      </c>
      <c r="B32" s="3"/>
      <c r="C32" s="3"/>
      <c r="D32" s="5"/>
      <c r="E32" s="5"/>
      <c r="F32" s="7" t="s">
        <v>1673</v>
      </c>
      <c r="G32" s="7"/>
      <c r="H32" s="58"/>
      <c r="N32" s="39"/>
    </row>
    <row r="33" spans="1:14" s="57" customFormat="1" ht="15" customHeight="1" x14ac:dyDescent="0.25">
      <c r="A33" s="59" t="s">
        <v>1639</v>
      </c>
      <c r="B33" s="4"/>
      <c r="C33" s="4"/>
      <c r="D33" s="6"/>
      <c r="E33" s="6"/>
      <c r="F33" s="7" t="s">
        <v>1674</v>
      </c>
      <c r="G33" s="7"/>
      <c r="H33" s="58"/>
      <c r="N33" s="39"/>
    </row>
    <row r="34" spans="1:14" s="57" customFormat="1" ht="15" customHeight="1" x14ac:dyDescent="0.25">
      <c r="A34" s="59" t="s">
        <v>1638</v>
      </c>
      <c r="B34" s="4"/>
      <c r="C34" s="4"/>
      <c r="D34" s="6"/>
      <c r="E34" s="6"/>
      <c r="F34" s="7" t="s">
        <v>1675</v>
      </c>
      <c r="G34" s="7"/>
      <c r="H34" s="58"/>
      <c r="N34" s="39"/>
    </row>
    <row r="35" spans="1:14" s="57" customFormat="1" ht="15" customHeight="1" x14ac:dyDescent="0.25">
      <c r="A35" s="59" t="s">
        <v>1608</v>
      </c>
      <c r="B35" s="4"/>
      <c r="C35" s="4"/>
      <c r="D35" s="6"/>
      <c r="E35" s="6"/>
      <c r="F35" s="7" t="s">
        <v>1676</v>
      </c>
      <c r="G35" s="7"/>
      <c r="H35" s="58"/>
      <c r="N35" s="39"/>
    </row>
    <row r="36" spans="1:14" s="57" customFormat="1" ht="15" customHeight="1" x14ac:dyDescent="0.25">
      <c r="A36" s="59" t="s">
        <v>1610</v>
      </c>
      <c r="B36" s="4"/>
      <c r="C36" s="4"/>
      <c r="D36" s="6"/>
      <c r="E36" s="6"/>
      <c r="F36" s="7" t="s">
        <v>1677</v>
      </c>
      <c r="G36" s="7"/>
      <c r="H36" s="58"/>
      <c r="N36" s="39"/>
    </row>
    <row r="37" spans="1:14" s="57" customFormat="1" ht="15" customHeight="1" x14ac:dyDescent="0.25">
      <c r="A37" s="59" t="s">
        <v>1475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1702</v>
      </c>
      <c r="B38" s="4"/>
      <c r="C38" s="4"/>
      <c r="D38" s="6"/>
      <c r="E38" s="6"/>
      <c r="F38" s="7" t="s">
        <v>1678</v>
      </c>
      <c r="G38" s="7"/>
      <c r="H38" s="58"/>
      <c r="N38" s="39"/>
    </row>
    <row r="39" spans="1:14" s="57" customFormat="1" ht="15" customHeight="1" x14ac:dyDescent="0.25">
      <c r="A39" s="59" t="s">
        <v>1703</v>
      </c>
      <c r="B39" s="4"/>
      <c r="C39" s="4"/>
      <c r="D39" s="6"/>
      <c r="E39" s="6"/>
      <c r="F39" s="7" t="s">
        <v>1679</v>
      </c>
      <c r="G39" s="7"/>
      <c r="H39" s="58"/>
      <c r="N39" s="39"/>
    </row>
    <row r="40" spans="1:14" s="57" customFormat="1" ht="15" customHeight="1" x14ac:dyDescent="0.25">
      <c r="A40" s="59" t="s">
        <v>1704</v>
      </c>
      <c r="B40" s="79"/>
      <c r="C40" s="79"/>
      <c r="D40" s="81"/>
      <c r="E40" s="81"/>
      <c r="F40" s="7" t="s">
        <v>1680</v>
      </c>
      <c r="G40" s="7"/>
      <c r="H40" s="58"/>
      <c r="N40" s="39"/>
    </row>
    <row r="41" spans="1:14" s="57" customFormat="1" ht="15" customHeight="1" x14ac:dyDescent="0.25">
      <c r="A41" s="59" t="s">
        <v>1705</v>
      </c>
      <c r="B41" s="4"/>
      <c r="C41" s="4"/>
      <c r="D41" s="6"/>
      <c r="E41" s="6"/>
      <c r="F41" s="7" t="s">
        <v>1681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6"/>
      <c r="G43" s="86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7"/>
      <c r="C46" s="87"/>
      <c r="D46" s="88"/>
      <c r="E46" s="88"/>
      <c r="F46" s="38"/>
      <c r="G46" s="38"/>
      <c r="H46" s="89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0"/>
  <sheetViews>
    <sheetView topLeftCell="G205" zoomScale="90" zoomScaleNormal="90" zoomScalePageLayoutView="90" workbookViewId="0">
      <selection activeCell="N242" sqref="N242"/>
    </sheetView>
  </sheetViews>
  <sheetFormatPr defaultColWidth="8.85546875" defaultRowHeight="15" x14ac:dyDescent="0.25"/>
  <cols>
    <col min="1" max="2" width="10.7109375" style="245" customWidth="1"/>
    <col min="3" max="3" width="34.7109375" style="245" customWidth="1"/>
    <col min="4" max="4" width="12.7109375" style="245" customWidth="1"/>
    <col min="5" max="5" width="15.42578125" style="134" customWidth="1"/>
    <col min="6" max="6" width="12.7109375" style="245" customWidth="1"/>
    <col min="7" max="7" width="12.7109375" style="134" customWidth="1"/>
    <col min="8" max="8" width="12.7109375" style="245" customWidth="1"/>
    <col min="9" max="9" width="12.7109375" style="134" customWidth="1"/>
    <col min="10" max="10" width="13.7109375" style="245" customWidth="1"/>
    <col min="11" max="11" width="12.7109375" style="134" customWidth="1"/>
    <col min="12" max="16" width="10.7109375" style="245" customWidth="1"/>
    <col min="17" max="16384" width="8.85546875" style="245"/>
  </cols>
  <sheetData>
    <row r="1" spans="1:16" x14ac:dyDescent="0.25">
      <c r="A1" s="203"/>
      <c r="B1" s="203"/>
      <c r="C1" s="203"/>
    </row>
    <row r="3" spans="1:16" x14ac:dyDescent="0.25">
      <c r="A3" s="315" t="s">
        <v>2194</v>
      </c>
      <c r="B3" s="316"/>
      <c r="C3" s="316"/>
      <c r="D3" s="316"/>
      <c r="E3" s="316"/>
      <c r="F3" s="316"/>
      <c r="G3" s="316"/>
      <c r="H3" s="316"/>
      <c r="I3" s="316"/>
      <c r="J3" s="316"/>
      <c r="K3" s="317"/>
      <c r="L3" s="240"/>
      <c r="M3" s="240"/>
      <c r="N3" s="240"/>
      <c r="O3" s="240"/>
      <c r="P3" s="240"/>
    </row>
    <row r="4" spans="1:16" x14ac:dyDescent="0.25">
      <c r="A4" s="198" t="s">
        <v>2195</v>
      </c>
      <c r="B4" s="353"/>
      <c r="C4" s="353"/>
      <c r="D4" s="353"/>
      <c r="E4" s="353"/>
      <c r="F4" s="354" t="s">
        <v>2265</v>
      </c>
      <c r="G4" s="354"/>
      <c r="H4" s="355"/>
      <c r="I4" s="355"/>
      <c r="J4" s="202" t="s">
        <v>2261</v>
      </c>
      <c r="K4" s="201"/>
      <c r="L4" s="200" t="s">
        <v>2264</v>
      </c>
      <c r="P4" s="200"/>
    </row>
    <row r="5" spans="1:16" s="234" customFormat="1" x14ac:dyDescent="0.25">
      <c r="A5" s="199" t="s">
        <v>2201</v>
      </c>
      <c r="B5" s="356"/>
      <c r="C5" s="356"/>
      <c r="D5" s="247"/>
      <c r="E5" s="146"/>
      <c r="F5" s="146" t="s">
        <v>2263</v>
      </c>
      <c r="G5" s="146"/>
      <c r="H5" s="146"/>
      <c r="I5" s="146"/>
      <c r="J5" s="236" t="s">
        <v>2261</v>
      </c>
      <c r="K5" s="145"/>
    </row>
    <row r="6" spans="1:16" x14ac:dyDescent="0.25">
      <c r="A6" s="198" t="s">
        <v>2207</v>
      </c>
      <c r="B6" s="355"/>
      <c r="C6" s="355"/>
      <c r="D6" s="246"/>
      <c r="E6" s="197"/>
      <c r="F6" s="197" t="s">
        <v>2262</v>
      </c>
      <c r="G6" s="197"/>
      <c r="H6" s="197"/>
      <c r="I6" s="197"/>
      <c r="J6" s="196" t="s">
        <v>2261</v>
      </c>
      <c r="K6" s="195"/>
    </row>
    <row r="7" spans="1:16" s="234" customFormat="1" x14ac:dyDescent="0.25">
      <c r="A7" s="194" t="s">
        <v>2223</v>
      </c>
      <c r="B7" s="357"/>
      <c r="C7" s="357"/>
      <c r="D7" s="244"/>
      <c r="E7" s="193"/>
      <c r="F7" s="193" t="s">
        <v>2233</v>
      </c>
      <c r="G7" s="193"/>
      <c r="H7" s="193"/>
      <c r="I7" s="193"/>
      <c r="J7" s="193"/>
      <c r="K7" s="168"/>
    </row>
    <row r="8" spans="1:16" x14ac:dyDescent="0.25">
      <c r="A8" s="358"/>
      <c r="B8" s="358"/>
      <c r="C8" s="358"/>
    </row>
    <row r="9" spans="1:16" x14ac:dyDescent="0.25">
      <c r="G9" s="245"/>
      <c r="I9" s="245"/>
      <c r="K9" s="245"/>
    </row>
    <row r="10" spans="1:16" x14ac:dyDescent="0.25">
      <c r="G10" s="245"/>
      <c r="I10" s="245"/>
      <c r="K10" s="245"/>
    </row>
    <row r="11" spans="1:16" x14ac:dyDescent="0.25">
      <c r="G11" s="245"/>
      <c r="I11" s="245"/>
      <c r="K11" s="245"/>
    </row>
    <row r="12" spans="1:16" x14ac:dyDescent="0.25">
      <c r="G12" s="245"/>
      <c r="I12" s="245"/>
      <c r="K12" s="245"/>
    </row>
    <row r="13" spans="1:16" x14ac:dyDescent="0.25">
      <c r="G13" s="245"/>
      <c r="I13" s="245"/>
      <c r="K13" s="245"/>
      <c r="L13" s="263" t="s">
        <v>2287</v>
      </c>
      <c r="M13" s="263"/>
      <c r="N13" s="263"/>
    </row>
    <row r="14" spans="1:16" x14ac:dyDescent="0.25">
      <c r="G14" s="245"/>
      <c r="I14" s="245"/>
      <c r="K14" s="245"/>
    </row>
    <row r="15" spans="1:16" x14ac:dyDescent="0.25">
      <c r="G15" s="245"/>
      <c r="I15" s="245"/>
      <c r="K15" s="245"/>
    </row>
    <row r="16" spans="1:16" x14ac:dyDescent="0.25">
      <c r="G16" s="245"/>
      <c r="I16" s="245"/>
      <c r="K16" s="245"/>
    </row>
    <row r="17" spans="5:5" s="245" customFormat="1" x14ac:dyDescent="0.25">
      <c r="E17" s="134"/>
    </row>
    <row r="18" spans="5:5" s="245" customFormat="1" x14ac:dyDescent="0.25">
      <c r="E18" s="134"/>
    </row>
    <row r="19" spans="5:5" s="245" customFormat="1" x14ac:dyDescent="0.25">
      <c r="E19" s="134"/>
    </row>
    <row r="20" spans="5:5" s="245" customFormat="1" x14ac:dyDescent="0.25">
      <c r="E20" s="134"/>
    </row>
    <row r="21" spans="5:5" s="245" customFormat="1" x14ac:dyDescent="0.25">
      <c r="E21" s="134"/>
    </row>
    <row r="22" spans="5:5" s="245" customFormat="1" x14ac:dyDescent="0.25">
      <c r="E22" s="134"/>
    </row>
    <row r="23" spans="5:5" s="245" customFormat="1" x14ac:dyDescent="0.25">
      <c r="E23" s="134"/>
    </row>
    <row r="24" spans="5:5" s="245" customFormat="1" x14ac:dyDescent="0.25">
      <c r="E24" s="134"/>
    </row>
    <row r="25" spans="5:5" s="245" customFormat="1" x14ac:dyDescent="0.25">
      <c r="E25" s="134"/>
    </row>
    <row r="26" spans="5:5" s="245" customFormat="1" x14ac:dyDescent="0.25">
      <c r="E26" s="134"/>
    </row>
    <row r="27" spans="5:5" s="245" customFormat="1" x14ac:dyDescent="0.25">
      <c r="E27" s="134"/>
    </row>
    <row r="28" spans="5:5" s="245" customFormat="1" x14ac:dyDescent="0.25">
      <c r="E28" s="134"/>
    </row>
    <row r="29" spans="5:5" s="245" customFormat="1" x14ac:dyDescent="0.25">
      <c r="E29" s="134"/>
    </row>
    <row r="30" spans="5:5" s="245" customFormat="1" x14ac:dyDescent="0.25">
      <c r="E30" s="134"/>
    </row>
    <row r="31" spans="5:5" s="245" customFormat="1" x14ac:dyDescent="0.25">
      <c r="E31" s="134"/>
    </row>
    <row r="32" spans="5:5" s="245" customFormat="1" x14ac:dyDescent="0.25">
      <c r="E32" s="134"/>
    </row>
    <row r="33" spans="2:13" x14ac:dyDescent="0.25">
      <c r="G33" s="245"/>
      <c r="I33" s="245"/>
      <c r="K33" s="245"/>
    </row>
    <row r="34" spans="2:13" x14ac:dyDescent="0.25">
      <c r="E34" s="245"/>
      <c r="G34" s="245"/>
      <c r="I34" s="245"/>
      <c r="K34" s="245"/>
    </row>
    <row r="35" spans="2:13" x14ac:dyDescent="0.25">
      <c r="E35" s="245"/>
      <c r="G35" s="245"/>
      <c r="I35" s="245"/>
      <c r="K35" s="245"/>
    </row>
    <row r="36" spans="2:13" x14ac:dyDescent="0.25">
      <c r="E36" s="245"/>
      <c r="G36" s="245"/>
      <c r="I36" s="245"/>
      <c r="K36" s="245"/>
    </row>
    <row r="37" spans="2:13" x14ac:dyDescent="0.25">
      <c r="E37" s="167">
        <v>0.1</v>
      </c>
      <c r="F37" s="167">
        <v>0.3</v>
      </c>
      <c r="G37" s="167">
        <v>0.25</v>
      </c>
      <c r="H37" s="167">
        <f>1-E37-F37-G37</f>
        <v>0.35000000000000009</v>
      </c>
      <c r="I37" s="245" t="s">
        <v>2260</v>
      </c>
      <c r="K37" s="245"/>
    </row>
    <row r="38" spans="2:13" x14ac:dyDescent="0.25">
      <c r="B38" s="315" t="s">
        <v>2259</v>
      </c>
      <c r="C38" s="316"/>
      <c r="D38" s="316"/>
      <c r="E38" s="237" t="s">
        <v>2257</v>
      </c>
      <c r="F38" s="204" t="s">
        <v>2256</v>
      </c>
      <c r="G38" s="204" t="s">
        <v>2255</v>
      </c>
      <c r="H38" s="204" t="s">
        <v>2254</v>
      </c>
      <c r="I38" s="204" t="s">
        <v>2253</v>
      </c>
      <c r="J38" s="205" t="s">
        <v>2252</v>
      </c>
      <c r="K38" s="245"/>
    </row>
    <row r="39" spans="2:13" x14ac:dyDescent="0.25">
      <c r="B39" s="334" t="str">
        <f>A107</f>
        <v>US Gov</v>
      </c>
      <c r="C39" s="335"/>
      <c r="D39" s="335"/>
      <c r="E39" s="192">
        <f>IF(F107=0," ",F107)</f>
        <v>3813674</v>
      </c>
      <c r="F39" s="181">
        <f t="shared" ref="F39:I54" si="0">$J39*E$37</f>
        <v>72235.600000000006</v>
      </c>
      <c r="G39" s="181">
        <f t="shared" si="0"/>
        <v>216706.8</v>
      </c>
      <c r="H39" s="181">
        <f t="shared" si="0"/>
        <v>180589</v>
      </c>
      <c r="I39" s="181">
        <f t="shared" si="0"/>
        <v>252824.60000000006</v>
      </c>
      <c r="J39" s="191">
        <f>D107-F107</f>
        <v>722356</v>
      </c>
      <c r="K39" s="245"/>
    </row>
    <row r="40" spans="2:13" x14ac:dyDescent="0.25">
      <c r="B40" s="308" t="str">
        <f>A108</f>
        <v>Foreign Gov</v>
      </c>
      <c r="C40" s="302"/>
      <c r="D40" s="302"/>
      <c r="E40" s="182">
        <f>IF(F108=0," ",F108)</f>
        <v>1595961</v>
      </c>
      <c r="F40" s="181">
        <f t="shared" si="0"/>
        <v>-12130.5</v>
      </c>
      <c r="G40" s="181">
        <f t="shared" si="0"/>
        <v>-36391.5</v>
      </c>
      <c r="H40" s="181">
        <f t="shared" si="0"/>
        <v>-30326.25</v>
      </c>
      <c r="I40" s="181">
        <f t="shared" si="0"/>
        <v>-42456.750000000007</v>
      </c>
      <c r="J40" s="189">
        <f>D108-F108</f>
        <v>-121305</v>
      </c>
      <c r="K40" s="245"/>
    </row>
    <row r="41" spans="2:13" x14ac:dyDescent="0.25">
      <c r="B41" s="308" t="str">
        <f>A111</f>
        <v>Corporate Bonds US (Total)</v>
      </c>
      <c r="C41" s="302"/>
      <c r="D41" s="302"/>
      <c r="E41" s="182">
        <f>IF(F111=0," ",F111)</f>
        <v>68730357</v>
      </c>
      <c r="F41" s="181">
        <f t="shared" si="0"/>
        <v>457700.30000000005</v>
      </c>
      <c r="G41" s="181">
        <f t="shared" si="0"/>
        <v>1373100.9</v>
      </c>
      <c r="H41" s="181">
        <f t="shared" si="0"/>
        <v>1144250.75</v>
      </c>
      <c r="I41" s="181">
        <f t="shared" si="0"/>
        <v>1601951.0500000005</v>
      </c>
      <c r="J41" s="189">
        <f>D111-F111</f>
        <v>4577003</v>
      </c>
      <c r="K41" s="245"/>
    </row>
    <row r="42" spans="2:13" x14ac:dyDescent="0.25">
      <c r="B42" s="308" t="str">
        <f>A110</f>
        <v>Corporate Bonds US (HY)</v>
      </c>
      <c r="C42" s="302"/>
      <c r="D42" s="302"/>
      <c r="E42" s="182">
        <f>IF(F110=0," ",F110)</f>
        <v>8713798</v>
      </c>
      <c r="F42" s="181">
        <f t="shared" ref="F42" si="1">$J42*E$37</f>
        <v>-39341.600000000006</v>
      </c>
      <c r="G42" s="181">
        <f t="shared" ref="G42" si="2">$J42*F$37</f>
        <v>-118024.79999999999</v>
      </c>
      <c r="H42" s="181">
        <f t="shared" ref="H42" si="3">$J42*G$37</f>
        <v>-98354</v>
      </c>
      <c r="I42" s="181">
        <f t="shared" ref="I42" si="4">$J42*H$37</f>
        <v>-137695.60000000003</v>
      </c>
      <c r="J42" s="189">
        <f>D113-F113</f>
        <v>-393416</v>
      </c>
      <c r="K42" s="234"/>
      <c r="L42" s="234"/>
      <c r="M42" s="234"/>
    </row>
    <row r="43" spans="2:13" x14ac:dyDescent="0.25">
      <c r="B43" s="308" t="str">
        <f>A114</f>
        <v>Corporate Bonds Foreign (Total)</v>
      </c>
      <c r="C43" s="302"/>
      <c r="D43" s="302"/>
      <c r="E43" s="182">
        <f>IF(F114=0," ",F114)</f>
        <v>24599119</v>
      </c>
      <c r="F43" s="181">
        <f t="shared" si="0"/>
        <v>-90988.800000000003</v>
      </c>
      <c r="G43" s="181">
        <f t="shared" si="0"/>
        <v>-272966.39999999997</v>
      </c>
      <c r="H43" s="181">
        <f t="shared" si="0"/>
        <v>-227472</v>
      </c>
      <c r="I43" s="181">
        <f t="shared" si="0"/>
        <v>-318460.8000000001</v>
      </c>
      <c r="J43" s="189">
        <f>D114-F114</f>
        <v>-909888</v>
      </c>
      <c r="K43" s="234"/>
      <c r="L43" s="234"/>
      <c r="M43" s="234"/>
    </row>
    <row r="44" spans="2:13" x14ac:dyDescent="0.25">
      <c r="B44" s="308" t="str">
        <f>A117</f>
        <v>Corporate Bonds EM (Total)</v>
      </c>
      <c r="C44" s="302"/>
      <c r="D44" s="302"/>
      <c r="E44" s="182"/>
      <c r="F44" s="181">
        <f t="shared" si="0"/>
        <v>0</v>
      </c>
      <c r="G44" s="181">
        <f t="shared" si="0"/>
        <v>0</v>
      </c>
      <c r="H44" s="181">
        <f t="shared" si="0"/>
        <v>0</v>
      </c>
      <c r="I44" s="181">
        <f t="shared" si="0"/>
        <v>0</v>
      </c>
      <c r="J44" s="189">
        <f>IF((D117-F117&gt;0),(D117-F117),0)</f>
        <v>0</v>
      </c>
      <c r="K44" s="245"/>
    </row>
    <row r="45" spans="2:13" x14ac:dyDescent="0.25">
      <c r="B45" s="308" t="str">
        <f>A121</f>
        <v>Municipal Bonds (Total)</v>
      </c>
      <c r="C45" s="302"/>
      <c r="D45" s="302"/>
      <c r="E45" s="182">
        <f>IF(F121=0," ",F121)</f>
        <v>13853438</v>
      </c>
      <c r="F45" s="181">
        <f t="shared" si="0"/>
        <v>138000.30000000002</v>
      </c>
      <c r="G45" s="181">
        <f t="shared" si="0"/>
        <v>414000.89999999997</v>
      </c>
      <c r="H45" s="181">
        <f t="shared" si="0"/>
        <v>345000.75</v>
      </c>
      <c r="I45" s="181">
        <f t="shared" si="0"/>
        <v>483001.0500000001</v>
      </c>
      <c r="J45" s="189">
        <f>D121-F121</f>
        <v>1380003</v>
      </c>
      <c r="K45" s="245"/>
    </row>
    <row r="46" spans="2:13" x14ac:dyDescent="0.25">
      <c r="B46" s="308" t="str">
        <f>A124</f>
        <v>Mortgage Backed Bonds (Total)</v>
      </c>
      <c r="C46" s="302"/>
      <c r="D46" s="302"/>
      <c r="E46" s="182">
        <f>IF(F124=0," ",F124)</f>
        <v>33051502</v>
      </c>
      <c r="F46" s="181">
        <f t="shared" si="0"/>
        <v>424528.9</v>
      </c>
      <c r="G46" s="181">
        <f t="shared" si="0"/>
        <v>1273586.7</v>
      </c>
      <c r="H46" s="181">
        <f t="shared" si="0"/>
        <v>1061322.25</v>
      </c>
      <c r="I46" s="181">
        <f t="shared" si="0"/>
        <v>1485851.1500000004</v>
      </c>
      <c r="J46" s="189">
        <f>D124-F124</f>
        <v>4245289</v>
      </c>
      <c r="K46" s="245"/>
    </row>
    <row r="47" spans="2:13" x14ac:dyDescent="0.25">
      <c r="B47" s="308" t="str">
        <f>A127</f>
        <v>Structured Securities (Total)</v>
      </c>
      <c r="C47" s="302"/>
      <c r="D47" s="302"/>
      <c r="E47" s="182">
        <f>IF(F127=0," ",F127)</f>
        <v>13639381</v>
      </c>
      <c r="F47" s="181">
        <f t="shared" si="0"/>
        <v>89558.400000000009</v>
      </c>
      <c r="G47" s="181">
        <f t="shared" si="0"/>
        <v>268675.20000000001</v>
      </c>
      <c r="H47" s="181">
        <f t="shared" si="0"/>
        <v>223896</v>
      </c>
      <c r="I47" s="181">
        <f t="shared" si="0"/>
        <v>313454.40000000008</v>
      </c>
      <c r="J47" s="189">
        <f>D127-F127</f>
        <v>895584</v>
      </c>
      <c r="K47" s="245"/>
    </row>
    <row r="48" spans="2:13" x14ac:dyDescent="0.25">
      <c r="B48" s="308" t="str">
        <f t="shared" ref="B48:B49" si="5">A130</f>
        <v>Hybrid Securities (Total)</v>
      </c>
      <c r="C48" s="302"/>
      <c r="D48" s="302"/>
      <c r="E48" s="182" t="str">
        <f>IF(F130=0," ",F130)</f>
        <v xml:space="preserve"> </v>
      </c>
      <c r="F48" s="181">
        <f t="shared" si="0"/>
        <v>21.1</v>
      </c>
      <c r="G48" s="181">
        <f t="shared" si="0"/>
        <v>63.3</v>
      </c>
      <c r="H48" s="181">
        <f t="shared" si="0"/>
        <v>52.75</v>
      </c>
      <c r="I48" s="181">
        <f t="shared" si="0"/>
        <v>73.850000000000023</v>
      </c>
      <c r="J48" s="189">
        <f t="shared" ref="J48:J49" si="6">D130-F130</f>
        <v>211</v>
      </c>
      <c r="K48" s="245"/>
    </row>
    <row r="49" spans="2:12" x14ac:dyDescent="0.25">
      <c r="B49" s="308" t="str">
        <f t="shared" si="5"/>
        <v>Preferred Stocks</v>
      </c>
      <c r="C49" s="302"/>
      <c r="D49" s="302"/>
      <c r="E49" s="183"/>
      <c r="F49" s="181">
        <f t="shared" si="0"/>
        <v>121</v>
      </c>
      <c r="G49" s="181">
        <f t="shared" si="0"/>
        <v>363</v>
      </c>
      <c r="H49" s="181">
        <f t="shared" si="0"/>
        <v>302.5</v>
      </c>
      <c r="I49" s="181">
        <f t="shared" si="0"/>
        <v>423.50000000000011</v>
      </c>
      <c r="J49" s="189">
        <f t="shared" si="6"/>
        <v>1210</v>
      </c>
      <c r="K49" s="245"/>
    </row>
    <row r="50" spans="2:12" x14ac:dyDescent="0.25">
      <c r="B50" s="308" t="str">
        <f>A133</f>
        <v>Common Stocks</v>
      </c>
      <c r="C50" s="302"/>
      <c r="D50" s="302"/>
      <c r="E50" s="183"/>
      <c r="F50" s="181">
        <f t="shared" si="0"/>
        <v>29600.7</v>
      </c>
      <c r="G50" s="181">
        <f t="shared" si="0"/>
        <v>88802.099999999991</v>
      </c>
      <c r="H50" s="181">
        <f t="shared" si="0"/>
        <v>74001.75</v>
      </c>
      <c r="I50" s="181">
        <f t="shared" si="0"/>
        <v>103602.45000000003</v>
      </c>
      <c r="J50" s="189">
        <f>D133-F133</f>
        <v>296007</v>
      </c>
      <c r="K50" s="245"/>
    </row>
    <row r="51" spans="2:12" x14ac:dyDescent="0.25">
      <c r="B51" s="308" t="str">
        <f>A134</f>
        <v>Mutual Funds (including ETF)</v>
      </c>
      <c r="C51" s="302"/>
      <c r="D51" s="302"/>
      <c r="E51" s="183"/>
      <c r="F51" s="181">
        <f t="shared" si="0"/>
        <v>46207.8</v>
      </c>
      <c r="G51" s="181">
        <f t="shared" si="0"/>
        <v>138623.4</v>
      </c>
      <c r="H51" s="181">
        <f t="shared" si="0"/>
        <v>115519.5</v>
      </c>
      <c r="I51" s="181">
        <f t="shared" si="0"/>
        <v>161727.30000000005</v>
      </c>
      <c r="J51" s="189">
        <f>D134-F134</f>
        <v>462078</v>
      </c>
      <c r="K51" s="245"/>
    </row>
    <row r="52" spans="2:12" x14ac:dyDescent="0.25">
      <c r="B52" s="308" t="str">
        <f>A138</f>
        <v>ETFs</v>
      </c>
      <c r="C52" s="302"/>
      <c r="D52" s="302"/>
      <c r="E52" s="183"/>
      <c r="F52" s="181">
        <f t="shared" si="0"/>
        <v>10136.900000000001</v>
      </c>
      <c r="G52" s="181">
        <f t="shared" si="0"/>
        <v>30410.699999999997</v>
      </c>
      <c r="H52" s="181">
        <f t="shared" si="0"/>
        <v>25342.25</v>
      </c>
      <c r="I52" s="181">
        <f t="shared" si="0"/>
        <v>35479.150000000009</v>
      </c>
      <c r="J52" s="189">
        <f>D138-F138</f>
        <v>101369</v>
      </c>
      <c r="K52" s="245"/>
    </row>
    <row r="53" spans="2:12" x14ac:dyDescent="0.25">
      <c r="B53" s="308" t="str">
        <f>A139</f>
        <v>Other</v>
      </c>
      <c r="C53" s="302"/>
      <c r="D53" s="302"/>
      <c r="E53" s="190"/>
      <c r="F53" s="181">
        <f t="shared" si="0"/>
        <v>0</v>
      </c>
      <c r="G53" s="181">
        <f t="shared" si="0"/>
        <v>0</v>
      </c>
      <c r="H53" s="181">
        <f t="shared" si="0"/>
        <v>0</v>
      </c>
      <c r="I53" s="181">
        <f t="shared" si="0"/>
        <v>0</v>
      </c>
      <c r="J53" s="189">
        <f>D139-F139</f>
        <v>0</v>
      </c>
      <c r="K53" s="245"/>
    </row>
    <row r="54" spans="2:12" x14ac:dyDescent="0.25">
      <c r="B54" s="346" t="s">
        <v>2258</v>
      </c>
      <c r="C54" s="347"/>
      <c r="D54" s="347"/>
      <c r="E54" s="188">
        <f>IF(F167=0," ",F167)</f>
        <v>10801007</v>
      </c>
      <c r="F54" s="181">
        <f t="shared" si="0"/>
        <v>-70719.100000000006</v>
      </c>
      <c r="G54" s="181">
        <f t="shared" si="0"/>
        <v>-212157.3</v>
      </c>
      <c r="H54" s="181">
        <f t="shared" si="0"/>
        <v>-176797.75</v>
      </c>
      <c r="I54" s="181">
        <f t="shared" si="0"/>
        <v>-247516.85000000006</v>
      </c>
      <c r="J54" s="187">
        <f>D167-F167</f>
        <v>-707191</v>
      </c>
      <c r="K54" s="245"/>
    </row>
    <row r="55" spans="2:12" x14ac:dyDescent="0.25">
      <c r="B55" s="348" t="s">
        <v>2251</v>
      </c>
      <c r="C55" s="349"/>
      <c r="D55" s="349"/>
      <c r="E55" s="178">
        <f>SUM(E39:E53)</f>
        <v>167997230</v>
      </c>
      <c r="F55" s="178">
        <f>SUM(F39:F53)</f>
        <v>1125650.1000000001</v>
      </c>
      <c r="G55" s="178">
        <f>SUM(G39:G53)</f>
        <v>3376950.3</v>
      </c>
      <c r="H55" s="178">
        <f>SUM(H39:H53)</f>
        <v>2814125.25</v>
      </c>
      <c r="I55" s="186">
        <f>SUM(I39:I53)</f>
        <v>3939775.350000001</v>
      </c>
      <c r="J55" s="179">
        <f>SUM(J39:J54)</f>
        <v>10549310</v>
      </c>
      <c r="K55" s="245"/>
    </row>
    <row r="56" spans="2:12" x14ac:dyDescent="0.25">
      <c r="B56" s="238"/>
      <c r="C56" s="233"/>
      <c r="D56" s="233"/>
      <c r="E56" s="177"/>
      <c r="F56" s="177"/>
      <c r="G56" s="177"/>
      <c r="H56" s="177"/>
      <c r="I56" s="177"/>
      <c r="J56" s="177"/>
      <c r="K56" s="234"/>
      <c r="L56" s="234"/>
    </row>
    <row r="57" spans="2:12" x14ac:dyDescent="0.25">
      <c r="B57" s="315" t="s">
        <v>2249</v>
      </c>
      <c r="C57" s="316"/>
      <c r="D57" s="317"/>
      <c r="E57" s="237" t="s">
        <v>2257</v>
      </c>
      <c r="F57" s="204" t="s">
        <v>2256</v>
      </c>
      <c r="G57" s="204" t="s">
        <v>2255</v>
      </c>
      <c r="H57" s="204" t="s">
        <v>2254</v>
      </c>
      <c r="I57" s="204" t="s">
        <v>2253</v>
      </c>
      <c r="J57" s="206" t="s">
        <v>2252</v>
      </c>
      <c r="K57" s="245"/>
    </row>
    <row r="58" spans="2:12" x14ac:dyDescent="0.25">
      <c r="B58" s="350" t="s">
        <v>42</v>
      </c>
      <c r="C58" s="351"/>
      <c r="D58" s="352"/>
      <c r="E58" s="185">
        <f t="shared" ref="E58:E81" si="7">F143</f>
        <v>0</v>
      </c>
      <c r="F58" s="181">
        <f t="shared" ref="F58:I81" si="8">$J58*E$37</f>
        <v>0</v>
      </c>
      <c r="G58" s="181">
        <f t="shared" si="8"/>
        <v>0</v>
      </c>
      <c r="H58" s="181">
        <f t="shared" si="8"/>
        <v>0</v>
      </c>
      <c r="I58" s="181">
        <f t="shared" si="8"/>
        <v>0</v>
      </c>
      <c r="J58" s="185">
        <f t="shared" ref="J58:J81" si="9">D143-F143</f>
        <v>0</v>
      </c>
      <c r="K58" s="245"/>
    </row>
    <row r="59" spans="2:12" x14ac:dyDescent="0.25">
      <c r="B59" s="337" t="s">
        <v>44</v>
      </c>
      <c r="C59" s="338"/>
      <c r="D59" s="339"/>
      <c r="E59" s="182">
        <f t="shared" si="7"/>
        <v>0</v>
      </c>
      <c r="F59" s="181">
        <f t="shared" si="8"/>
        <v>0</v>
      </c>
      <c r="G59" s="181">
        <f t="shared" si="8"/>
        <v>0</v>
      </c>
      <c r="H59" s="181">
        <f t="shared" si="8"/>
        <v>0</v>
      </c>
      <c r="I59" s="181">
        <f t="shared" si="8"/>
        <v>0</v>
      </c>
      <c r="J59" s="180">
        <f t="shared" si="9"/>
        <v>0</v>
      </c>
      <c r="K59" s="245"/>
    </row>
    <row r="60" spans="2:12" x14ac:dyDescent="0.25">
      <c r="B60" s="337" t="s">
        <v>46</v>
      </c>
      <c r="C60" s="338"/>
      <c r="D60" s="339"/>
      <c r="E60" s="182">
        <f t="shared" si="7"/>
        <v>0</v>
      </c>
      <c r="F60" s="181">
        <f t="shared" si="8"/>
        <v>0</v>
      </c>
      <c r="G60" s="181">
        <f t="shared" si="8"/>
        <v>0</v>
      </c>
      <c r="H60" s="181">
        <f t="shared" si="8"/>
        <v>0</v>
      </c>
      <c r="I60" s="181">
        <f t="shared" si="8"/>
        <v>0</v>
      </c>
      <c r="J60" s="180">
        <f t="shared" si="9"/>
        <v>0</v>
      </c>
      <c r="K60" s="177"/>
    </row>
    <row r="61" spans="2:12" x14ac:dyDescent="0.25">
      <c r="B61" s="337" t="s">
        <v>48</v>
      </c>
      <c r="C61" s="338"/>
      <c r="D61" s="339"/>
      <c r="E61" s="182">
        <f t="shared" si="7"/>
        <v>11455</v>
      </c>
      <c r="F61" s="181">
        <f t="shared" si="8"/>
        <v>-431.6</v>
      </c>
      <c r="G61" s="181">
        <f t="shared" si="8"/>
        <v>-1294.8</v>
      </c>
      <c r="H61" s="181">
        <f t="shared" si="8"/>
        <v>-1079</v>
      </c>
      <c r="I61" s="181">
        <f t="shared" si="8"/>
        <v>-1510.6000000000004</v>
      </c>
      <c r="J61" s="180">
        <f t="shared" si="9"/>
        <v>-4316</v>
      </c>
      <c r="K61" s="177"/>
    </row>
    <row r="62" spans="2:12" x14ac:dyDescent="0.25">
      <c r="B62" s="337" t="s">
        <v>50</v>
      </c>
      <c r="C62" s="338"/>
      <c r="D62" s="339"/>
      <c r="E62" s="182">
        <f t="shared" si="7"/>
        <v>47577</v>
      </c>
      <c r="F62" s="181">
        <f t="shared" si="8"/>
        <v>-2109.1</v>
      </c>
      <c r="G62" s="181">
        <f t="shared" si="8"/>
        <v>-6327.3</v>
      </c>
      <c r="H62" s="181">
        <f t="shared" si="8"/>
        <v>-5272.75</v>
      </c>
      <c r="I62" s="181">
        <f t="shared" si="8"/>
        <v>-7381.8500000000022</v>
      </c>
      <c r="J62" s="180">
        <f t="shared" si="9"/>
        <v>-21091</v>
      </c>
      <c r="K62" s="177"/>
    </row>
    <row r="63" spans="2:12" x14ac:dyDescent="0.25">
      <c r="B63" s="337" t="s">
        <v>52</v>
      </c>
      <c r="C63" s="338"/>
      <c r="D63" s="339"/>
      <c r="E63" s="182">
        <f t="shared" si="7"/>
        <v>29319</v>
      </c>
      <c r="F63" s="181">
        <f t="shared" si="8"/>
        <v>-77.7</v>
      </c>
      <c r="G63" s="181">
        <f t="shared" si="8"/>
        <v>-233.1</v>
      </c>
      <c r="H63" s="181">
        <f t="shared" si="8"/>
        <v>-194.25</v>
      </c>
      <c r="I63" s="181">
        <f t="shared" si="8"/>
        <v>-271.95000000000005</v>
      </c>
      <c r="J63" s="180">
        <f t="shared" si="9"/>
        <v>-777</v>
      </c>
      <c r="K63" s="177"/>
    </row>
    <row r="64" spans="2:12" x14ac:dyDescent="0.25">
      <c r="B64" s="337" t="s">
        <v>54</v>
      </c>
      <c r="C64" s="338"/>
      <c r="D64" s="339"/>
      <c r="E64" s="182">
        <f t="shared" si="7"/>
        <v>130604</v>
      </c>
      <c r="F64" s="181">
        <f t="shared" si="8"/>
        <v>1059.9000000000001</v>
      </c>
      <c r="G64" s="181">
        <f t="shared" si="8"/>
        <v>3179.7</v>
      </c>
      <c r="H64" s="181">
        <f t="shared" si="8"/>
        <v>2649.75</v>
      </c>
      <c r="I64" s="181">
        <f t="shared" si="8"/>
        <v>3709.650000000001</v>
      </c>
      <c r="J64" s="180">
        <f t="shared" si="9"/>
        <v>10599</v>
      </c>
      <c r="K64" s="177"/>
    </row>
    <row r="65" spans="2:11" x14ac:dyDescent="0.25">
      <c r="B65" s="337" t="s">
        <v>56</v>
      </c>
      <c r="C65" s="338"/>
      <c r="D65" s="339"/>
      <c r="E65" s="182">
        <f t="shared" si="7"/>
        <v>4342085</v>
      </c>
      <c r="F65" s="181">
        <f t="shared" si="8"/>
        <v>-9502.5</v>
      </c>
      <c r="G65" s="181">
        <f t="shared" si="8"/>
        <v>-28507.5</v>
      </c>
      <c r="H65" s="181">
        <f t="shared" si="8"/>
        <v>-23756.25</v>
      </c>
      <c r="I65" s="181">
        <f t="shared" si="8"/>
        <v>-33258.750000000007</v>
      </c>
      <c r="J65" s="180">
        <f t="shared" si="9"/>
        <v>-95025</v>
      </c>
      <c r="K65" s="177"/>
    </row>
    <row r="66" spans="2:11" x14ac:dyDescent="0.25">
      <c r="B66" s="337" t="s">
        <v>58</v>
      </c>
      <c r="C66" s="338"/>
      <c r="D66" s="339"/>
      <c r="E66" s="182">
        <f t="shared" si="7"/>
        <v>67601</v>
      </c>
      <c r="F66" s="181">
        <f t="shared" si="8"/>
        <v>2402.9</v>
      </c>
      <c r="G66" s="181">
        <f t="shared" si="8"/>
        <v>7208.7</v>
      </c>
      <c r="H66" s="181">
        <f t="shared" si="8"/>
        <v>6007.25</v>
      </c>
      <c r="I66" s="181">
        <f t="shared" si="8"/>
        <v>8410.1500000000015</v>
      </c>
      <c r="J66" s="180">
        <f t="shared" si="9"/>
        <v>24029</v>
      </c>
      <c r="K66" s="177"/>
    </row>
    <row r="67" spans="2:11" x14ac:dyDescent="0.25">
      <c r="B67" s="337" t="s">
        <v>60</v>
      </c>
      <c r="C67" s="338"/>
      <c r="D67" s="339"/>
      <c r="E67" s="183">
        <f t="shared" si="7"/>
        <v>37089</v>
      </c>
      <c r="F67" s="181">
        <f t="shared" si="8"/>
        <v>-1602</v>
      </c>
      <c r="G67" s="181">
        <f t="shared" si="8"/>
        <v>-4806</v>
      </c>
      <c r="H67" s="181">
        <f t="shared" si="8"/>
        <v>-4005</v>
      </c>
      <c r="I67" s="181">
        <f t="shared" si="8"/>
        <v>-5607.0000000000018</v>
      </c>
      <c r="J67" s="180">
        <f t="shared" si="9"/>
        <v>-16020</v>
      </c>
      <c r="K67" s="177"/>
    </row>
    <row r="68" spans="2:11" x14ac:dyDescent="0.25">
      <c r="B68" s="337" t="s">
        <v>62</v>
      </c>
      <c r="C68" s="338"/>
      <c r="D68" s="339"/>
      <c r="E68" s="184">
        <f t="shared" si="7"/>
        <v>0</v>
      </c>
      <c r="F68" s="181">
        <f t="shared" si="8"/>
        <v>0</v>
      </c>
      <c r="G68" s="181">
        <f t="shared" si="8"/>
        <v>0</v>
      </c>
      <c r="H68" s="181">
        <f t="shared" si="8"/>
        <v>0</v>
      </c>
      <c r="I68" s="181">
        <f t="shared" si="8"/>
        <v>0</v>
      </c>
      <c r="J68" s="180">
        <f t="shared" si="9"/>
        <v>0</v>
      </c>
      <c r="K68" s="177"/>
    </row>
    <row r="69" spans="2:11" x14ac:dyDescent="0.25">
      <c r="B69" s="337" t="s">
        <v>64</v>
      </c>
      <c r="C69" s="338"/>
      <c r="D69" s="339"/>
      <c r="E69" s="183">
        <f t="shared" si="7"/>
        <v>41000</v>
      </c>
      <c r="F69" s="181">
        <f t="shared" si="8"/>
        <v>0</v>
      </c>
      <c r="G69" s="181">
        <f t="shared" si="8"/>
        <v>0</v>
      </c>
      <c r="H69" s="181">
        <f t="shared" si="8"/>
        <v>0</v>
      </c>
      <c r="I69" s="181">
        <f t="shared" si="8"/>
        <v>0</v>
      </c>
      <c r="J69" s="180">
        <f t="shared" si="9"/>
        <v>0</v>
      </c>
      <c r="K69" s="177"/>
    </row>
    <row r="70" spans="2:11" x14ac:dyDescent="0.25">
      <c r="B70" s="337" t="s">
        <v>66</v>
      </c>
      <c r="C70" s="338"/>
      <c r="D70" s="339"/>
      <c r="E70" s="183">
        <f t="shared" si="7"/>
        <v>0</v>
      </c>
      <c r="F70" s="181">
        <f t="shared" si="8"/>
        <v>0</v>
      </c>
      <c r="G70" s="181">
        <f t="shared" si="8"/>
        <v>0</v>
      </c>
      <c r="H70" s="181">
        <f t="shared" si="8"/>
        <v>0</v>
      </c>
      <c r="I70" s="181">
        <f t="shared" si="8"/>
        <v>0</v>
      </c>
      <c r="J70" s="180">
        <f t="shared" si="9"/>
        <v>0</v>
      </c>
      <c r="K70" s="177"/>
    </row>
    <row r="71" spans="2:11" x14ac:dyDescent="0.25">
      <c r="B71" s="337" t="s">
        <v>68</v>
      </c>
      <c r="C71" s="338"/>
      <c r="D71" s="339"/>
      <c r="E71" s="183">
        <f t="shared" si="7"/>
        <v>0</v>
      </c>
      <c r="F71" s="181">
        <f t="shared" si="8"/>
        <v>0</v>
      </c>
      <c r="G71" s="181">
        <f t="shared" si="8"/>
        <v>0</v>
      </c>
      <c r="H71" s="181">
        <f t="shared" si="8"/>
        <v>0</v>
      </c>
      <c r="I71" s="181">
        <f t="shared" si="8"/>
        <v>0</v>
      </c>
      <c r="J71" s="180">
        <f t="shared" si="9"/>
        <v>0</v>
      </c>
      <c r="K71" s="177"/>
    </row>
    <row r="72" spans="2:11" x14ac:dyDescent="0.25">
      <c r="B72" s="337" t="s">
        <v>70</v>
      </c>
      <c r="C72" s="338"/>
      <c r="D72" s="339"/>
      <c r="E72" s="184">
        <f t="shared" si="7"/>
        <v>0</v>
      </c>
      <c r="F72" s="181">
        <f t="shared" si="8"/>
        <v>0</v>
      </c>
      <c r="G72" s="181">
        <f t="shared" si="8"/>
        <v>0</v>
      </c>
      <c r="H72" s="181">
        <f t="shared" si="8"/>
        <v>0</v>
      </c>
      <c r="I72" s="181">
        <f t="shared" si="8"/>
        <v>0</v>
      </c>
      <c r="J72" s="180">
        <f t="shared" si="9"/>
        <v>0</v>
      </c>
      <c r="K72" s="177"/>
    </row>
    <row r="73" spans="2:11" x14ac:dyDescent="0.25">
      <c r="B73" s="337" t="s">
        <v>72</v>
      </c>
      <c r="C73" s="338"/>
      <c r="D73" s="339"/>
      <c r="E73" s="183">
        <f t="shared" si="7"/>
        <v>238924</v>
      </c>
      <c r="F73" s="181">
        <f t="shared" si="8"/>
        <v>-5484.3</v>
      </c>
      <c r="G73" s="181">
        <f t="shared" si="8"/>
        <v>-16452.899999999998</v>
      </c>
      <c r="H73" s="181">
        <f t="shared" si="8"/>
        <v>-13710.75</v>
      </c>
      <c r="I73" s="181">
        <f t="shared" si="8"/>
        <v>-19195.050000000007</v>
      </c>
      <c r="J73" s="180">
        <f t="shared" si="9"/>
        <v>-54843</v>
      </c>
      <c r="K73" s="177"/>
    </row>
    <row r="74" spans="2:11" x14ac:dyDescent="0.25">
      <c r="B74" s="337" t="s">
        <v>74</v>
      </c>
      <c r="C74" s="338"/>
      <c r="D74" s="339"/>
      <c r="E74" s="182">
        <f t="shared" si="7"/>
        <v>197386</v>
      </c>
      <c r="F74" s="181">
        <f t="shared" si="8"/>
        <v>2726.5</v>
      </c>
      <c r="G74" s="181">
        <f t="shared" si="8"/>
        <v>8179.5</v>
      </c>
      <c r="H74" s="181">
        <f t="shared" si="8"/>
        <v>6816.25</v>
      </c>
      <c r="I74" s="181">
        <f t="shared" si="8"/>
        <v>9542.7500000000018</v>
      </c>
      <c r="J74" s="180">
        <f t="shared" si="9"/>
        <v>27265</v>
      </c>
      <c r="K74" s="177"/>
    </row>
    <row r="75" spans="2:11" x14ac:dyDescent="0.25">
      <c r="B75" s="337" t="s">
        <v>76</v>
      </c>
      <c r="C75" s="338"/>
      <c r="D75" s="339"/>
      <c r="E75" s="182">
        <f t="shared" si="7"/>
        <v>0</v>
      </c>
      <c r="F75" s="181">
        <f t="shared" si="8"/>
        <v>0</v>
      </c>
      <c r="G75" s="181">
        <f t="shared" si="8"/>
        <v>0</v>
      </c>
      <c r="H75" s="181">
        <f t="shared" si="8"/>
        <v>0</v>
      </c>
      <c r="I75" s="181">
        <f t="shared" si="8"/>
        <v>0</v>
      </c>
      <c r="J75" s="180">
        <f t="shared" si="9"/>
        <v>0</v>
      </c>
      <c r="K75" s="177"/>
    </row>
    <row r="76" spans="2:11" x14ac:dyDescent="0.25">
      <c r="B76" s="337" t="s">
        <v>78</v>
      </c>
      <c r="C76" s="338"/>
      <c r="D76" s="339"/>
      <c r="E76" s="182">
        <f t="shared" si="7"/>
        <v>15</v>
      </c>
      <c r="F76" s="181">
        <f t="shared" si="8"/>
        <v>28.900000000000002</v>
      </c>
      <c r="G76" s="181">
        <f t="shared" si="8"/>
        <v>86.7</v>
      </c>
      <c r="H76" s="181">
        <f t="shared" si="8"/>
        <v>72.25</v>
      </c>
      <c r="I76" s="181">
        <f t="shared" si="8"/>
        <v>101.15000000000002</v>
      </c>
      <c r="J76" s="180">
        <f t="shared" si="9"/>
        <v>289</v>
      </c>
      <c r="K76" s="177"/>
    </row>
    <row r="77" spans="2:11" x14ac:dyDescent="0.25">
      <c r="B77" s="337" t="s">
        <v>80</v>
      </c>
      <c r="C77" s="338"/>
      <c r="D77" s="339"/>
      <c r="E77" s="182">
        <f t="shared" si="7"/>
        <v>0</v>
      </c>
      <c r="F77" s="181">
        <f t="shared" si="8"/>
        <v>0</v>
      </c>
      <c r="G77" s="181">
        <f t="shared" si="8"/>
        <v>0</v>
      </c>
      <c r="H77" s="181">
        <f t="shared" si="8"/>
        <v>0</v>
      </c>
      <c r="I77" s="181">
        <f t="shared" si="8"/>
        <v>0</v>
      </c>
      <c r="J77" s="180">
        <f t="shared" si="9"/>
        <v>0</v>
      </c>
      <c r="K77" s="177"/>
    </row>
    <row r="78" spans="2:11" x14ac:dyDescent="0.25">
      <c r="B78" s="337" t="s">
        <v>82</v>
      </c>
      <c r="C78" s="338"/>
      <c r="D78" s="339"/>
      <c r="E78" s="182">
        <f t="shared" si="7"/>
        <v>0</v>
      </c>
      <c r="F78" s="181">
        <f t="shared" si="8"/>
        <v>0</v>
      </c>
      <c r="G78" s="181">
        <f t="shared" si="8"/>
        <v>0</v>
      </c>
      <c r="H78" s="181">
        <f t="shared" si="8"/>
        <v>0</v>
      </c>
      <c r="I78" s="181">
        <f t="shared" si="8"/>
        <v>0</v>
      </c>
      <c r="J78" s="180">
        <f t="shared" si="9"/>
        <v>0</v>
      </c>
      <c r="K78" s="177"/>
    </row>
    <row r="79" spans="2:11" x14ac:dyDescent="0.25">
      <c r="B79" s="337" t="s">
        <v>84</v>
      </c>
      <c r="C79" s="338"/>
      <c r="D79" s="339"/>
      <c r="E79" s="182">
        <f t="shared" si="7"/>
        <v>140273</v>
      </c>
      <c r="F79" s="181">
        <f t="shared" si="8"/>
        <v>7147.4000000000005</v>
      </c>
      <c r="G79" s="181">
        <f t="shared" si="8"/>
        <v>21442.2</v>
      </c>
      <c r="H79" s="181">
        <f t="shared" si="8"/>
        <v>17868.5</v>
      </c>
      <c r="I79" s="181">
        <f t="shared" si="8"/>
        <v>25015.900000000005</v>
      </c>
      <c r="J79" s="180">
        <f t="shared" si="9"/>
        <v>71474</v>
      </c>
      <c r="K79" s="177"/>
    </row>
    <row r="80" spans="2:11" x14ac:dyDescent="0.25">
      <c r="B80" s="337" t="s">
        <v>86</v>
      </c>
      <c r="C80" s="338"/>
      <c r="D80" s="339"/>
      <c r="E80" s="182">
        <f t="shared" si="7"/>
        <v>5283329</v>
      </c>
      <c r="F80" s="181">
        <f t="shared" si="8"/>
        <v>-5841.7000000000007</v>
      </c>
      <c r="G80" s="181">
        <f t="shared" si="8"/>
        <v>-17525.099999999999</v>
      </c>
      <c r="H80" s="181">
        <f t="shared" si="8"/>
        <v>-14604.25</v>
      </c>
      <c r="I80" s="181">
        <f t="shared" si="8"/>
        <v>-20445.950000000004</v>
      </c>
      <c r="J80" s="180">
        <f t="shared" si="9"/>
        <v>-58417</v>
      </c>
      <c r="K80" s="177"/>
    </row>
    <row r="81" spans="2:11" x14ac:dyDescent="0.25">
      <c r="B81" s="337" t="s">
        <v>132</v>
      </c>
      <c r="C81" s="338"/>
      <c r="D81" s="339"/>
      <c r="E81" s="182">
        <f t="shared" si="7"/>
        <v>5517678</v>
      </c>
      <c r="F81" s="181">
        <f t="shared" si="8"/>
        <v>-64877.4</v>
      </c>
      <c r="G81" s="181">
        <f t="shared" si="8"/>
        <v>-194632.19999999998</v>
      </c>
      <c r="H81" s="181">
        <f t="shared" si="8"/>
        <v>-162193.5</v>
      </c>
      <c r="I81" s="181">
        <f t="shared" si="8"/>
        <v>-227070.90000000005</v>
      </c>
      <c r="J81" s="180">
        <f t="shared" si="9"/>
        <v>-648774</v>
      </c>
      <c r="K81" s="177"/>
    </row>
    <row r="82" spans="2:11" x14ac:dyDescent="0.25">
      <c r="B82" s="340" t="s">
        <v>2251</v>
      </c>
      <c r="C82" s="341"/>
      <c r="D82" s="342"/>
      <c r="E82" s="178">
        <f>SUM(E67:E80)</f>
        <v>5938016</v>
      </c>
      <c r="F82" s="179">
        <f>SUM(F67:F80)</f>
        <v>-3025.2000000000007</v>
      </c>
      <c r="G82" s="178">
        <f>SUM(G67:G80)</f>
        <v>-9075.5999999999949</v>
      </c>
      <c r="H82" s="178">
        <f>SUM(H67:H80)</f>
        <v>-7563</v>
      </c>
      <c r="I82" s="178">
        <f>SUM(I67:I80)</f>
        <v>-10588.200000000008</v>
      </c>
      <c r="J82" s="178">
        <f>SUM(J67:J81)</f>
        <v>-679026</v>
      </c>
      <c r="K82" s="177"/>
    </row>
    <row r="83" spans="2:11" x14ac:dyDescent="0.25">
      <c r="E83" s="245"/>
      <c r="G83" s="245"/>
      <c r="I83" s="245"/>
      <c r="K83" s="245"/>
    </row>
    <row r="84" spans="2:11" x14ac:dyDescent="0.25">
      <c r="E84" s="245"/>
      <c r="G84" s="245"/>
      <c r="I84" s="245"/>
      <c r="K84" s="245"/>
    </row>
    <row r="85" spans="2:11" x14ac:dyDescent="0.25">
      <c r="E85" s="245"/>
      <c r="G85" s="245"/>
      <c r="I85" s="245"/>
      <c r="K85" s="245"/>
    </row>
    <row r="86" spans="2:11" x14ac:dyDescent="0.25">
      <c r="E86" s="245"/>
      <c r="G86" s="245"/>
      <c r="I86" s="245"/>
      <c r="K86" s="245"/>
    </row>
    <row r="87" spans="2:11" x14ac:dyDescent="0.25">
      <c r="E87" s="245"/>
      <c r="G87" s="245"/>
      <c r="I87" s="245"/>
      <c r="K87" s="245"/>
    </row>
    <row r="88" spans="2:11" x14ac:dyDescent="0.25">
      <c r="E88" s="245"/>
      <c r="G88" s="245"/>
      <c r="I88" s="245"/>
      <c r="K88" s="245"/>
    </row>
    <row r="89" spans="2:11" x14ac:dyDescent="0.25">
      <c r="E89" s="245"/>
      <c r="G89" s="245"/>
      <c r="I89" s="245"/>
      <c r="K89" s="245"/>
    </row>
    <row r="90" spans="2:11" x14ac:dyDescent="0.25">
      <c r="E90" s="245"/>
      <c r="G90" s="245"/>
      <c r="I90" s="245"/>
      <c r="K90" s="245"/>
    </row>
    <row r="91" spans="2:11" x14ac:dyDescent="0.25">
      <c r="E91" s="245"/>
      <c r="G91" s="245"/>
      <c r="I91" s="245"/>
      <c r="K91" s="245"/>
    </row>
    <row r="92" spans="2:11" x14ac:dyDescent="0.25">
      <c r="E92" s="245"/>
      <c r="G92" s="245"/>
      <c r="I92" s="245"/>
      <c r="K92" s="245"/>
    </row>
    <row r="93" spans="2:11" x14ac:dyDescent="0.25">
      <c r="E93" s="245"/>
      <c r="G93" s="245"/>
      <c r="I93" s="245"/>
      <c r="K93" s="245"/>
    </row>
    <row r="94" spans="2:11" x14ac:dyDescent="0.25">
      <c r="E94" s="245"/>
      <c r="G94" s="245"/>
      <c r="I94" s="245"/>
      <c r="K94" s="245"/>
    </row>
    <row r="95" spans="2:11" x14ac:dyDescent="0.25">
      <c r="E95" s="245"/>
      <c r="G95" s="245"/>
      <c r="I95" s="245"/>
      <c r="K95" s="245"/>
    </row>
    <row r="96" spans="2:11" x14ac:dyDescent="0.25">
      <c r="E96" s="245"/>
      <c r="G96" s="245"/>
      <c r="I96" s="245"/>
      <c r="K96" s="245"/>
    </row>
    <row r="97" spans="1:12" x14ac:dyDescent="0.25">
      <c r="E97" s="245"/>
      <c r="G97" s="245"/>
      <c r="I97" s="245"/>
      <c r="K97" s="245"/>
    </row>
    <row r="98" spans="1:12" x14ac:dyDescent="0.25">
      <c r="E98" s="245"/>
      <c r="G98" s="245"/>
      <c r="I98" s="245"/>
      <c r="K98" s="245"/>
    </row>
    <row r="99" spans="1:12" x14ac:dyDescent="0.25">
      <c r="C99" s="233"/>
      <c r="D99" s="177"/>
      <c r="E99" s="177"/>
      <c r="G99" s="240"/>
      <c r="H99" s="240"/>
      <c r="I99" s="240"/>
      <c r="J99" s="177"/>
      <c r="K99" s="177"/>
    </row>
    <row r="100" spans="1:12" ht="15.75" thickBot="1" x14ac:dyDescent="0.3">
      <c r="A100" s="343" t="s">
        <v>2250</v>
      </c>
      <c r="B100" s="344"/>
      <c r="C100" s="344"/>
      <c r="D100" s="344"/>
      <c r="E100" s="344"/>
      <c r="F100" s="344"/>
      <c r="G100" s="344"/>
      <c r="H100" s="344"/>
      <c r="I100" s="344"/>
      <c r="J100" s="344"/>
      <c r="K100" s="345"/>
    </row>
    <row r="101" spans="1:12" s="234" customFormat="1" ht="15.75" thickBot="1" x14ac:dyDescent="0.3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</row>
    <row r="102" spans="1:12" s="151" customFormat="1" x14ac:dyDescent="0.25">
      <c r="A102" s="332" t="s">
        <v>2237</v>
      </c>
      <c r="B102" s="333"/>
      <c r="C102" s="333"/>
      <c r="D102" s="153">
        <v>2016</v>
      </c>
      <c r="E102" s="154" t="s">
        <v>2245</v>
      </c>
      <c r="F102" s="153">
        <v>2015</v>
      </c>
      <c r="G102" s="154" t="s">
        <v>2245</v>
      </c>
      <c r="H102" s="153">
        <v>2014</v>
      </c>
      <c r="I102" s="154" t="s">
        <v>2245</v>
      </c>
      <c r="J102" s="153">
        <v>2013</v>
      </c>
      <c r="K102" s="152" t="s">
        <v>2244</v>
      </c>
      <c r="L102" s="245"/>
    </row>
    <row r="103" spans="1:12" x14ac:dyDescent="0.25">
      <c r="A103" s="324" t="s">
        <v>1074</v>
      </c>
      <c r="B103" s="325"/>
      <c r="C103" s="326"/>
      <c r="D103" s="165">
        <v>230026008</v>
      </c>
      <c r="E103" s="164">
        <v>5.3492643591918076E-2</v>
      </c>
      <c r="F103" s="165">
        <v>218346098</v>
      </c>
      <c r="G103" s="164">
        <v>0.10703790721185436</v>
      </c>
      <c r="H103" s="165">
        <v>197234527</v>
      </c>
      <c r="I103" s="164">
        <v>5.0233317584011283E-2</v>
      </c>
      <c r="J103" s="165">
        <v>187800676</v>
      </c>
      <c r="K103" s="164">
        <v>0.2248412140965883</v>
      </c>
    </row>
    <row r="104" spans="1:12" x14ac:dyDescent="0.25">
      <c r="A104" s="328" t="s">
        <v>1083</v>
      </c>
      <c r="B104" s="329"/>
      <c r="C104" s="330"/>
      <c r="D104" s="243">
        <v>0</v>
      </c>
      <c r="E104" s="156"/>
      <c r="F104" s="243">
        <v>0</v>
      </c>
      <c r="G104" s="156"/>
      <c r="H104" s="243">
        <v>0</v>
      </c>
      <c r="I104" s="156"/>
      <c r="J104" s="243">
        <v>0</v>
      </c>
      <c r="K104" s="156"/>
    </row>
    <row r="105" spans="1:12" ht="15.75" thickBot="1" x14ac:dyDescent="0.3">
      <c r="A105" s="331"/>
      <c r="B105" s="331"/>
      <c r="C105" s="331"/>
      <c r="H105" s="176"/>
    </row>
    <row r="106" spans="1:12" s="151" customFormat="1" x14ac:dyDescent="0.25">
      <c r="A106" s="332" t="s">
        <v>2243</v>
      </c>
      <c r="B106" s="333"/>
      <c r="C106" s="333"/>
      <c r="D106" s="153">
        <v>2016</v>
      </c>
      <c r="E106" s="154" t="s">
        <v>2245</v>
      </c>
      <c r="F106" s="153">
        <v>2015</v>
      </c>
      <c r="G106" s="154" t="s">
        <v>2245</v>
      </c>
      <c r="H106" s="153">
        <v>2014</v>
      </c>
      <c r="I106" s="154" t="s">
        <v>2245</v>
      </c>
      <c r="J106" s="153">
        <v>2013</v>
      </c>
      <c r="K106" s="154" t="s">
        <v>2244</v>
      </c>
    </row>
    <row r="107" spans="1:12" x14ac:dyDescent="0.25">
      <c r="A107" s="334" t="s">
        <v>2097</v>
      </c>
      <c r="B107" s="335"/>
      <c r="C107" s="336"/>
      <c r="D107" s="175">
        <v>4536030</v>
      </c>
      <c r="E107" s="174">
        <v>0.1894120997232589</v>
      </c>
      <c r="F107" s="175">
        <v>3813674</v>
      </c>
      <c r="G107" s="174">
        <v>0.52022300636044871</v>
      </c>
      <c r="H107" s="175">
        <v>2508628</v>
      </c>
      <c r="I107" s="174">
        <v>0.23422756351753393</v>
      </c>
      <c r="J107" s="175">
        <v>2032549</v>
      </c>
      <c r="K107" s="174">
        <v>1.231695275243057</v>
      </c>
    </row>
    <row r="108" spans="1:12" x14ac:dyDescent="0.25">
      <c r="A108" s="308" t="s">
        <v>2105</v>
      </c>
      <c r="B108" s="302"/>
      <c r="C108" s="309"/>
      <c r="D108" s="212">
        <v>1474656</v>
      </c>
      <c r="E108" s="141">
        <v>-7.6007496423784793E-2</v>
      </c>
      <c r="F108" s="212">
        <v>1595961</v>
      </c>
      <c r="G108" s="141">
        <v>-0.10344709422124954</v>
      </c>
      <c r="H108" s="158">
        <v>1780108</v>
      </c>
      <c r="I108" s="141">
        <v>1.4316955957383026E-2</v>
      </c>
      <c r="J108" s="158">
        <v>1754982</v>
      </c>
      <c r="K108" s="141">
        <v>-0.15973155280225093</v>
      </c>
    </row>
    <row r="109" spans="1:12" x14ac:dyDescent="0.25">
      <c r="A109" s="308" t="s">
        <v>2106</v>
      </c>
      <c r="B109" s="302"/>
      <c r="C109" s="309"/>
      <c r="D109" s="212">
        <v>64693866</v>
      </c>
      <c r="E109" s="141">
        <v>7.7933608289672218E-2</v>
      </c>
      <c r="F109" s="212">
        <v>60016559</v>
      </c>
      <c r="G109" s="141"/>
      <c r="H109" s="158">
        <v>0</v>
      </c>
      <c r="I109" s="141"/>
      <c r="J109" s="158">
        <v>0</v>
      </c>
      <c r="K109" s="141"/>
    </row>
    <row r="110" spans="1:12" x14ac:dyDescent="0.25">
      <c r="A110" s="308" t="s">
        <v>2107</v>
      </c>
      <c r="B110" s="302"/>
      <c r="C110" s="309"/>
      <c r="D110" s="212">
        <v>8613494</v>
      </c>
      <c r="E110" s="141">
        <v>-1.1510939317161073E-2</v>
      </c>
      <c r="F110" s="212">
        <v>8713798</v>
      </c>
      <c r="G110" s="141"/>
      <c r="H110" s="158">
        <v>0</v>
      </c>
      <c r="I110" s="141"/>
      <c r="J110" s="158">
        <v>0</v>
      </c>
      <c r="K110" s="141"/>
    </row>
    <row r="111" spans="1:12" x14ac:dyDescent="0.25">
      <c r="A111" s="308" t="s">
        <v>2108</v>
      </c>
      <c r="B111" s="302"/>
      <c r="C111" s="309"/>
      <c r="D111" s="212">
        <v>73307360</v>
      </c>
      <c r="E111" s="141">
        <v>6.6593615976707321E-2</v>
      </c>
      <c r="F111" s="212">
        <v>68730357</v>
      </c>
      <c r="G111" s="141"/>
      <c r="H111" s="158">
        <v>0</v>
      </c>
      <c r="I111" s="141"/>
      <c r="J111" s="158">
        <v>0</v>
      </c>
      <c r="K111" s="141"/>
    </row>
    <row r="112" spans="1:12" x14ac:dyDescent="0.25">
      <c r="A112" s="308" t="s">
        <v>2109</v>
      </c>
      <c r="B112" s="302"/>
      <c r="C112" s="309"/>
      <c r="D112" s="212">
        <v>22008280</v>
      </c>
      <c r="E112" s="141">
        <v>-2.2929087077185106E-2</v>
      </c>
      <c r="F112" s="212">
        <v>22524752</v>
      </c>
      <c r="G112" s="141"/>
      <c r="H112" s="158">
        <v>0</v>
      </c>
      <c r="I112" s="141"/>
      <c r="J112" s="158">
        <v>0</v>
      </c>
      <c r="K112" s="141"/>
    </row>
    <row r="113" spans="1:11" x14ac:dyDescent="0.25">
      <c r="A113" s="308" t="s">
        <v>2110</v>
      </c>
      <c r="B113" s="302"/>
      <c r="C113" s="309"/>
      <c r="D113" s="212">
        <v>1680951</v>
      </c>
      <c r="E113" s="141">
        <v>-0.18965592877248816</v>
      </c>
      <c r="F113" s="212">
        <v>2074367</v>
      </c>
      <c r="G113" s="141"/>
      <c r="H113" s="158">
        <v>0</v>
      </c>
      <c r="I113" s="141"/>
      <c r="J113" s="158">
        <v>0</v>
      </c>
      <c r="K113" s="141"/>
    </row>
    <row r="114" spans="1:11" x14ac:dyDescent="0.25">
      <c r="A114" s="308" t="s">
        <v>2111</v>
      </c>
      <c r="B114" s="302"/>
      <c r="C114" s="309"/>
      <c r="D114" s="212">
        <v>23689231</v>
      </c>
      <c r="E114" s="141">
        <v>-3.6988641747698336E-2</v>
      </c>
      <c r="F114" s="212">
        <v>24599119</v>
      </c>
      <c r="G114" s="141"/>
      <c r="H114" s="158">
        <v>0</v>
      </c>
      <c r="I114" s="141"/>
      <c r="J114" s="158">
        <v>0</v>
      </c>
      <c r="K114" s="141"/>
    </row>
    <row r="115" spans="1:11" x14ac:dyDescent="0.25">
      <c r="A115" s="308" t="s">
        <v>2112</v>
      </c>
      <c r="B115" s="302"/>
      <c r="C115" s="309"/>
      <c r="D115" s="212"/>
      <c r="E115" s="141"/>
      <c r="F115" s="212"/>
      <c r="G115" s="141"/>
      <c r="H115" s="158"/>
      <c r="I115" s="141"/>
      <c r="J115" s="158"/>
      <c r="K115" s="141"/>
    </row>
    <row r="116" spans="1:11" x14ac:dyDescent="0.25">
      <c r="A116" s="308" t="s">
        <v>2113</v>
      </c>
      <c r="B116" s="302"/>
      <c r="C116" s="309"/>
      <c r="D116" s="212"/>
      <c r="E116" s="141"/>
      <c r="F116" s="212"/>
      <c r="G116" s="141"/>
      <c r="H116" s="158"/>
      <c r="I116" s="141"/>
      <c r="J116" s="158"/>
      <c r="K116" s="141"/>
    </row>
    <row r="117" spans="1:11" x14ac:dyDescent="0.25">
      <c r="A117" s="308" t="s">
        <v>2114</v>
      </c>
      <c r="B117" s="302"/>
      <c r="C117" s="309"/>
      <c r="D117" s="212"/>
      <c r="E117" s="141"/>
      <c r="F117" s="212"/>
      <c r="G117" s="141"/>
      <c r="H117" s="158"/>
      <c r="I117" s="141"/>
      <c r="J117" s="158"/>
      <c r="K117" s="141"/>
    </row>
    <row r="118" spans="1:11" x14ac:dyDescent="0.25">
      <c r="A118" s="308" t="s">
        <v>2135</v>
      </c>
      <c r="B118" s="302"/>
      <c r="C118" s="309"/>
      <c r="D118" s="212">
        <v>100046437</v>
      </c>
      <c r="E118" s="141">
        <v>5.4343694519839447E-2</v>
      </c>
      <c r="F118" s="212">
        <v>94889776</v>
      </c>
      <c r="G118" s="141">
        <v>6.3707163069596451E-2</v>
      </c>
      <c r="H118" s="158">
        <v>89206672</v>
      </c>
      <c r="I118" s="141">
        <v>0.10525723489460836</v>
      </c>
      <c r="J118" s="158">
        <v>80711231</v>
      </c>
      <c r="K118" s="141">
        <v>0.23956029118178113</v>
      </c>
    </row>
    <row r="119" spans="1:11" x14ac:dyDescent="0.25">
      <c r="A119" s="308" t="s">
        <v>2115</v>
      </c>
      <c r="B119" s="302"/>
      <c r="C119" s="309"/>
      <c r="D119" s="212">
        <v>10829561</v>
      </c>
      <c r="E119" s="141">
        <v>0.13324367474232313</v>
      </c>
      <c r="F119" s="212">
        <v>9556251</v>
      </c>
      <c r="G119" s="141"/>
      <c r="H119" s="158">
        <v>0</v>
      </c>
      <c r="I119" s="141"/>
      <c r="J119" s="158">
        <v>0</v>
      </c>
      <c r="K119" s="141"/>
    </row>
    <row r="120" spans="1:11" x14ac:dyDescent="0.25">
      <c r="A120" s="308" t="s">
        <v>2116</v>
      </c>
      <c r="B120" s="302"/>
      <c r="C120" s="309"/>
      <c r="D120" s="212">
        <v>84751</v>
      </c>
      <c r="E120" s="141">
        <v>5.3905142512441566</v>
      </c>
      <c r="F120" s="212">
        <v>13262</v>
      </c>
      <c r="G120" s="141"/>
      <c r="H120" s="158">
        <v>0</v>
      </c>
      <c r="I120" s="141"/>
      <c r="J120" s="158">
        <v>0</v>
      </c>
      <c r="K120" s="141"/>
    </row>
    <row r="121" spans="1:11" x14ac:dyDescent="0.25">
      <c r="A121" s="308" t="s">
        <v>2117</v>
      </c>
      <c r="B121" s="302"/>
      <c r="C121" s="309"/>
      <c r="D121" s="212">
        <v>15233441</v>
      </c>
      <c r="E121" s="141">
        <v>9.9614478369917991E-2</v>
      </c>
      <c r="F121" s="212">
        <v>13853438</v>
      </c>
      <c r="G121" s="141">
        <v>8.2092978006470085E-2</v>
      </c>
      <c r="H121" s="158">
        <v>12802447</v>
      </c>
      <c r="I121" s="141">
        <v>0.12618674536269081</v>
      </c>
      <c r="J121" s="158">
        <v>11367961</v>
      </c>
      <c r="K121" s="141">
        <v>0.340032834384284</v>
      </c>
    </row>
    <row r="122" spans="1:11" x14ac:dyDescent="0.25">
      <c r="A122" s="308" t="s">
        <v>2119</v>
      </c>
      <c r="B122" s="302"/>
      <c r="C122" s="309"/>
      <c r="D122" s="212">
        <v>36319003</v>
      </c>
      <c r="E122" s="141">
        <v>0.16424546968817166</v>
      </c>
      <c r="F122" s="212">
        <v>31195314</v>
      </c>
      <c r="G122" s="141"/>
      <c r="H122" s="158">
        <v>0</v>
      </c>
      <c r="I122" s="141"/>
      <c r="J122" s="158">
        <v>0</v>
      </c>
      <c r="K122" s="141"/>
    </row>
    <row r="123" spans="1:11" x14ac:dyDescent="0.25">
      <c r="A123" s="308" t="s">
        <v>2120</v>
      </c>
      <c r="B123" s="302"/>
      <c r="C123" s="309"/>
      <c r="D123" s="212">
        <v>238009</v>
      </c>
      <c r="E123" s="141">
        <v>-0.4598855363723835</v>
      </c>
      <c r="F123" s="212">
        <v>440664</v>
      </c>
      <c r="G123" s="141"/>
      <c r="H123" s="158">
        <v>0</v>
      </c>
      <c r="I123" s="141"/>
      <c r="J123" s="158">
        <v>0</v>
      </c>
      <c r="K123" s="141"/>
    </row>
    <row r="124" spans="1:11" x14ac:dyDescent="0.25">
      <c r="A124" s="308" t="s">
        <v>2121</v>
      </c>
      <c r="B124" s="302"/>
      <c r="C124" s="309"/>
      <c r="D124" s="212">
        <v>37296791</v>
      </c>
      <c r="E124" s="141">
        <v>0.12844466190976744</v>
      </c>
      <c r="F124" s="212">
        <v>33051502</v>
      </c>
      <c r="G124" s="141">
        <v>-7.922023499460451E-2</v>
      </c>
      <c r="H124" s="158">
        <v>35895122</v>
      </c>
      <c r="I124" s="141">
        <v>-2.1339551080067243E-2</v>
      </c>
      <c r="J124" s="158">
        <v>36677810</v>
      </c>
      <c r="K124" s="141">
        <v>1.6876171178159316E-2</v>
      </c>
    </row>
    <row r="125" spans="1:11" x14ac:dyDescent="0.25">
      <c r="A125" s="308" t="s">
        <v>2118</v>
      </c>
      <c r="B125" s="302"/>
      <c r="C125" s="309"/>
      <c r="D125" s="212">
        <v>13782913</v>
      </c>
      <c r="E125" s="141">
        <v>8.5332578223301869E-2</v>
      </c>
      <c r="F125" s="212">
        <v>12699253</v>
      </c>
      <c r="G125" s="141"/>
      <c r="H125" s="158">
        <v>0</v>
      </c>
      <c r="I125" s="141"/>
      <c r="J125" s="158">
        <v>0</v>
      </c>
      <c r="K125" s="141"/>
    </row>
    <row r="126" spans="1:11" x14ac:dyDescent="0.25">
      <c r="A126" s="308" t="s">
        <v>2122</v>
      </c>
      <c r="B126" s="302"/>
      <c r="C126" s="309"/>
      <c r="D126" s="212">
        <v>594072</v>
      </c>
      <c r="E126" s="141">
        <v>-0.15738292729975378</v>
      </c>
      <c r="F126" s="212">
        <v>705032</v>
      </c>
      <c r="G126" s="141"/>
      <c r="H126" s="158">
        <v>0</v>
      </c>
      <c r="I126" s="141"/>
      <c r="J126" s="158">
        <v>0</v>
      </c>
      <c r="K126" s="141"/>
    </row>
    <row r="127" spans="1:11" x14ac:dyDescent="0.25">
      <c r="A127" s="308" t="s">
        <v>2123</v>
      </c>
      <c r="B127" s="302"/>
      <c r="C127" s="309"/>
      <c r="D127" s="212">
        <v>14534965</v>
      </c>
      <c r="E127" s="141">
        <v>6.5661630832073659E-2</v>
      </c>
      <c r="F127" s="212">
        <v>13639381</v>
      </c>
      <c r="G127" s="141">
        <v>0.24050195315164546</v>
      </c>
      <c r="H127" s="158">
        <v>10995050</v>
      </c>
      <c r="I127" s="141">
        <v>0.13214881279368673</v>
      </c>
      <c r="J127" s="158">
        <v>9711665</v>
      </c>
      <c r="K127" s="141">
        <v>0.49665016245926941</v>
      </c>
    </row>
    <row r="128" spans="1:11" x14ac:dyDescent="0.25">
      <c r="A128" s="308" t="s">
        <v>2124</v>
      </c>
      <c r="B128" s="302"/>
      <c r="C128" s="309"/>
      <c r="D128" s="212">
        <v>0</v>
      </c>
      <c r="E128" s="141"/>
      <c r="F128" s="212">
        <v>0</v>
      </c>
      <c r="G128" s="141"/>
      <c r="H128" s="158">
        <v>0</v>
      </c>
      <c r="I128" s="141"/>
      <c r="J128" s="158">
        <v>0</v>
      </c>
      <c r="K128" s="141"/>
    </row>
    <row r="129" spans="1:11" x14ac:dyDescent="0.25">
      <c r="A129" s="308" t="s">
        <v>2125</v>
      </c>
      <c r="B129" s="302"/>
      <c r="C129" s="309"/>
      <c r="D129" s="212">
        <v>214</v>
      </c>
      <c r="E129" s="141"/>
      <c r="F129" s="212">
        <v>0</v>
      </c>
      <c r="G129" s="141"/>
      <c r="H129" s="158">
        <v>0</v>
      </c>
      <c r="I129" s="141"/>
      <c r="J129" s="158">
        <v>0</v>
      </c>
      <c r="K129" s="141"/>
    </row>
    <row r="130" spans="1:11" x14ac:dyDescent="0.25">
      <c r="A130" s="308" t="s">
        <v>2126</v>
      </c>
      <c r="B130" s="302"/>
      <c r="C130" s="309"/>
      <c r="D130" s="212">
        <v>211</v>
      </c>
      <c r="E130" s="141"/>
      <c r="F130" s="212">
        <v>0</v>
      </c>
      <c r="G130" s="141">
        <v>-1</v>
      </c>
      <c r="H130" s="158">
        <v>32267</v>
      </c>
      <c r="I130" s="141">
        <v>-3.4590320886994652E-3</v>
      </c>
      <c r="J130" s="158">
        <v>32379</v>
      </c>
      <c r="K130" s="141">
        <v>-0.99348343061861077</v>
      </c>
    </row>
    <row r="131" spans="1:11" x14ac:dyDescent="0.25">
      <c r="A131" s="308" t="s">
        <v>2127</v>
      </c>
      <c r="B131" s="302"/>
      <c r="C131" s="309"/>
      <c r="D131" s="158">
        <v>67428</v>
      </c>
      <c r="E131" s="141">
        <v>1.8272977136126078E-2</v>
      </c>
      <c r="F131" s="158">
        <v>66218</v>
      </c>
      <c r="G131" s="141"/>
      <c r="H131" s="158">
        <v>0</v>
      </c>
      <c r="I131" s="141"/>
      <c r="J131" s="158">
        <v>0</v>
      </c>
      <c r="K131" s="141"/>
    </row>
    <row r="132" spans="1:11" x14ac:dyDescent="0.25">
      <c r="A132" s="308" t="s">
        <v>2279</v>
      </c>
      <c r="B132" s="302"/>
      <c r="C132" s="309"/>
      <c r="D132" s="158">
        <v>1485762</v>
      </c>
      <c r="E132" s="141">
        <v>0.23857779156048298</v>
      </c>
      <c r="F132" s="158">
        <v>1199571</v>
      </c>
      <c r="G132" s="141"/>
      <c r="H132" s="158">
        <v>0</v>
      </c>
      <c r="I132" s="141"/>
      <c r="J132" s="158">
        <v>0</v>
      </c>
      <c r="K132" s="141"/>
    </row>
    <row r="133" spans="1:11" x14ac:dyDescent="0.25">
      <c r="A133" s="308" t="s">
        <v>2128</v>
      </c>
      <c r="B133" s="302"/>
      <c r="C133" s="309"/>
      <c r="D133" s="158">
        <v>1484517</v>
      </c>
      <c r="E133" s="141">
        <v>0.24905722290935706</v>
      </c>
      <c r="F133" s="158">
        <v>1188510</v>
      </c>
      <c r="G133" s="141"/>
      <c r="H133" s="158">
        <v>0</v>
      </c>
      <c r="I133" s="141"/>
      <c r="J133" s="158">
        <v>0</v>
      </c>
      <c r="K133" s="141"/>
    </row>
    <row r="134" spans="1:11" x14ac:dyDescent="0.25">
      <c r="A134" s="308" t="s">
        <v>2282</v>
      </c>
      <c r="B134" s="302"/>
      <c r="C134" s="309"/>
      <c r="D134" s="158">
        <v>463117</v>
      </c>
      <c r="E134" s="141">
        <v>444.73339749759384</v>
      </c>
      <c r="F134" s="158">
        <v>1039</v>
      </c>
      <c r="G134" s="141"/>
      <c r="H134" s="158">
        <v>0</v>
      </c>
      <c r="I134" s="141"/>
      <c r="J134" s="158">
        <v>0</v>
      </c>
      <c r="K134" s="141"/>
    </row>
    <row r="135" spans="1:11" x14ac:dyDescent="0.25">
      <c r="A135" s="308" t="s">
        <v>2130</v>
      </c>
      <c r="B135" s="302"/>
      <c r="C135" s="309"/>
      <c r="D135" s="158">
        <v>351932</v>
      </c>
      <c r="E135" s="141">
        <v>337.72184793070261</v>
      </c>
      <c r="F135" s="158">
        <v>1039</v>
      </c>
      <c r="G135" s="141"/>
      <c r="H135" s="158">
        <v>0</v>
      </c>
      <c r="I135" s="141"/>
      <c r="J135" s="158">
        <v>0</v>
      </c>
      <c r="K135" s="141"/>
    </row>
    <row r="136" spans="1:11" x14ac:dyDescent="0.25">
      <c r="A136" s="308" t="s">
        <v>2281</v>
      </c>
      <c r="B136" s="302"/>
      <c r="C136" s="309"/>
      <c r="D136" s="211">
        <v>1245</v>
      </c>
      <c r="E136" s="207">
        <v>-0.88744236506644969</v>
      </c>
      <c r="F136" s="211">
        <v>11061</v>
      </c>
      <c r="G136" s="208"/>
      <c r="H136" s="211">
        <v>0</v>
      </c>
      <c r="I136" s="208"/>
      <c r="J136" s="211">
        <v>0</v>
      </c>
      <c r="K136" s="208"/>
    </row>
    <row r="137" spans="1:11" x14ac:dyDescent="0.25">
      <c r="A137" s="236" t="s">
        <v>2280</v>
      </c>
      <c r="B137" s="236"/>
      <c r="C137" s="236"/>
      <c r="D137" s="210">
        <v>111185</v>
      </c>
      <c r="E137" s="145"/>
      <c r="F137" s="159">
        <v>0</v>
      </c>
      <c r="G137" s="145"/>
      <c r="H137" s="159">
        <v>0</v>
      </c>
      <c r="I137" s="145"/>
      <c r="J137" s="159">
        <v>0</v>
      </c>
      <c r="K137" s="145"/>
    </row>
    <row r="138" spans="1:11" x14ac:dyDescent="0.25">
      <c r="A138" s="308" t="s">
        <v>2129</v>
      </c>
      <c r="B138" s="302"/>
      <c r="C138" s="309"/>
      <c r="D138" s="158">
        <v>112430</v>
      </c>
      <c r="E138" s="141">
        <v>9.1645420848024592</v>
      </c>
      <c r="F138" s="158">
        <v>11061</v>
      </c>
      <c r="G138" s="141"/>
      <c r="H138" s="158">
        <v>0</v>
      </c>
      <c r="I138" s="141"/>
      <c r="J138" s="158">
        <v>0</v>
      </c>
      <c r="K138" s="141"/>
    </row>
    <row r="139" spans="1:11" x14ac:dyDescent="0.25">
      <c r="A139" s="308" t="s">
        <v>2131</v>
      </c>
      <c r="B139" s="302"/>
      <c r="C139" s="309"/>
      <c r="D139" s="158"/>
      <c r="E139" s="141"/>
      <c r="F139" s="158"/>
      <c r="G139" s="141"/>
      <c r="H139" s="158"/>
      <c r="I139" s="141"/>
      <c r="J139" s="158"/>
      <c r="K139" s="141"/>
    </row>
    <row r="140" spans="1:11" x14ac:dyDescent="0.25">
      <c r="A140" s="328" t="s">
        <v>1114</v>
      </c>
      <c r="B140" s="329"/>
      <c r="C140" s="330"/>
      <c r="D140" s="209"/>
      <c r="E140" s="170"/>
      <c r="F140" s="209"/>
      <c r="G140" s="173"/>
      <c r="H140" s="209"/>
      <c r="I140" s="173"/>
      <c r="J140" s="209"/>
      <c r="K140" s="173"/>
    </row>
    <row r="141" spans="1:11" s="239" customFormat="1" ht="15.75" thickBot="1" x14ac:dyDescent="0.3">
      <c r="D141" s="213"/>
      <c r="E141" s="214"/>
      <c r="F141" s="215"/>
      <c r="G141" s="214"/>
      <c r="I141" s="214"/>
      <c r="K141" s="214"/>
    </row>
    <row r="142" spans="1:11" s="151" customFormat="1" x14ac:dyDescent="0.25">
      <c r="A142" s="322" t="s">
        <v>2236</v>
      </c>
      <c r="B142" s="323"/>
      <c r="C142" s="323"/>
      <c r="D142" s="153">
        <v>2016</v>
      </c>
      <c r="E142" s="154" t="s">
        <v>2245</v>
      </c>
      <c r="F142" s="153">
        <v>2015</v>
      </c>
      <c r="G142" s="154" t="s">
        <v>2245</v>
      </c>
      <c r="H142" s="153">
        <v>2014</v>
      </c>
      <c r="I142" s="154" t="s">
        <v>2245</v>
      </c>
      <c r="J142" s="153">
        <v>2013</v>
      </c>
      <c r="K142" s="154" t="s">
        <v>2244</v>
      </c>
    </row>
    <row r="143" spans="1:11" x14ac:dyDescent="0.25">
      <c r="A143" s="324" t="s">
        <v>42</v>
      </c>
      <c r="B143" s="325"/>
      <c r="C143" s="326"/>
      <c r="D143" s="172">
        <v>0</v>
      </c>
      <c r="E143" s="164"/>
      <c r="F143" s="165">
        <v>0</v>
      </c>
      <c r="G143" s="164"/>
      <c r="H143" s="165">
        <v>0</v>
      </c>
      <c r="I143" s="164"/>
      <c r="J143" s="165">
        <v>0</v>
      </c>
      <c r="K143" s="164"/>
    </row>
    <row r="144" spans="1:11" x14ac:dyDescent="0.25">
      <c r="A144" s="308" t="s">
        <v>44</v>
      </c>
      <c r="B144" s="302"/>
      <c r="C144" s="309"/>
      <c r="D144" s="171">
        <v>0</v>
      </c>
      <c r="E144" s="141"/>
      <c r="F144" s="158">
        <v>0</v>
      </c>
      <c r="G144" s="141"/>
      <c r="H144" s="158">
        <v>0</v>
      </c>
      <c r="I144" s="141"/>
      <c r="J144" s="158">
        <v>0</v>
      </c>
      <c r="K144" s="141"/>
    </row>
    <row r="145" spans="1:11" x14ac:dyDescent="0.25">
      <c r="A145" s="310" t="s">
        <v>46</v>
      </c>
      <c r="B145" s="304"/>
      <c r="C145" s="311"/>
      <c r="D145" s="171">
        <v>0</v>
      </c>
      <c r="E145" s="145"/>
      <c r="F145" s="159">
        <v>0</v>
      </c>
      <c r="G145" s="145"/>
      <c r="H145" s="159">
        <v>0</v>
      </c>
      <c r="I145" s="145"/>
      <c r="J145" s="159">
        <v>0</v>
      </c>
      <c r="K145" s="145"/>
    </row>
    <row r="146" spans="1:11" x14ac:dyDescent="0.25">
      <c r="A146" s="308" t="s">
        <v>48</v>
      </c>
      <c r="B146" s="302"/>
      <c r="C146" s="309"/>
      <c r="D146" s="171">
        <v>7139</v>
      </c>
      <c r="E146" s="141">
        <v>-0.37677869925796592</v>
      </c>
      <c r="F146" s="158">
        <v>11455</v>
      </c>
      <c r="G146" s="141">
        <v>-0.30558923375363722</v>
      </c>
      <c r="H146" s="158">
        <v>16496</v>
      </c>
      <c r="I146" s="141">
        <v>-0.55987193169690497</v>
      </c>
      <c r="J146" s="158">
        <v>37480</v>
      </c>
      <c r="K146" s="141">
        <v>-0.80952508004268942</v>
      </c>
    </row>
    <row r="147" spans="1:11" x14ac:dyDescent="0.25">
      <c r="A147" s="310" t="s">
        <v>50</v>
      </c>
      <c r="B147" s="304"/>
      <c r="C147" s="311"/>
      <c r="D147" s="171">
        <v>26486</v>
      </c>
      <c r="E147" s="145">
        <v>-0.44330243605103303</v>
      </c>
      <c r="F147" s="159">
        <v>47577</v>
      </c>
      <c r="G147" s="145">
        <v>-0.83393601351492852</v>
      </c>
      <c r="H147" s="159">
        <v>286498</v>
      </c>
      <c r="I147" s="145">
        <v>0.12748323521077976</v>
      </c>
      <c r="J147" s="159">
        <v>254104</v>
      </c>
      <c r="K147" s="145">
        <v>-0.89576708749173561</v>
      </c>
    </row>
    <row r="148" spans="1:11" x14ac:dyDescent="0.25">
      <c r="A148" s="308" t="s">
        <v>52</v>
      </c>
      <c r="B148" s="302"/>
      <c r="C148" s="309"/>
      <c r="D148" s="171">
        <v>28542</v>
      </c>
      <c r="E148" s="141">
        <v>-2.6501586002251054E-2</v>
      </c>
      <c r="F148" s="158">
        <v>29319</v>
      </c>
      <c r="G148" s="141">
        <v>-2.331856490889106E-2</v>
      </c>
      <c r="H148" s="158">
        <v>30019</v>
      </c>
      <c r="I148" s="141">
        <v>-2.1289775691184176E-2</v>
      </c>
      <c r="J148" s="158">
        <v>30672</v>
      </c>
      <c r="K148" s="141">
        <v>-6.944444444444442E-2</v>
      </c>
    </row>
    <row r="149" spans="1:11" x14ac:dyDescent="0.25">
      <c r="A149" s="310" t="s">
        <v>54</v>
      </c>
      <c r="B149" s="304"/>
      <c r="C149" s="311"/>
      <c r="D149" s="171">
        <v>141203</v>
      </c>
      <c r="E149" s="145">
        <v>8.1153716578358903E-2</v>
      </c>
      <c r="F149" s="159">
        <v>130604</v>
      </c>
      <c r="G149" s="145">
        <v>-9.2857688594389254E-2</v>
      </c>
      <c r="H149" s="159">
        <v>143973</v>
      </c>
      <c r="I149" s="145">
        <v>-0.25229029041505668</v>
      </c>
      <c r="J149" s="159">
        <v>192552</v>
      </c>
      <c r="K149" s="145">
        <v>-0.26667601479080971</v>
      </c>
    </row>
    <row r="150" spans="1:11" x14ac:dyDescent="0.25">
      <c r="A150" s="308" t="s">
        <v>56</v>
      </c>
      <c r="B150" s="302"/>
      <c r="C150" s="309"/>
      <c r="D150" s="171">
        <v>4247060</v>
      </c>
      <c r="E150" s="141">
        <v>-2.1884647582900874E-2</v>
      </c>
      <c r="F150" s="158">
        <v>4342085</v>
      </c>
      <c r="G150" s="141">
        <v>3.8559907732144794E-2</v>
      </c>
      <c r="H150" s="158">
        <v>4180871</v>
      </c>
      <c r="I150" s="141">
        <v>5.1097854170694346E-2</v>
      </c>
      <c r="J150" s="158">
        <v>3977623</v>
      </c>
      <c r="K150" s="141">
        <v>6.7738194393988538E-2</v>
      </c>
    </row>
    <row r="151" spans="1:11" x14ac:dyDescent="0.25">
      <c r="A151" s="310" t="s">
        <v>58</v>
      </c>
      <c r="B151" s="304"/>
      <c r="C151" s="311"/>
      <c r="D151" s="171">
        <v>91630</v>
      </c>
      <c r="E151" s="145">
        <v>0.35545332169642463</v>
      </c>
      <c r="F151" s="159">
        <v>67601</v>
      </c>
      <c r="G151" s="145">
        <v>-0.22793773341404078</v>
      </c>
      <c r="H151" s="159">
        <v>87559</v>
      </c>
      <c r="I151" s="145">
        <v>1.6083924198994959E-2</v>
      </c>
      <c r="J151" s="159">
        <v>86173</v>
      </c>
      <c r="K151" s="145">
        <v>6.3326099822450077E-2</v>
      </c>
    </row>
    <row r="152" spans="1:11" x14ac:dyDescent="0.25">
      <c r="A152" s="308" t="s">
        <v>60</v>
      </c>
      <c r="B152" s="302"/>
      <c r="C152" s="309"/>
      <c r="D152" s="171">
        <v>21069</v>
      </c>
      <c r="E152" s="141">
        <v>-0.43193399660276632</v>
      </c>
      <c r="F152" s="158">
        <v>37089</v>
      </c>
      <c r="G152" s="141">
        <v>-0.4794599374043873</v>
      </c>
      <c r="H152" s="158">
        <v>71251</v>
      </c>
      <c r="I152" s="141">
        <v>0.23073601298948065</v>
      </c>
      <c r="J152" s="158">
        <v>57893</v>
      </c>
      <c r="K152" s="141">
        <v>-0.63606999119064489</v>
      </c>
    </row>
    <row r="153" spans="1:11" x14ac:dyDescent="0.25">
      <c r="A153" s="310" t="s">
        <v>62</v>
      </c>
      <c r="B153" s="304"/>
      <c r="C153" s="311"/>
      <c r="D153" s="171">
        <v>0</v>
      </c>
      <c r="E153" s="145"/>
      <c r="F153" s="159">
        <v>0</v>
      </c>
      <c r="G153" s="145"/>
      <c r="H153" s="159">
        <v>0</v>
      </c>
      <c r="I153" s="145">
        <v>-1</v>
      </c>
      <c r="J153" s="159">
        <v>750</v>
      </c>
      <c r="K153" s="145">
        <v>-1</v>
      </c>
    </row>
    <row r="154" spans="1:11" x14ac:dyDescent="0.25">
      <c r="A154" s="308" t="s">
        <v>64</v>
      </c>
      <c r="B154" s="302"/>
      <c r="C154" s="309"/>
      <c r="D154" s="171">
        <v>41000</v>
      </c>
      <c r="E154" s="141">
        <v>0</v>
      </c>
      <c r="F154" s="158">
        <v>41000</v>
      </c>
      <c r="G154" s="141">
        <v>0</v>
      </c>
      <c r="H154" s="158">
        <v>41000</v>
      </c>
      <c r="I154" s="141">
        <v>-6.0606060606060996E-3</v>
      </c>
      <c r="J154" s="158">
        <v>41250</v>
      </c>
      <c r="K154" s="141">
        <v>-6.0606060606060996E-3</v>
      </c>
    </row>
    <row r="155" spans="1:11" x14ac:dyDescent="0.25">
      <c r="A155" s="310" t="s">
        <v>66</v>
      </c>
      <c r="B155" s="304"/>
      <c r="C155" s="311"/>
      <c r="D155" s="171">
        <v>0</v>
      </c>
      <c r="E155" s="145"/>
      <c r="F155" s="159">
        <v>0</v>
      </c>
      <c r="G155" s="145"/>
      <c r="H155" s="159">
        <v>0</v>
      </c>
      <c r="I155" s="145"/>
      <c r="J155" s="159">
        <v>0</v>
      </c>
      <c r="K155" s="145"/>
    </row>
    <row r="156" spans="1:11" x14ac:dyDescent="0.25">
      <c r="A156" s="308" t="s">
        <v>68</v>
      </c>
      <c r="B156" s="302"/>
      <c r="C156" s="309"/>
      <c r="D156" s="171">
        <v>0</v>
      </c>
      <c r="E156" s="141"/>
      <c r="F156" s="158">
        <v>0</v>
      </c>
      <c r="G156" s="141"/>
      <c r="H156" s="158">
        <v>0</v>
      </c>
      <c r="I156" s="141"/>
      <c r="J156" s="158">
        <v>0</v>
      </c>
      <c r="K156" s="141"/>
    </row>
    <row r="157" spans="1:11" x14ac:dyDescent="0.25">
      <c r="A157" s="310" t="s">
        <v>70</v>
      </c>
      <c r="B157" s="304"/>
      <c r="C157" s="311"/>
      <c r="D157" s="171">
        <v>0</v>
      </c>
      <c r="E157" s="145"/>
      <c r="F157" s="159">
        <v>0</v>
      </c>
      <c r="G157" s="145"/>
      <c r="H157" s="159">
        <v>0</v>
      </c>
      <c r="I157" s="145"/>
      <c r="J157" s="159">
        <v>0</v>
      </c>
      <c r="K157" s="145"/>
    </row>
    <row r="158" spans="1:11" x14ac:dyDescent="0.25">
      <c r="A158" s="308" t="s">
        <v>72</v>
      </c>
      <c r="B158" s="302"/>
      <c r="C158" s="309"/>
      <c r="D158" s="171">
        <v>184081</v>
      </c>
      <c r="E158" s="141">
        <v>-0.22954161155848718</v>
      </c>
      <c r="F158" s="158">
        <v>238924</v>
      </c>
      <c r="G158" s="141">
        <v>-0.20036681035636827</v>
      </c>
      <c r="H158" s="158">
        <v>298792</v>
      </c>
      <c r="I158" s="141">
        <v>-0.1114098270949937</v>
      </c>
      <c r="J158" s="158">
        <v>336254</v>
      </c>
      <c r="K158" s="141">
        <v>-0.45255372426796414</v>
      </c>
    </row>
    <row r="159" spans="1:11" x14ac:dyDescent="0.25">
      <c r="A159" s="310" t="s">
        <v>74</v>
      </c>
      <c r="B159" s="304"/>
      <c r="C159" s="311"/>
      <c r="D159" s="171">
        <v>224651</v>
      </c>
      <c r="E159" s="145">
        <v>0.13813036385559263</v>
      </c>
      <c r="F159" s="159">
        <v>197386</v>
      </c>
      <c r="G159" s="145">
        <v>-0.20501192163938653</v>
      </c>
      <c r="H159" s="159">
        <v>248288</v>
      </c>
      <c r="I159" s="145">
        <v>-5.3452226191247676E-2</v>
      </c>
      <c r="J159" s="159">
        <v>262309</v>
      </c>
      <c r="K159" s="145">
        <v>-0.1435635071614012</v>
      </c>
    </row>
    <row r="160" spans="1:11" x14ac:dyDescent="0.25">
      <c r="A160" s="308" t="s">
        <v>76</v>
      </c>
      <c r="B160" s="302"/>
      <c r="C160" s="309"/>
      <c r="D160" s="171">
        <v>0</v>
      </c>
      <c r="E160" s="141"/>
      <c r="F160" s="158">
        <v>0</v>
      </c>
      <c r="G160" s="141"/>
      <c r="H160" s="158">
        <v>0</v>
      </c>
      <c r="I160" s="141"/>
      <c r="J160" s="158">
        <v>0</v>
      </c>
      <c r="K160" s="141"/>
    </row>
    <row r="161" spans="1:17" x14ac:dyDescent="0.25">
      <c r="A161" s="310" t="s">
        <v>78</v>
      </c>
      <c r="B161" s="304"/>
      <c r="C161" s="311"/>
      <c r="D161" s="171">
        <v>304</v>
      </c>
      <c r="E161" s="145">
        <v>19.266666666666666</v>
      </c>
      <c r="F161" s="159">
        <v>15</v>
      </c>
      <c r="G161" s="145">
        <v>-0.875</v>
      </c>
      <c r="H161" s="159">
        <v>120</v>
      </c>
      <c r="I161" s="145">
        <v>-0.4759825327510917</v>
      </c>
      <c r="J161" s="159">
        <v>229</v>
      </c>
      <c r="K161" s="145">
        <v>0.32751091703056767</v>
      </c>
    </row>
    <row r="162" spans="1:17" x14ac:dyDescent="0.25">
      <c r="A162" s="308" t="s">
        <v>80</v>
      </c>
      <c r="B162" s="302"/>
      <c r="C162" s="309"/>
      <c r="D162" s="171">
        <v>0</v>
      </c>
      <c r="E162" s="141"/>
      <c r="F162" s="158">
        <v>0</v>
      </c>
      <c r="G162" s="141"/>
      <c r="H162" s="158">
        <v>0</v>
      </c>
      <c r="I162" s="141"/>
      <c r="J162" s="158">
        <v>0</v>
      </c>
      <c r="K162" s="141"/>
    </row>
    <row r="163" spans="1:17" x14ac:dyDescent="0.25">
      <c r="A163" s="310" t="s">
        <v>82</v>
      </c>
      <c r="B163" s="304"/>
      <c r="C163" s="311"/>
      <c r="D163" s="171">
        <v>0</v>
      </c>
      <c r="E163" s="145"/>
      <c r="F163" s="159">
        <v>0</v>
      </c>
      <c r="G163" s="145"/>
      <c r="H163" s="159">
        <v>0</v>
      </c>
      <c r="I163" s="145"/>
      <c r="J163" s="159">
        <v>0</v>
      </c>
      <c r="K163" s="145"/>
    </row>
    <row r="164" spans="1:17" x14ac:dyDescent="0.25">
      <c r="A164" s="308" t="s">
        <v>84</v>
      </c>
      <c r="B164" s="302"/>
      <c r="C164" s="309"/>
      <c r="D164" s="171">
        <v>211747</v>
      </c>
      <c r="E164" s="141">
        <v>0.50953497822104032</v>
      </c>
      <c r="F164" s="158">
        <v>140273</v>
      </c>
      <c r="G164" s="141">
        <v>-0.24640320622333967</v>
      </c>
      <c r="H164" s="158">
        <v>186138</v>
      </c>
      <c r="I164" s="141">
        <v>1.9104526620279882</v>
      </c>
      <c r="J164" s="158">
        <v>63955</v>
      </c>
      <c r="K164" s="141">
        <v>2.3108748338675631</v>
      </c>
    </row>
    <row r="165" spans="1:17" x14ac:dyDescent="0.25">
      <c r="A165" s="310" t="s">
        <v>86</v>
      </c>
      <c r="B165" s="304"/>
      <c r="C165" s="311"/>
      <c r="D165" s="159">
        <v>5224912</v>
      </c>
      <c r="E165" s="145">
        <v>-1.1056854494580937E-2</v>
      </c>
      <c r="F165" s="159">
        <v>5283329</v>
      </c>
      <c r="G165" s="145">
        <v>-5.5030535655038793E-2</v>
      </c>
      <c r="H165" s="159">
        <v>5591005</v>
      </c>
      <c r="I165" s="145">
        <v>4.6760829499644663E-2</v>
      </c>
      <c r="J165" s="159">
        <v>5341244</v>
      </c>
      <c r="K165" s="145">
        <v>-2.1779944896731962E-2</v>
      </c>
    </row>
    <row r="166" spans="1:17" x14ac:dyDescent="0.25">
      <c r="A166" s="308" t="s">
        <v>132</v>
      </c>
      <c r="B166" s="302"/>
      <c r="C166" s="309"/>
      <c r="D166" s="171">
        <v>4868904</v>
      </c>
      <c r="E166" s="141">
        <v>-0.11758098243500259</v>
      </c>
      <c r="F166" s="158">
        <v>5517678</v>
      </c>
      <c r="G166" s="141">
        <v>-0.52850981607904401</v>
      </c>
      <c r="H166" s="158">
        <v>11702636</v>
      </c>
      <c r="I166" s="141">
        <v>0.35106828689072023</v>
      </c>
      <c r="J166" s="158">
        <v>8661765</v>
      </c>
      <c r="K166" s="141">
        <v>-0.43788546560660557</v>
      </c>
    </row>
    <row r="167" spans="1:17" x14ac:dyDescent="0.25">
      <c r="A167" s="312" t="s">
        <v>88</v>
      </c>
      <c r="B167" s="313"/>
      <c r="C167" s="314"/>
      <c r="D167" s="169">
        <v>10093816</v>
      </c>
      <c r="E167" s="170">
        <v>-6.547454325323554E-2</v>
      </c>
      <c r="F167" s="169">
        <v>10801007</v>
      </c>
      <c r="G167" s="168">
        <v>-0.37543476240775442</v>
      </c>
      <c r="H167" s="169">
        <v>17293641</v>
      </c>
      <c r="I167" s="168">
        <v>0.23499463579577795</v>
      </c>
      <c r="J167" s="169">
        <v>14003009</v>
      </c>
      <c r="K167" s="168">
        <v>-0.27916807023404755</v>
      </c>
    </row>
    <row r="168" spans="1:17" s="239" customFormat="1" ht="15.75" thickBot="1" x14ac:dyDescent="0.3">
      <c r="A168" s="327"/>
      <c r="B168" s="327"/>
      <c r="C168" s="327"/>
      <c r="E168" s="214"/>
      <c r="G168" s="214"/>
      <c r="I168" s="214"/>
      <c r="K168" s="214"/>
    </row>
    <row r="169" spans="1:17" s="151" customFormat="1" x14ac:dyDescent="0.25">
      <c r="A169" s="322" t="s">
        <v>2289</v>
      </c>
      <c r="B169" s="323"/>
      <c r="C169" s="323"/>
      <c r="D169" s="153">
        <v>2016</v>
      </c>
      <c r="E169" s="154" t="s">
        <v>2245</v>
      </c>
      <c r="F169" s="153">
        <v>2015</v>
      </c>
      <c r="G169" s="154" t="s">
        <v>2245</v>
      </c>
      <c r="H169" s="153">
        <v>2014</v>
      </c>
      <c r="I169" s="154" t="s">
        <v>2245</v>
      </c>
      <c r="J169" s="153">
        <v>2013</v>
      </c>
      <c r="K169" s="152" t="s">
        <v>2244</v>
      </c>
      <c r="L169" s="264"/>
      <c r="M169" s="264"/>
      <c r="N169" s="264"/>
      <c r="O169" s="264"/>
      <c r="P169" s="264"/>
      <c r="Q169" s="264"/>
    </row>
    <row r="170" spans="1:17" x14ac:dyDescent="0.25">
      <c r="A170" s="324" t="s">
        <v>1116</v>
      </c>
      <c r="B170" s="325"/>
      <c r="C170" s="326"/>
      <c r="D170" s="165">
        <v>10734385</v>
      </c>
      <c r="E170" s="164">
        <v>9.1700909494385918E-2</v>
      </c>
      <c r="F170" s="165">
        <v>9832716</v>
      </c>
      <c r="G170" s="164">
        <v>0.24477475104102409</v>
      </c>
      <c r="H170" s="165">
        <v>7899193</v>
      </c>
      <c r="I170" s="164">
        <v>1.9055908111558217E-3</v>
      </c>
      <c r="J170" s="165">
        <v>7884169</v>
      </c>
      <c r="K170" s="164">
        <v>0.36151127658476123</v>
      </c>
    </row>
    <row r="171" spans="1:17" x14ac:dyDescent="0.25">
      <c r="A171" s="308" t="s">
        <v>483</v>
      </c>
      <c r="B171" s="302"/>
      <c r="C171" s="309"/>
      <c r="D171" s="158"/>
      <c r="E171" s="141"/>
      <c r="F171" s="158"/>
      <c r="G171" s="141"/>
      <c r="H171" s="158"/>
      <c r="I171" s="141"/>
      <c r="J171" s="158"/>
      <c r="K171" s="141"/>
    </row>
    <row r="172" spans="1:17" x14ac:dyDescent="0.25">
      <c r="A172" s="310" t="s">
        <v>1095</v>
      </c>
      <c r="B172" s="304"/>
      <c r="C172" s="311"/>
      <c r="D172" s="159"/>
      <c r="E172" s="145"/>
      <c r="F172" s="159"/>
      <c r="G172" s="145"/>
      <c r="H172" s="159"/>
      <c r="I172" s="145"/>
      <c r="J172" s="159"/>
      <c r="K172" s="145"/>
    </row>
    <row r="173" spans="1:17" x14ac:dyDescent="0.25">
      <c r="A173" s="308" t="s">
        <v>1096</v>
      </c>
      <c r="B173" s="302"/>
      <c r="C173" s="309"/>
      <c r="D173" s="158">
        <v>25392915</v>
      </c>
      <c r="E173" s="141">
        <v>9.6384019017121458E-2</v>
      </c>
      <c r="F173" s="158">
        <v>23160603</v>
      </c>
      <c r="G173" s="141">
        <v>0.19860980408311635</v>
      </c>
      <c r="H173" s="158">
        <v>19322888</v>
      </c>
      <c r="I173" s="141">
        <v>-0.11027136719432762</v>
      </c>
      <c r="J173" s="158">
        <v>21717732</v>
      </c>
      <c r="K173" s="141">
        <v>0.16922499089683951</v>
      </c>
    </row>
    <row r="174" spans="1:17" x14ac:dyDescent="0.25">
      <c r="A174" s="310" t="s">
        <v>1097</v>
      </c>
      <c r="B174" s="304"/>
      <c r="C174" s="311"/>
      <c r="D174" s="159">
        <v>1562887</v>
      </c>
      <c r="E174" s="145">
        <v>-0.62802513237241209</v>
      </c>
      <c r="F174" s="159">
        <v>4201593</v>
      </c>
      <c r="G174" s="145">
        <v>0.85406740686512661</v>
      </c>
      <c r="H174" s="159">
        <v>2266149</v>
      </c>
      <c r="I174" s="145">
        <v>0.18133683505952169</v>
      </c>
      <c r="J174" s="159">
        <v>1918292</v>
      </c>
      <c r="K174" s="145">
        <v>-0.18527158534779897</v>
      </c>
    </row>
    <row r="175" spans="1:17" x14ac:dyDescent="0.25">
      <c r="A175" s="308" t="s">
        <v>1098</v>
      </c>
      <c r="B175" s="302"/>
      <c r="C175" s="309"/>
      <c r="D175" s="158">
        <v>3094752</v>
      </c>
      <c r="E175" s="141">
        <v>-1.8218814211493517E-2</v>
      </c>
      <c r="F175" s="158">
        <v>3152181</v>
      </c>
      <c r="G175" s="141">
        <v>0.12790664389036754</v>
      </c>
      <c r="H175" s="158">
        <v>2794718</v>
      </c>
      <c r="I175" s="141">
        <v>-1.9848043549992589E-3</v>
      </c>
      <c r="J175" s="158">
        <v>2800276</v>
      </c>
      <c r="K175" s="141">
        <v>0.10515963426462238</v>
      </c>
    </row>
    <row r="176" spans="1:17" x14ac:dyDescent="0.25">
      <c r="A176" s="310" t="s">
        <v>1099</v>
      </c>
      <c r="B176" s="304"/>
      <c r="C176" s="311"/>
      <c r="D176" s="159">
        <v>112727</v>
      </c>
      <c r="E176" s="145">
        <v>7.3095238095238102</v>
      </c>
      <c r="F176" s="159">
        <v>13566</v>
      </c>
      <c r="G176" s="145">
        <v>57.982608695652175</v>
      </c>
      <c r="H176" s="159">
        <v>230</v>
      </c>
      <c r="I176" s="145">
        <v>-0.94104075877980009</v>
      </c>
      <c r="J176" s="159">
        <v>3901</v>
      </c>
      <c r="K176" s="145">
        <v>27.896949500128173</v>
      </c>
    </row>
    <row r="177" spans="1:11" x14ac:dyDescent="0.25">
      <c r="A177" s="308" t="s">
        <v>1100</v>
      </c>
      <c r="B177" s="302"/>
      <c r="C177" s="309"/>
      <c r="D177" s="158">
        <v>1096946</v>
      </c>
      <c r="E177" s="141">
        <v>-0.96599122387767999</v>
      </c>
      <c r="F177" s="158">
        <v>32254792</v>
      </c>
      <c r="G177" s="141">
        <v>0.21173717497255784</v>
      </c>
      <c r="H177" s="158">
        <v>26618637</v>
      </c>
      <c r="I177" s="141">
        <v>-0.20581096282837907</v>
      </c>
      <c r="J177" s="158">
        <v>33516752</v>
      </c>
      <c r="K177" s="141">
        <v>-0.96727170938281848</v>
      </c>
    </row>
    <row r="178" spans="1:11" x14ac:dyDescent="0.25">
      <c r="A178" s="310" t="s">
        <v>1117</v>
      </c>
      <c r="B178" s="304"/>
      <c r="C178" s="311"/>
      <c r="D178" s="159">
        <v>16188</v>
      </c>
      <c r="E178" s="145">
        <v>0.16043010752688169</v>
      </c>
      <c r="F178" s="159">
        <v>13950</v>
      </c>
      <c r="G178" s="145">
        <v>5.5247895229186152</v>
      </c>
      <c r="H178" s="159">
        <v>2138</v>
      </c>
      <c r="I178" s="145">
        <v>-1.4275144971005798</v>
      </c>
      <c r="J178" s="159">
        <v>-5001</v>
      </c>
      <c r="K178" s="145">
        <v>-4.236952609478104</v>
      </c>
    </row>
    <row r="179" spans="1:11" x14ac:dyDescent="0.25">
      <c r="A179" s="308" t="s">
        <v>1101</v>
      </c>
      <c r="B179" s="302"/>
      <c r="C179" s="309"/>
      <c r="D179" s="158">
        <v>967530</v>
      </c>
      <c r="E179" s="141">
        <v>2.0772191071093484</v>
      </c>
      <c r="F179" s="158">
        <v>314417</v>
      </c>
      <c r="G179" s="141">
        <v>-0.44659411527609838</v>
      </c>
      <c r="H179" s="158">
        <v>568149</v>
      </c>
      <c r="I179" s="141">
        <v>10.870813397129186</v>
      </c>
      <c r="J179" s="158">
        <v>47861</v>
      </c>
      <c r="K179" s="141">
        <v>19.215415473976723</v>
      </c>
    </row>
    <row r="180" spans="1:11" x14ac:dyDescent="0.25">
      <c r="A180" s="310" t="s">
        <v>1118</v>
      </c>
      <c r="B180" s="304"/>
      <c r="C180" s="311"/>
      <c r="D180" s="159">
        <v>32243945</v>
      </c>
      <c r="E180" s="145">
        <v>-0.48909234701685289</v>
      </c>
      <c r="F180" s="159">
        <v>63111102</v>
      </c>
      <c r="G180" s="145">
        <v>0.2237258281528034</v>
      </c>
      <c r="H180" s="159">
        <v>51572910</v>
      </c>
      <c r="I180" s="145">
        <v>-0.14044882106549228</v>
      </c>
      <c r="J180" s="159">
        <v>59999813</v>
      </c>
      <c r="K180" s="145">
        <v>-0.46259924176763689</v>
      </c>
    </row>
    <row r="181" spans="1:11" x14ac:dyDescent="0.25">
      <c r="A181" s="308" t="s">
        <v>1119</v>
      </c>
      <c r="B181" s="302"/>
      <c r="C181" s="309"/>
      <c r="D181" s="158"/>
      <c r="E181" s="141"/>
      <c r="F181" s="158"/>
      <c r="G181" s="141"/>
      <c r="H181" s="158"/>
      <c r="I181" s="141"/>
      <c r="J181" s="158"/>
      <c r="K181" s="141"/>
    </row>
    <row r="182" spans="1:11" x14ac:dyDescent="0.25">
      <c r="A182" s="310" t="s">
        <v>1096</v>
      </c>
      <c r="B182" s="304"/>
      <c r="C182" s="311"/>
      <c r="D182" s="159">
        <v>37139795</v>
      </c>
      <c r="E182" s="145">
        <v>0.29127823656730323</v>
      </c>
      <c r="F182" s="159">
        <v>28762039</v>
      </c>
      <c r="G182" s="145">
        <v>0.1581251862291122</v>
      </c>
      <c r="H182" s="159">
        <v>24835000</v>
      </c>
      <c r="I182" s="145">
        <v>-3.2266461172823724E-2</v>
      </c>
      <c r="J182" s="159">
        <v>25663056</v>
      </c>
      <c r="K182" s="145">
        <v>0.44720858653778417</v>
      </c>
    </row>
    <row r="183" spans="1:11" x14ac:dyDescent="0.25">
      <c r="A183" s="308" t="s">
        <v>1097</v>
      </c>
      <c r="B183" s="302"/>
      <c r="C183" s="309"/>
      <c r="D183" s="158">
        <v>1821523</v>
      </c>
      <c r="E183" s="141">
        <v>-0.42627552474732344</v>
      </c>
      <c r="F183" s="158">
        <v>3174909</v>
      </c>
      <c r="G183" s="141">
        <v>0.40855280028322705</v>
      </c>
      <c r="H183" s="158">
        <v>2254022</v>
      </c>
      <c r="I183" s="141">
        <v>0.16670824814306795</v>
      </c>
      <c r="J183" s="158">
        <v>1931950</v>
      </c>
      <c r="K183" s="141">
        <v>-5.7158311550505991E-2</v>
      </c>
    </row>
    <row r="184" spans="1:11" x14ac:dyDescent="0.25">
      <c r="A184" s="310" t="s">
        <v>1098</v>
      </c>
      <c r="B184" s="304"/>
      <c r="C184" s="311"/>
      <c r="D184" s="159">
        <v>4255551</v>
      </c>
      <c r="E184" s="145">
        <v>-0.31686733933010303</v>
      </c>
      <c r="F184" s="159">
        <v>6229465</v>
      </c>
      <c r="G184" s="145">
        <v>0.37612841728327151</v>
      </c>
      <c r="H184" s="159">
        <v>4526805</v>
      </c>
      <c r="I184" s="145">
        <v>1.9859849404797014E-2</v>
      </c>
      <c r="J184" s="159">
        <v>4438654</v>
      </c>
      <c r="K184" s="145">
        <v>-4.1251920064055425E-2</v>
      </c>
    </row>
    <row r="185" spans="1:11" x14ac:dyDescent="0.25">
      <c r="A185" s="308" t="s">
        <v>1099</v>
      </c>
      <c r="B185" s="302"/>
      <c r="C185" s="309"/>
      <c r="D185" s="158">
        <v>237394</v>
      </c>
      <c r="E185" s="141">
        <v>-0.30244093076830403</v>
      </c>
      <c r="F185" s="158">
        <v>340321</v>
      </c>
      <c r="G185" s="141">
        <v>20.287358478763995</v>
      </c>
      <c r="H185" s="158">
        <v>15987</v>
      </c>
      <c r="I185" s="141">
        <v>-0.22569864871409895</v>
      </c>
      <c r="J185" s="158">
        <v>20647</v>
      </c>
      <c r="K185" s="141">
        <v>10.4977478568315</v>
      </c>
    </row>
    <row r="186" spans="1:11" x14ac:dyDescent="0.25">
      <c r="A186" s="310" t="s">
        <v>1100</v>
      </c>
      <c r="B186" s="304"/>
      <c r="C186" s="311"/>
      <c r="D186" s="159">
        <v>1523492</v>
      </c>
      <c r="E186" s="145">
        <v>-0.9497372300716721</v>
      </c>
      <c r="F186" s="159">
        <v>30310546</v>
      </c>
      <c r="G186" s="145">
        <v>8.7640851169311196E-2</v>
      </c>
      <c r="H186" s="159">
        <v>27868157</v>
      </c>
      <c r="I186" s="145">
        <v>-0.19468305980799883</v>
      </c>
      <c r="J186" s="159">
        <v>34605204</v>
      </c>
      <c r="K186" s="145">
        <v>-0.95597506086078843</v>
      </c>
    </row>
    <row r="187" spans="1:11" x14ac:dyDescent="0.25">
      <c r="A187" s="308" t="s">
        <v>1102</v>
      </c>
      <c r="B187" s="302"/>
      <c r="C187" s="309"/>
      <c r="D187" s="158">
        <v>342694</v>
      </c>
      <c r="E187" s="141">
        <v>2.35520570208933</v>
      </c>
      <c r="F187" s="158">
        <v>102138</v>
      </c>
      <c r="G187" s="141"/>
      <c r="H187" s="158">
        <v>0</v>
      </c>
      <c r="I187" s="141">
        <v>-1</v>
      </c>
      <c r="J187" s="158">
        <v>707473</v>
      </c>
      <c r="K187" s="141">
        <v>-0.51560836950668087</v>
      </c>
    </row>
    <row r="188" spans="1:11" x14ac:dyDescent="0.25">
      <c r="A188" s="310" t="s">
        <v>1120</v>
      </c>
      <c r="B188" s="304"/>
      <c r="C188" s="311"/>
      <c r="D188" s="159">
        <v>45320449</v>
      </c>
      <c r="E188" s="145">
        <v>-0.34241394286855498</v>
      </c>
      <c r="F188" s="159">
        <v>68919419</v>
      </c>
      <c r="G188" s="145">
        <v>0.15831012757972607</v>
      </c>
      <c r="H188" s="159">
        <v>59499971</v>
      </c>
      <c r="I188" s="145">
        <v>-0.11677846524938684</v>
      </c>
      <c r="J188" s="159">
        <v>67366984</v>
      </c>
      <c r="K188" s="145">
        <v>-0.32726023477613309</v>
      </c>
    </row>
    <row r="189" spans="1:11" x14ac:dyDescent="0.25">
      <c r="A189" s="308" t="s">
        <v>1121</v>
      </c>
      <c r="B189" s="302"/>
      <c r="C189" s="309"/>
      <c r="D189" s="158">
        <v>180853</v>
      </c>
      <c r="E189" s="141">
        <v>0.1038862744379947</v>
      </c>
      <c r="F189" s="158">
        <v>163833</v>
      </c>
      <c r="G189" s="141">
        <v>-0.32696447351123969</v>
      </c>
      <c r="H189" s="158">
        <v>243424</v>
      </c>
      <c r="I189" s="141">
        <v>0.11751068508495277</v>
      </c>
      <c r="J189" s="158">
        <v>217827</v>
      </c>
      <c r="K189" s="141">
        <v>-0.16974020667777645</v>
      </c>
    </row>
    <row r="190" spans="1:11" x14ac:dyDescent="0.25">
      <c r="A190" s="312" t="s">
        <v>1122</v>
      </c>
      <c r="B190" s="313"/>
      <c r="C190" s="314"/>
      <c r="D190" s="169">
        <v>-13257357</v>
      </c>
      <c r="E190" s="168">
        <v>1.2198637374921488</v>
      </c>
      <c r="F190" s="169">
        <v>-5972149</v>
      </c>
      <c r="G190" s="168">
        <v>-0.26905820156330984</v>
      </c>
      <c r="H190" s="169">
        <v>-8170485</v>
      </c>
      <c r="I190" s="168">
        <v>7.7190132416646628E-2</v>
      </c>
      <c r="J190" s="169">
        <v>-7584998</v>
      </c>
      <c r="K190" s="168">
        <v>0.74783922157922778</v>
      </c>
    </row>
    <row r="191" spans="1:11" s="239" customFormat="1" x14ac:dyDescent="0.25">
      <c r="D191" s="216"/>
      <c r="E191" s="214"/>
      <c r="F191" s="216"/>
      <c r="G191" s="214"/>
      <c r="H191" s="216"/>
      <c r="I191" s="214"/>
      <c r="J191" s="216"/>
      <c r="K191" s="214"/>
    </row>
    <row r="192" spans="1:11" x14ac:dyDescent="0.25">
      <c r="A192" s="315" t="s">
        <v>2248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7"/>
    </row>
    <row r="193" spans="1:11" s="234" customFormat="1" x14ac:dyDescent="0.2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</row>
    <row r="194" spans="1:11" s="234" customFormat="1" x14ac:dyDescent="0.2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</row>
    <row r="195" spans="1:11" s="234" customFormat="1" x14ac:dyDescent="0.2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</row>
    <row r="196" spans="1:11" s="234" customFormat="1" x14ac:dyDescent="0.2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</row>
    <row r="197" spans="1:11" s="234" customFormat="1" x14ac:dyDescent="0.2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</row>
    <row r="198" spans="1:11" s="234" customFormat="1" x14ac:dyDescent="0.2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</row>
    <row r="199" spans="1:11" s="234" customFormat="1" x14ac:dyDescent="0.2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</row>
    <row r="200" spans="1:11" s="234" customFormat="1" x14ac:dyDescent="0.2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</row>
    <row r="201" spans="1:11" s="234" customFormat="1" x14ac:dyDescent="0.2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</row>
    <row r="202" spans="1:11" s="234" customFormat="1" x14ac:dyDescent="0.2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</row>
    <row r="203" spans="1:11" s="234" customFormat="1" x14ac:dyDescent="0.2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</row>
    <row r="204" spans="1:11" s="234" customFormat="1" x14ac:dyDescent="0.2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</row>
    <row r="205" spans="1:11" s="234" customFormat="1" x14ac:dyDescent="0.2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</row>
    <row r="206" spans="1:11" s="234" customFormat="1" x14ac:dyDescent="0.2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</row>
    <row r="207" spans="1:11" s="234" customFormat="1" x14ac:dyDescent="0.2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</row>
    <row r="208" spans="1:11" s="239" customFormat="1" ht="15.75" thickBot="1" x14ac:dyDescent="0.3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</row>
    <row r="209" spans="1:12" s="151" customFormat="1" ht="15.75" thickBot="1" x14ac:dyDescent="0.3">
      <c r="A209" s="318" t="s">
        <v>2241</v>
      </c>
      <c r="B209" s="319"/>
      <c r="C209" s="319"/>
      <c r="D209" s="153">
        <v>2016</v>
      </c>
      <c r="E209" s="154" t="s">
        <v>2245</v>
      </c>
      <c r="F209" s="153">
        <v>2015</v>
      </c>
      <c r="G209" s="154" t="s">
        <v>2245</v>
      </c>
      <c r="H209" s="153">
        <v>2014</v>
      </c>
      <c r="I209" s="154" t="s">
        <v>2245</v>
      </c>
      <c r="J209" s="153">
        <v>2013</v>
      </c>
      <c r="K209" s="152" t="s">
        <v>2244</v>
      </c>
    </row>
    <row r="210" spans="1:12" x14ac:dyDescent="0.25">
      <c r="A210" s="320" t="s">
        <v>1190</v>
      </c>
      <c r="B210" s="321"/>
      <c r="C210" s="321"/>
      <c r="D210" s="165">
        <v>28190779</v>
      </c>
      <c r="E210" s="164">
        <v>-0.14820574755782168</v>
      </c>
      <c r="F210" s="165">
        <v>33095761</v>
      </c>
      <c r="G210" s="164">
        <v>0.27314314831616993</v>
      </c>
      <c r="H210" s="165">
        <v>25995318</v>
      </c>
      <c r="I210" s="164">
        <v>0.10682042546857384</v>
      </c>
      <c r="J210" s="165">
        <v>23486482</v>
      </c>
      <c r="K210" s="164">
        <v>0.20029806933196714</v>
      </c>
    </row>
    <row r="211" spans="1:12" x14ac:dyDescent="0.25">
      <c r="A211" s="301" t="s">
        <v>1089</v>
      </c>
      <c r="B211" s="302"/>
      <c r="C211" s="302"/>
      <c r="D211" s="232">
        <v>9672756</v>
      </c>
      <c r="E211" s="162">
        <v>3.5574315010746149E-2</v>
      </c>
      <c r="F211" s="232">
        <v>9340475</v>
      </c>
      <c r="G211" s="162">
        <v>5.4868438958805221E-2</v>
      </c>
      <c r="H211" s="232">
        <v>8854635</v>
      </c>
      <c r="I211" s="162">
        <v>3.7500601962626723E-2</v>
      </c>
      <c r="J211" s="232">
        <v>8534583</v>
      </c>
      <c r="K211" s="162">
        <v>0.13336011847327511</v>
      </c>
    </row>
    <row r="212" spans="1:12" x14ac:dyDescent="0.25">
      <c r="A212" s="303" t="s">
        <v>1202</v>
      </c>
      <c r="B212" s="304"/>
      <c r="C212" s="304"/>
      <c r="D212" s="159">
        <v>11585745</v>
      </c>
      <c r="E212" s="145">
        <v>-4.6252503168938253E-2</v>
      </c>
      <c r="F212" s="159">
        <v>12147602</v>
      </c>
      <c r="G212" s="145">
        <v>-1.6335137209872896E-2</v>
      </c>
      <c r="H212" s="159">
        <v>12349330</v>
      </c>
      <c r="I212" s="145">
        <v>0.18639953071750237</v>
      </c>
      <c r="J212" s="159">
        <v>10409082</v>
      </c>
      <c r="K212" s="145">
        <v>0.11304195701407682</v>
      </c>
    </row>
    <row r="213" spans="1:12" x14ac:dyDescent="0.25">
      <c r="A213" s="301" t="s">
        <v>1214</v>
      </c>
      <c r="B213" s="302"/>
      <c r="C213" s="302"/>
      <c r="D213" s="158">
        <v>3578005</v>
      </c>
      <c r="E213" s="141">
        <v>0.13277009389821481</v>
      </c>
      <c r="F213" s="158">
        <v>3158633</v>
      </c>
      <c r="G213" s="141">
        <v>-9.692062470962437E-2</v>
      </c>
      <c r="H213" s="158">
        <v>3497625</v>
      </c>
      <c r="I213" s="141">
        <v>0.26357732600105344</v>
      </c>
      <c r="J213" s="158">
        <v>2768034</v>
      </c>
      <c r="K213" s="141">
        <v>0.2926159866533431</v>
      </c>
    </row>
    <row r="214" spans="1:12" x14ac:dyDescent="0.25">
      <c r="A214" s="303" t="s">
        <v>1218</v>
      </c>
      <c r="B214" s="304"/>
      <c r="C214" s="304"/>
      <c r="D214" s="159">
        <v>-420940</v>
      </c>
      <c r="E214" s="145">
        <v>0.10315584231795327</v>
      </c>
      <c r="F214" s="159">
        <v>-381578</v>
      </c>
      <c r="G214" s="145">
        <v>8.8339776300190707</v>
      </c>
      <c r="H214" s="159">
        <v>-38802</v>
      </c>
      <c r="I214" s="145">
        <v>-1.6664147702876773</v>
      </c>
      <c r="J214" s="159">
        <v>58225</v>
      </c>
      <c r="K214" s="145">
        <v>-8.2295405753542283</v>
      </c>
    </row>
    <row r="215" spans="1:12" x14ac:dyDescent="0.25">
      <c r="A215" s="301" t="s">
        <v>1145</v>
      </c>
      <c r="B215" s="302"/>
      <c r="C215" s="302"/>
      <c r="D215" s="158">
        <v>1088082</v>
      </c>
      <c r="E215" s="141">
        <v>3.240778560738339</v>
      </c>
      <c r="F215" s="158">
        <v>256576</v>
      </c>
      <c r="G215" s="141">
        <v>-0.83984319894134318</v>
      </c>
      <c r="H215" s="158">
        <v>1602030</v>
      </c>
      <c r="I215" s="141">
        <v>0.20779488076453045</v>
      </c>
      <c r="J215" s="158">
        <v>1326409</v>
      </c>
      <c r="K215" s="141">
        <v>-0.17967836466730847</v>
      </c>
    </row>
    <row r="216" spans="1:12" x14ac:dyDescent="0.25">
      <c r="A216" s="303" t="s">
        <v>1521</v>
      </c>
      <c r="B216" s="304"/>
      <c r="C216" s="304"/>
      <c r="D216" s="229">
        <v>0.11490494282600025</v>
      </c>
      <c r="E216" s="145">
        <v>-0.95063560106672007</v>
      </c>
      <c r="F216" s="229">
        <v>2.3276884821651285</v>
      </c>
      <c r="G216" s="145">
        <v>20.936612991764274</v>
      </c>
      <c r="H216" s="229">
        <v>0.10610974825689906</v>
      </c>
      <c r="I216" s="145">
        <v>-21.764963864810447</v>
      </c>
      <c r="J216" s="229">
        <v>-5.1100377033026769E-3</v>
      </c>
      <c r="K216" s="145">
        <v>-23.486124271007991</v>
      </c>
    </row>
    <row r="217" spans="1:12" x14ac:dyDescent="0.25">
      <c r="A217" s="301" t="s">
        <v>445</v>
      </c>
      <c r="B217" s="302"/>
      <c r="C217" s="302"/>
      <c r="D217" s="158"/>
      <c r="E217" s="141"/>
      <c r="F217" s="158"/>
      <c r="G217" s="141"/>
      <c r="H217" s="158"/>
      <c r="I217" s="141"/>
      <c r="J217" s="158"/>
      <c r="K217" s="141"/>
      <c r="L217" s="234"/>
    </row>
    <row r="218" spans="1:12" x14ac:dyDescent="0.25">
      <c r="A218" s="303" t="s">
        <v>1227</v>
      </c>
      <c r="B218" s="304"/>
      <c r="C218" s="304"/>
      <c r="D218" s="159">
        <v>19495935</v>
      </c>
      <c r="E218" s="145">
        <v>4.7830932753763822E-2</v>
      </c>
      <c r="F218" s="159">
        <v>18605993</v>
      </c>
      <c r="G218" s="145">
        <v>4.2132445976396093E-2</v>
      </c>
      <c r="H218" s="159">
        <v>17853770</v>
      </c>
      <c r="I218" s="145">
        <v>7.7570634174240372E-2</v>
      </c>
      <c r="J218" s="159">
        <v>16568538</v>
      </c>
      <c r="K218" s="145">
        <v>0.17668408642935174</v>
      </c>
    </row>
    <row r="219" spans="1:12" x14ac:dyDescent="0.25">
      <c r="A219" s="301" t="s">
        <v>1231</v>
      </c>
      <c r="B219" s="302"/>
      <c r="C219" s="302"/>
      <c r="D219" s="158">
        <v>611626</v>
      </c>
      <c r="E219" s="141">
        <v>-0.31273575948122523</v>
      </c>
      <c r="F219" s="158">
        <v>889943</v>
      </c>
      <c r="G219" s="141">
        <v>0.18308400567384941</v>
      </c>
      <c r="H219" s="158">
        <v>752223</v>
      </c>
      <c r="I219" s="141">
        <v>-0.41471812093069582</v>
      </c>
      <c r="J219" s="158">
        <v>1285232</v>
      </c>
      <c r="K219" s="141">
        <v>-0.52411237815429434</v>
      </c>
    </row>
    <row r="220" spans="1:12" x14ac:dyDescent="0.25">
      <c r="A220" s="303" t="s">
        <v>1232</v>
      </c>
      <c r="B220" s="304"/>
      <c r="C220" s="304"/>
      <c r="D220" s="210">
        <v>20107561</v>
      </c>
      <c r="E220" s="145">
        <v>3.1371975747764846E-2</v>
      </c>
      <c r="F220" s="210">
        <v>19495935</v>
      </c>
      <c r="G220" s="145">
        <v>4.7830932753763822E-2</v>
      </c>
      <c r="H220" s="210">
        <v>18605993</v>
      </c>
      <c r="I220" s="145">
        <v>4.2132445976396093E-2</v>
      </c>
      <c r="J220" s="210">
        <v>17853770</v>
      </c>
      <c r="K220" s="145">
        <v>0.12623613948202528</v>
      </c>
    </row>
    <row r="221" spans="1:12" x14ac:dyDescent="0.25">
      <c r="A221" s="301" t="s">
        <v>1752</v>
      </c>
      <c r="B221" s="302"/>
      <c r="C221" s="302"/>
      <c r="D221" s="140">
        <v>11.439776708870857</v>
      </c>
      <c r="E221" s="141">
        <v>2.144780773989452E-2</v>
      </c>
      <c r="F221" s="140">
        <v>11.19957047456303</v>
      </c>
      <c r="G221" s="141">
        <v>5.6504320122036322E-2</v>
      </c>
      <c r="H221" s="140">
        <v>10.600591271855256</v>
      </c>
      <c r="I221" s="141">
        <v>7.7733608994634551E-3</v>
      </c>
      <c r="J221" s="140">
        <v>10.518824651600195</v>
      </c>
      <c r="K221" s="141">
        <v>8.7552753066433286E-2</v>
      </c>
    </row>
    <row r="222" spans="1:12" x14ac:dyDescent="0.25">
      <c r="A222" s="303" t="s">
        <v>1755</v>
      </c>
      <c r="B222" s="304"/>
      <c r="C222" s="304"/>
      <c r="D222" s="144">
        <v>0.9225154159671578</v>
      </c>
      <c r="E222" s="160">
        <v>-5.2756619864777421E-2</v>
      </c>
      <c r="F222" s="144">
        <v>0.97389481448312176</v>
      </c>
      <c r="G222" s="160">
        <v>-1.6074974090414806E-2</v>
      </c>
      <c r="H222" s="144">
        <v>0.98980591898535053</v>
      </c>
      <c r="I222" s="160">
        <v>-0.11112670940964742</v>
      </c>
      <c r="J222" s="144">
        <v>1.1135511995505711</v>
      </c>
      <c r="K222" s="160">
        <v>-0.17155545578911446</v>
      </c>
      <c r="L222" s="245" t="s">
        <v>2247</v>
      </c>
    </row>
    <row r="223" spans="1:12" x14ac:dyDescent="0.25">
      <c r="A223" s="301" t="s">
        <v>1756</v>
      </c>
      <c r="B223" s="302"/>
      <c r="C223" s="302"/>
      <c r="D223" s="140">
        <v>43.024857834926216</v>
      </c>
      <c r="E223" s="141">
        <v>6.6889725441158232E-2</v>
      </c>
      <c r="F223" s="140">
        <v>40.327371057149762</v>
      </c>
      <c r="G223" s="141">
        <v>0.17651006861259644</v>
      </c>
      <c r="H223" s="140">
        <v>34.277115116155322</v>
      </c>
      <c r="I223" s="141">
        <v>3.4144765477179817E-3</v>
      </c>
      <c r="J223" s="140">
        <v>34.160474975492598</v>
      </c>
      <c r="K223" s="141">
        <v>0.25949237725157803</v>
      </c>
    </row>
    <row r="224" spans="1:12" x14ac:dyDescent="0.25">
      <c r="A224" s="303" t="s">
        <v>1758</v>
      </c>
      <c r="B224" s="304"/>
      <c r="C224" s="304"/>
      <c r="D224" s="144">
        <v>0.10749434006441656</v>
      </c>
      <c r="E224" s="145">
        <v>0.20227447228883988</v>
      </c>
      <c r="F224" s="144">
        <v>8.9409151189722369E-2</v>
      </c>
      <c r="G224" s="145">
        <v>-0.35172432614050453</v>
      </c>
      <c r="H224" s="144">
        <v>0.13791841155696447</v>
      </c>
      <c r="I224" s="145">
        <v>-0.48641096434037001</v>
      </c>
      <c r="J224" s="144">
        <v>0.2685384655453722</v>
      </c>
      <c r="K224" s="145">
        <v>-0.59970598682722298</v>
      </c>
    </row>
    <row r="225" spans="1:16" x14ac:dyDescent="0.25">
      <c r="A225" s="301" t="s">
        <v>1761</v>
      </c>
      <c r="B225" s="302"/>
      <c r="C225" s="302"/>
      <c r="D225" s="140">
        <v>0.55517295210493212</v>
      </c>
      <c r="E225" s="141">
        <v>-9.505671496971202E-2</v>
      </c>
      <c r="F225" s="140">
        <v>0.61348922224043112</v>
      </c>
      <c r="G225" s="141">
        <v>0.11261767717165938</v>
      </c>
      <c r="H225" s="140">
        <v>0.55139266149353061</v>
      </c>
      <c r="I225" s="141">
        <v>1.0160543943092737E-2</v>
      </c>
      <c r="J225" s="140">
        <v>0.54584656349891369</v>
      </c>
      <c r="K225" s="141">
        <v>1.7086099335746674E-2</v>
      </c>
      <c r="L225" s="263" t="s">
        <v>2290</v>
      </c>
      <c r="M225" s="263"/>
      <c r="N225" s="263"/>
    </row>
    <row r="226" spans="1:16" ht="15.75" thickBot="1" x14ac:dyDescent="0.3">
      <c r="A226" s="305" t="s">
        <v>1762</v>
      </c>
      <c r="B226" s="306"/>
      <c r="C226" s="306"/>
      <c r="D226" s="231">
        <v>4.853005143661842E-2</v>
      </c>
      <c r="E226" s="156">
        <v>-0.11405822385324837</v>
      </c>
      <c r="F226" s="231">
        <v>5.4777924174307893E-2</v>
      </c>
      <c r="G226" s="156">
        <v>5.3112283576030705E-2</v>
      </c>
      <c r="H226" s="231">
        <v>5.2015274181685237E-2</v>
      </c>
      <c r="I226" s="156">
        <v>2.368769741540655E-3</v>
      </c>
      <c r="J226" s="231">
        <v>5.1892353145736279E-2</v>
      </c>
      <c r="K226" s="156">
        <v>-6.4793779917342698E-2</v>
      </c>
    </row>
    <row r="227" spans="1:16" s="239" customFormat="1" ht="15.75" thickBot="1" x14ac:dyDescent="0.3">
      <c r="A227" s="327"/>
      <c r="B227" s="327"/>
      <c r="C227" s="327"/>
      <c r="E227" s="214"/>
      <c r="G227" s="214"/>
      <c r="H227" s="217"/>
      <c r="I227" s="214"/>
      <c r="K227" s="214"/>
    </row>
    <row r="228" spans="1:16" s="151" customFormat="1" ht="15.75" thickBot="1" x14ac:dyDescent="0.3">
      <c r="A228" s="322" t="s">
        <v>1489</v>
      </c>
      <c r="B228" s="323"/>
      <c r="C228" s="323"/>
      <c r="D228" s="153">
        <v>2016</v>
      </c>
      <c r="E228" s="154" t="s">
        <v>2245</v>
      </c>
      <c r="F228" s="153">
        <v>2015</v>
      </c>
      <c r="G228" s="154" t="s">
        <v>2245</v>
      </c>
      <c r="H228" s="153">
        <v>2014</v>
      </c>
      <c r="I228" s="154" t="s">
        <v>2245</v>
      </c>
      <c r="J228" s="153">
        <v>2013</v>
      </c>
      <c r="K228" s="152" t="s">
        <v>2244</v>
      </c>
    </row>
    <row r="229" spans="1:16" x14ac:dyDescent="0.25">
      <c r="A229" s="320" t="s">
        <v>837</v>
      </c>
      <c r="B229" s="321"/>
      <c r="C229" s="362"/>
      <c r="D229" s="148">
        <v>3</v>
      </c>
      <c r="E229" s="150">
        <v>-0.4</v>
      </c>
      <c r="F229" s="148">
        <v>5</v>
      </c>
      <c r="G229" s="149">
        <v>0.25</v>
      </c>
      <c r="H229" s="148">
        <v>4</v>
      </c>
      <c r="I229" s="149">
        <v>-0.5</v>
      </c>
      <c r="J229" s="148">
        <v>8</v>
      </c>
      <c r="K229" s="147">
        <v>-0.625</v>
      </c>
      <c r="L229" s="263" t="s">
        <v>2291</v>
      </c>
      <c r="M229" s="263"/>
      <c r="N229" s="263"/>
      <c r="O229" s="263"/>
      <c r="P229" s="263"/>
    </row>
    <row r="230" spans="1:16" x14ac:dyDescent="0.25">
      <c r="A230" s="301" t="s">
        <v>841</v>
      </c>
      <c r="B230" s="302"/>
      <c r="C230" s="309"/>
      <c r="D230" s="140">
        <v>3</v>
      </c>
      <c r="E230" s="142">
        <v>-0.4</v>
      </c>
      <c r="F230" s="140">
        <v>5</v>
      </c>
      <c r="G230" s="141">
        <v>0.25</v>
      </c>
      <c r="H230" s="140">
        <v>4</v>
      </c>
      <c r="I230" s="141">
        <v>-0.5</v>
      </c>
      <c r="J230" s="140">
        <v>8</v>
      </c>
      <c r="K230" s="139">
        <v>-0.625</v>
      </c>
    </row>
    <row r="231" spans="1:16" x14ac:dyDescent="0.25">
      <c r="A231" s="303" t="s">
        <v>845</v>
      </c>
      <c r="B231" s="304"/>
      <c r="C231" s="311"/>
      <c r="D231" s="144">
        <v>3</v>
      </c>
      <c r="E231" s="146">
        <v>2</v>
      </c>
      <c r="F231" s="144">
        <v>1</v>
      </c>
      <c r="G231" s="145">
        <v>-0.75</v>
      </c>
      <c r="H231" s="144">
        <v>4</v>
      </c>
      <c r="I231" s="145">
        <v>0</v>
      </c>
      <c r="J231" s="144">
        <v>4</v>
      </c>
      <c r="K231" s="143">
        <v>-0.25</v>
      </c>
    </row>
    <row r="232" spans="1:16" x14ac:dyDescent="0.25">
      <c r="A232" s="301" t="s">
        <v>849</v>
      </c>
      <c r="B232" s="302"/>
      <c r="C232" s="309"/>
      <c r="D232" s="140">
        <v>144</v>
      </c>
      <c r="E232" s="142">
        <v>0</v>
      </c>
      <c r="F232" s="140">
        <v>144</v>
      </c>
      <c r="G232" s="141">
        <v>4.3478260869565188E-2</v>
      </c>
      <c r="H232" s="140">
        <v>138</v>
      </c>
      <c r="I232" s="141">
        <v>2.2222222222222143E-2</v>
      </c>
      <c r="J232" s="140">
        <v>135</v>
      </c>
      <c r="K232" s="139">
        <v>6.6666666666666652E-2</v>
      </c>
    </row>
    <row r="233" spans="1:16" x14ac:dyDescent="0.25">
      <c r="A233" s="303" t="s">
        <v>853</v>
      </c>
      <c r="B233" s="304"/>
      <c r="C233" s="311"/>
      <c r="D233" s="144">
        <v>1</v>
      </c>
      <c r="E233" s="146">
        <v>0</v>
      </c>
      <c r="F233" s="144">
        <v>1</v>
      </c>
      <c r="G233" s="145">
        <v>0</v>
      </c>
      <c r="H233" s="144">
        <v>1</v>
      </c>
      <c r="I233" s="145"/>
      <c r="J233" s="144">
        <v>0</v>
      </c>
      <c r="K233" s="143"/>
    </row>
    <row r="234" spans="1:16" x14ac:dyDescent="0.25">
      <c r="A234" s="301" t="s">
        <v>857</v>
      </c>
      <c r="B234" s="302"/>
      <c r="C234" s="309"/>
      <c r="D234" s="140">
        <v>13</v>
      </c>
      <c r="E234" s="142">
        <v>0</v>
      </c>
      <c r="F234" s="140">
        <v>13</v>
      </c>
      <c r="G234" s="141">
        <v>8.3333333333333259E-2</v>
      </c>
      <c r="H234" s="140">
        <v>12</v>
      </c>
      <c r="I234" s="141">
        <v>0</v>
      </c>
      <c r="J234" s="140">
        <v>12</v>
      </c>
      <c r="K234" s="139">
        <v>8.3333333333333259E-2</v>
      </c>
    </row>
    <row r="235" spans="1:16" x14ac:dyDescent="0.25">
      <c r="A235" s="303" t="s">
        <v>861</v>
      </c>
      <c r="B235" s="304"/>
      <c r="C235" s="311"/>
      <c r="D235" s="144">
        <v>47</v>
      </c>
      <c r="E235" s="146">
        <v>-6.0000000000000053E-2</v>
      </c>
      <c r="F235" s="144">
        <v>50</v>
      </c>
      <c r="G235" s="145">
        <v>-0.25373134328358204</v>
      </c>
      <c r="H235" s="144">
        <v>67</v>
      </c>
      <c r="I235" s="145">
        <v>4.6875E-2</v>
      </c>
      <c r="J235" s="144">
        <v>64</v>
      </c>
      <c r="K235" s="143">
        <v>-0.265625</v>
      </c>
    </row>
    <row r="236" spans="1:16" x14ac:dyDescent="0.25">
      <c r="A236" s="301" t="s">
        <v>865</v>
      </c>
      <c r="B236" s="302"/>
      <c r="C236" s="309"/>
      <c r="D236" s="140">
        <v>0</v>
      </c>
      <c r="E236" s="142">
        <v>-1</v>
      </c>
      <c r="F236" s="140">
        <v>-2</v>
      </c>
      <c r="G236" s="141"/>
      <c r="H236" s="140">
        <v>0</v>
      </c>
      <c r="I236" s="141"/>
      <c r="J236" s="140">
        <v>0</v>
      </c>
      <c r="K236" s="139"/>
    </row>
    <row r="237" spans="1:16" x14ac:dyDescent="0.25">
      <c r="A237" s="303" t="s">
        <v>869</v>
      </c>
      <c r="B237" s="304"/>
      <c r="C237" s="311"/>
      <c r="D237" s="144">
        <v>-12</v>
      </c>
      <c r="E237" s="146">
        <v>-1.48</v>
      </c>
      <c r="F237" s="144">
        <v>25</v>
      </c>
      <c r="G237" s="145">
        <v>0.5625</v>
      </c>
      <c r="H237" s="144">
        <v>16</v>
      </c>
      <c r="I237" s="145">
        <v>15</v>
      </c>
      <c r="J237" s="144">
        <v>1</v>
      </c>
      <c r="K237" s="143">
        <v>-13</v>
      </c>
    </row>
    <row r="238" spans="1:16" x14ac:dyDescent="0.25">
      <c r="A238" s="301" t="s">
        <v>873</v>
      </c>
      <c r="B238" s="302"/>
      <c r="C238" s="309"/>
      <c r="D238" s="140">
        <v>3.1</v>
      </c>
      <c r="E238" s="142">
        <v>-3.125E-2</v>
      </c>
      <c r="F238" s="140">
        <v>3.2</v>
      </c>
      <c r="G238" s="141">
        <v>4.3333333333333339</v>
      </c>
      <c r="H238" s="140">
        <v>0.6</v>
      </c>
      <c r="I238" s="141">
        <v>-0.5714285714285714</v>
      </c>
      <c r="J238" s="140">
        <v>1.4</v>
      </c>
      <c r="K238" s="139">
        <v>1.2142857142857144</v>
      </c>
    </row>
    <row r="239" spans="1:16" x14ac:dyDescent="0.25">
      <c r="A239" s="303" t="s">
        <v>877</v>
      </c>
      <c r="B239" s="304"/>
      <c r="C239" s="311"/>
      <c r="D239" s="144">
        <v>0.3</v>
      </c>
      <c r="E239" s="146">
        <v>-0.4</v>
      </c>
      <c r="F239" s="144">
        <v>0.5</v>
      </c>
      <c r="G239" s="145">
        <v>0.66666666666666674</v>
      </c>
      <c r="H239" s="144">
        <v>0.3</v>
      </c>
      <c r="I239" s="145">
        <v>0.49999999999999978</v>
      </c>
      <c r="J239" s="144">
        <v>0.2</v>
      </c>
      <c r="K239" s="143">
        <v>0.49999999999999978</v>
      </c>
    </row>
    <row r="240" spans="1:16" ht="15.75" thickBot="1" x14ac:dyDescent="0.3">
      <c r="A240" s="359" t="s">
        <v>881</v>
      </c>
      <c r="B240" s="360"/>
      <c r="C240" s="361"/>
      <c r="D240" s="136">
        <v>-20</v>
      </c>
      <c r="E240" s="138">
        <v>-1.8333333333333335</v>
      </c>
      <c r="F240" s="136">
        <v>24</v>
      </c>
      <c r="G240" s="137">
        <v>5</v>
      </c>
      <c r="H240" s="136">
        <v>4</v>
      </c>
      <c r="I240" s="137">
        <v>3</v>
      </c>
      <c r="J240" s="136">
        <v>1</v>
      </c>
      <c r="K240" s="135">
        <v>-21</v>
      </c>
    </row>
  </sheetData>
  <mergeCells count="173">
    <mergeCell ref="A237:C237"/>
    <mergeCell ref="A238:C238"/>
    <mergeCell ref="A239:C239"/>
    <mergeCell ref="A240:C240"/>
    <mergeCell ref="B42:D42"/>
    <mergeCell ref="A231:C231"/>
    <mergeCell ref="A232:C232"/>
    <mergeCell ref="A233:C233"/>
    <mergeCell ref="A234:C234"/>
    <mergeCell ref="A235:C235"/>
    <mergeCell ref="A236:C236"/>
    <mergeCell ref="A225:C225"/>
    <mergeCell ref="A226:C226"/>
    <mergeCell ref="A227:C227"/>
    <mergeCell ref="A228:C228"/>
    <mergeCell ref="A229:C229"/>
    <mergeCell ref="A230:C230"/>
    <mergeCell ref="A219:C219"/>
    <mergeCell ref="A220:C220"/>
    <mergeCell ref="A221:C221"/>
    <mergeCell ref="A222:C222"/>
    <mergeCell ref="A223:C223"/>
    <mergeCell ref="A224:C224"/>
    <mergeCell ref="A213:C213"/>
    <mergeCell ref="A214:C214"/>
    <mergeCell ref="A215:C215"/>
    <mergeCell ref="A216:C216"/>
    <mergeCell ref="A217:C217"/>
    <mergeCell ref="A218:C218"/>
    <mergeCell ref="A190:C190"/>
    <mergeCell ref="A192:K192"/>
    <mergeCell ref="A209:C209"/>
    <mergeCell ref="A210:C210"/>
    <mergeCell ref="A211:C211"/>
    <mergeCell ref="A212:C212"/>
    <mergeCell ref="A184:C184"/>
    <mergeCell ref="A185:C185"/>
    <mergeCell ref="A186:C186"/>
    <mergeCell ref="A187:C187"/>
    <mergeCell ref="A188:C188"/>
    <mergeCell ref="A189:C189"/>
    <mergeCell ref="A178:C178"/>
    <mergeCell ref="A179:C179"/>
    <mergeCell ref="A180:C180"/>
    <mergeCell ref="A181:C181"/>
    <mergeCell ref="A182:C182"/>
    <mergeCell ref="A183:C183"/>
    <mergeCell ref="A172:C172"/>
    <mergeCell ref="A173:C173"/>
    <mergeCell ref="A174:C174"/>
    <mergeCell ref="A175:C175"/>
    <mergeCell ref="A176:C176"/>
    <mergeCell ref="A177:C177"/>
    <mergeCell ref="A166:C166"/>
    <mergeCell ref="A167:C167"/>
    <mergeCell ref="A168:C168"/>
    <mergeCell ref="A169:C169"/>
    <mergeCell ref="A170:C170"/>
    <mergeCell ref="A171:C171"/>
    <mergeCell ref="A160:C160"/>
    <mergeCell ref="A161:C161"/>
    <mergeCell ref="A162:C162"/>
    <mergeCell ref="A163:C163"/>
    <mergeCell ref="A164:C164"/>
    <mergeCell ref="A165:C165"/>
    <mergeCell ref="A154:C154"/>
    <mergeCell ref="A155:C155"/>
    <mergeCell ref="A156:C156"/>
    <mergeCell ref="A157:C157"/>
    <mergeCell ref="A158:C158"/>
    <mergeCell ref="A159:C159"/>
    <mergeCell ref="A148:C148"/>
    <mergeCell ref="A149:C149"/>
    <mergeCell ref="A150:C150"/>
    <mergeCell ref="A151:C151"/>
    <mergeCell ref="A152:C152"/>
    <mergeCell ref="A153:C153"/>
    <mergeCell ref="A142:C142"/>
    <mergeCell ref="A143:C143"/>
    <mergeCell ref="A144:C144"/>
    <mergeCell ref="A145:C145"/>
    <mergeCell ref="A146:C146"/>
    <mergeCell ref="A147:C147"/>
    <mergeCell ref="A134:C134"/>
    <mergeCell ref="A135:C135"/>
    <mergeCell ref="A136:C136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B80:D80"/>
    <mergeCell ref="B81:D81"/>
    <mergeCell ref="B82:D82"/>
    <mergeCell ref="A100:K100"/>
    <mergeCell ref="A102:C102"/>
    <mergeCell ref="A103:C103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46:D46"/>
    <mergeCell ref="B47:D47"/>
    <mergeCell ref="B48:D48"/>
    <mergeCell ref="B7:C7"/>
    <mergeCell ref="A8:C8"/>
    <mergeCell ref="B38:D38"/>
    <mergeCell ref="B39:D39"/>
    <mergeCell ref="B40:D40"/>
    <mergeCell ref="B41:D41"/>
    <mergeCell ref="A3:K3"/>
    <mergeCell ref="B4:E4"/>
    <mergeCell ref="F4:G4"/>
    <mergeCell ref="H4:I4"/>
    <mergeCell ref="B5:C5"/>
    <mergeCell ref="B6:C6"/>
    <mergeCell ref="B43:D43"/>
    <mergeCell ref="B44:D44"/>
    <mergeCell ref="B45:D45"/>
  </mergeCells>
  <conditionalFormatting sqref="A107:K131 A133:K134 A138:K140">
    <cfRule type="expression" dxfId="71" priority="25">
      <formula>MOD(ROW(),2)=0</formula>
    </cfRule>
    <cfRule type="expression" dxfId="70" priority="26">
      <formula>MOD(ROW(),2)=1</formula>
    </cfRule>
  </conditionalFormatting>
  <conditionalFormatting sqref="A170:K190 A103:K104 A165:K165 A143:C164 E143:K164 A166:C166 E166:K166 A167:D167 F167:K167">
    <cfRule type="expression" dxfId="69" priority="23">
      <formula>MOD(ROW(),2)=0</formula>
    </cfRule>
    <cfRule type="expression" dxfId="68" priority="24">
      <formula>MOD(ROW(),2)=1</formula>
    </cfRule>
  </conditionalFormatting>
  <conditionalFormatting sqref="E167">
    <cfRule type="expression" dxfId="67" priority="17">
      <formula>MOD(ROW(),2)=0</formula>
    </cfRule>
    <cfRule type="expression" dxfId="66" priority="18">
      <formula>MOD(ROW(),2)=1</formula>
    </cfRule>
  </conditionalFormatting>
  <conditionalFormatting sqref="D144:D164">
    <cfRule type="expression" dxfId="65" priority="21">
      <formula>MOD(ROW(),2)=0</formula>
    </cfRule>
    <cfRule type="expression" dxfId="64" priority="22">
      <formula>MOD(ROW(),2)=1</formula>
    </cfRule>
  </conditionalFormatting>
  <conditionalFormatting sqref="D166">
    <cfRule type="expression" dxfId="63" priority="19">
      <formula>MOD(ROW(),2)=0</formula>
    </cfRule>
    <cfRule type="expression" dxfId="62" priority="20">
      <formula>MOD(ROW(),2)=1</formula>
    </cfRule>
  </conditionalFormatting>
  <conditionalFormatting sqref="D143">
    <cfRule type="expression" dxfId="61" priority="15">
      <formula>MOD(ROW(),2)=0</formula>
    </cfRule>
    <cfRule type="expression" dxfId="60" priority="16">
      <formula>MOD(ROW(),2)=1</formula>
    </cfRule>
  </conditionalFormatting>
  <conditionalFormatting sqref="B39:J41 B43:J54">
    <cfRule type="expression" dxfId="59" priority="13">
      <formula>MOD(ROW(),2)=1</formula>
    </cfRule>
    <cfRule type="expression" dxfId="58" priority="14">
      <formula>MOD(ROW(),2)=0</formula>
    </cfRule>
  </conditionalFormatting>
  <conditionalFormatting sqref="B58:J81">
    <cfRule type="expression" dxfId="57" priority="11">
      <formula>MOD(ROW(),2)=1</formula>
    </cfRule>
    <cfRule type="expression" dxfId="56" priority="12">
      <formula>MOD(ROW(),2)=0</formula>
    </cfRule>
  </conditionalFormatting>
  <conditionalFormatting sqref="A132:K132">
    <cfRule type="expression" dxfId="55" priority="9">
      <formula>MOD(ROW(),2)=0</formula>
    </cfRule>
    <cfRule type="expression" dxfId="54" priority="10">
      <formula>MOD(ROW(),2)=1</formula>
    </cfRule>
  </conditionalFormatting>
  <conditionalFormatting sqref="A135:K135">
    <cfRule type="expression" dxfId="53" priority="7">
      <formula>MOD(ROW(),2)=0</formula>
    </cfRule>
    <cfRule type="expression" dxfId="52" priority="8">
      <formula>MOD(ROW(),2)=1</formula>
    </cfRule>
  </conditionalFormatting>
  <conditionalFormatting sqref="A136:K136">
    <cfRule type="expression" dxfId="51" priority="5">
      <formula>MOD(ROW(),2)=0</formula>
    </cfRule>
    <cfRule type="expression" dxfId="50" priority="6">
      <formula>MOD(ROW(),2)=1</formula>
    </cfRule>
  </conditionalFormatting>
  <conditionalFormatting sqref="A210:K226 A229:K240">
    <cfRule type="expression" dxfId="49" priority="3">
      <formula>MOD(ROW(),2)=0</formula>
    </cfRule>
    <cfRule type="expression" dxfId="48" priority="4">
      <formula>MOD(ROW(),2)=1</formula>
    </cfRule>
  </conditionalFormatting>
  <conditionalFormatting sqref="B42:J42">
    <cfRule type="expression" dxfId="47" priority="1">
      <formula>MOD(ROW(),2)=1</formula>
    </cfRule>
    <cfRule type="expression" dxfId="46" priority="2">
      <formula>MOD(ROW(),2)=0</formula>
    </cfRule>
  </conditionalFormatting>
  <pageMargins left="0.7" right="0.7" top="0.75" bottom="0.75" header="0.3" footer="0.3"/>
  <pageSetup scale="47" orientation="portrait" horizontalDpi="0" verticalDpi="0"/>
  <rowBreaks count="1" manualBreakCount="1">
    <brk id="167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1" ht="15" customHeight="1" x14ac:dyDescent="0.25">
      <c r="A3" s="59" t="s">
        <v>1520</v>
      </c>
    </row>
    <row r="4" spans="1:11" ht="15" customHeight="1" x14ac:dyDescent="0.25">
      <c r="A4" s="59" t="s">
        <v>1517</v>
      </c>
      <c r="B4" s="93" t="s">
        <v>1519</v>
      </c>
      <c r="C4" s="93"/>
      <c r="D4" s="94" t="s">
        <v>1519</v>
      </c>
      <c r="E4" s="94"/>
      <c r="F4" s="95" t="s">
        <v>1519</v>
      </c>
      <c r="G4" s="9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2"/>
  <sheetViews>
    <sheetView zoomScale="80" zoomScaleNormal="80" workbookViewId="0">
      <pane ySplit="2" topLeftCell="A3" activePane="bottomLeft" state="frozen"/>
      <selection pane="bottomLeft" activeCell="G10" sqref="G10"/>
    </sheetView>
  </sheetViews>
  <sheetFormatPr defaultColWidth="12" defaultRowHeight="15" x14ac:dyDescent="0.25"/>
  <cols>
    <col min="1" max="1" width="12" style="218"/>
    <col min="2" max="55" width="17.140625" style="219" customWidth="1"/>
    <col min="56" max="115" width="12" style="176"/>
    <col min="116" max="16384" width="12" style="155"/>
  </cols>
  <sheetData>
    <row r="2" spans="1:115" s="222" customFormat="1" ht="79.5" thickBot="1" x14ac:dyDescent="0.3">
      <c r="A2" s="225" t="s">
        <v>2286</v>
      </c>
      <c r="B2" s="226" t="s">
        <v>2097</v>
      </c>
      <c r="C2" s="228" t="s">
        <v>2105</v>
      </c>
      <c r="D2" s="226" t="s">
        <v>2106</v>
      </c>
      <c r="E2" s="226" t="s">
        <v>2107</v>
      </c>
      <c r="F2" s="226" t="s">
        <v>2108</v>
      </c>
      <c r="G2" s="226" t="s">
        <v>2109</v>
      </c>
      <c r="H2" s="226" t="s">
        <v>2110</v>
      </c>
      <c r="I2" s="226" t="s">
        <v>2111</v>
      </c>
      <c r="J2" s="226" t="s">
        <v>2135</v>
      </c>
      <c r="K2" s="226" t="s">
        <v>2115</v>
      </c>
      <c r="L2" s="226" t="s">
        <v>2116</v>
      </c>
      <c r="M2" s="226" t="s">
        <v>2117</v>
      </c>
      <c r="N2" s="226" t="s">
        <v>2119</v>
      </c>
      <c r="O2" s="226" t="s">
        <v>2120</v>
      </c>
      <c r="P2" s="226" t="s">
        <v>2121</v>
      </c>
      <c r="Q2" s="226" t="s">
        <v>2118</v>
      </c>
      <c r="R2" s="226" t="s">
        <v>2122</v>
      </c>
      <c r="S2" s="226" t="s">
        <v>2123</v>
      </c>
      <c r="T2" s="226" t="s">
        <v>2124</v>
      </c>
      <c r="U2" s="226" t="s">
        <v>2125</v>
      </c>
      <c r="V2" s="226" t="s">
        <v>2126</v>
      </c>
      <c r="W2" s="226" t="s">
        <v>2127</v>
      </c>
      <c r="X2" s="226" t="s">
        <v>2279</v>
      </c>
      <c r="Y2" s="226" t="s">
        <v>2128</v>
      </c>
      <c r="Z2" s="226" t="s">
        <v>2282</v>
      </c>
      <c r="AA2" s="226" t="s">
        <v>2130</v>
      </c>
      <c r="AB2" s="226" t="s">
        <v>2281</v>
      </c>
      <c r="AC2" s="226" t="s">
        <v>2280</v>
      </c>
      <c r="AD2" s="226" t="s">
        <v>2129</v>
      </c>
      <c r="AE2" s="227" t="s">
        <v>42</v>
      </c>
      <c r="AF2" s="227" t="s">
        <v>44</v>
      </c>
      <c r="AG2" s="227" t="s">
        <v>46</v>
      </c>
      <c r="AH2" s="227" t="s">
        <v>48</v>
      </c>
      <c r="AI2" s="227" t="s">
        <v>50</v>
      </c>
      <c r="AJ2" s="227" t="s">
        <v>52</v>
      </c>
      <c r="AK2" s="227" t="s">
        <v>54</v>
      </c>
      <c r="AL2" s="227" t="s">
        <v>56</v>
      </c>
      <c r="AM2" s="227" t="s">
        <v>58</v>
      </c>
      <c r="AN2" s="227" t="s">
        <v>60</v>
      </c>
      <c r="AO2" s="227" t="s">
        <v>62</v>
      </c>
      <c r="AP2" s="227" t="s">
        <v>64</v>
      </c>
      <c r="AQ2" s="227" t="s">
        <v>66</v>
      </c>
      <c r="AR2" s="227" t="s">
        <v>68</v>
      </c>
      <c r="AS2" s="227" t="s">
        <v>70</v>
      </c>
      <c r="AT2" s="227" t="s">
        <v>72</v>
      </c>
      <c r="AU2" s="227" t="s">
        <v>74</v>
      </c>
      <c r="AV2" s="227" t="s">
        <v>76</v>
      </c>
      <c r="AW2" s="227" t="s">
        <v>78</v>
      </c>
      <c r="AX2" s="227" t="s">
        <v>80</v>
      </c>
      <c r="AY2" s="227" t="s">
        <v>82</v>
      </c>
      <c r="AZ2" s="227" t="s">
        <v>84</v>
      </c>
      <c r="BA2" s="227" t="s">
        <v>86</v>
      </c>
      <c r="BB2" s="227" t="s">
        <v>132</v>
      </c>
      <c r="BC2" s="227" t="s">
        <v>88</v>
      </c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20"/>
      <c r="BU2" s="220"/>
      <c r="BV2" s="220"/>
      <c r="BW2" s="220"/>
      <c r="BX2" s="220"/>
      <c r="BY2" s="220"/>
      <c r="BZ2" s="220"/>
      <c r="CA2" s="220"/>
      <c r="CB2" s="220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  <c r="DG2" s="221"/>
      <c r="DH2" s="221"/>
      <c r="DI2" s="221"/>
      <c r="DJ2" s="221"/>
      <c r="DK2" s="221"/>
    </row>
  </sheetData>
  <autoFilter ref="A2:BC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0"/>
  <sheetViews>
    <sheetView tabSelected="1" topLeftCell="A81" zoomScale="90" zoomScaleNormal="90" zoomScalePageLayoutView="90" workbookViewId="0">
      <selection activeCell="A112" sqref="A112:XFD115"/>
    </sheetView>
  </sheetViews>
  <sheetFormatPr defaultColWidth="8.85546875" defaultRowHeight="15" x14ac:dyDescent="0.25"/>
  <cols>
    <col min="1" max="2" width="10.7109375" style="252" customWidth="1"/>
    <col min="3" max="3" width="34.7109375" style="252" customWidth="1"/>
    <col min="4" max="4" width="12.7109375" style="252" customWidth="1"/>
    <col min="5" max="5" width="15.42578125" style="134" customWidth="1"/>
    <col min="6" max="6" width="12.7109375" style="252" customWidth="1"/>
    <col min="7" max="7" width="12.7109375" style="134" customWidth="1"/>
    <col min="8" max="8" width="12.7109375" style="252" customWidth="1"/>
    <col min="9" max="9" width="12.7109375" style="134" customWidth="1"/>
    <col min="10" max="10" width="13.7109375" style="252" customWidth="1"/>
    <col min="11" max="11" width="12.7109375" style="134" customWidth="1"/>
    <col min="12" max="16" width="10.7109375" style="252" customWidth="1"/>
    <col min="17" max="16384" width="8.85546875" style="252"/>
  </cols>
  <sheetData>
    <row r="1" spans="1:16" x14ac:dyDescent="0.25">
      <c r="A1" s="203"/>
      <c r="B1" s="203"/>
      <c r="C1" s="203"/>
    </row>
    <row r="3" spans="1:16" x14ac:dyDescent="0.25">
      <c r="A3" s="315" t="s">
        <v>2293</v>
      </c>
      <c r="B3" s="316"/>
      <c r="C3" s="316"/>
      <c r="D3" s="316"/>
      <c r="E3" s="316"/>
      <c r="F3" s="316"/>
      <c r="G3" s="316"/>
      <c r="H3" s="316"/>
      <c r="I3" s="316"/>
      <c r="J3" s="316"/>
      <c r="K3" s="317"/>
      <c r="L3" s="256"/>
      <c r="M3" s="256"/>
      <c r="N3" s="256"/>
      <c r="O3" s="256"/>
      <c r="P3" s="256"/>
    </row>
    <row r="4" spans="1:16" x14ac:dyDescent="0.25">
      <c r="A4" s="266" t="s">
        <v>2195</v>
      </c>
      <c r="B4" s="367"/>
      <c r="C4" s="367"/>
      <c r="D4" s="367"/>
      <c r="E4" s="367"/>
      <c r="F4" s="355" t="s">
        <v>2265</v>
      </c>
      <c r="G4" s="355"/>
      <c r="H4" s="355"/>
      <c r="I4" s="355"/>
      <c r="J4" s="267" t="s">
        <v>2261</v>
      </c>
      <c r="K4" s="268"/>
      <c r="L4" s="200" t="s">
        <v>2264</v>
      </c>
      <c r="P4" s="200"/>
    </row>
    <row r="5" spans="1:16" s="262" customFormat="1" x14ac:dyDescent="0.25">
      <c r="A5" s="269" t="s">
        <v>2201</v>
      </c>
      <c r="B5" s="356"/>
      <c r="C5" s="356"/>
      <c r="D5" s="249"/>
      <c r="E5" s="270"/>
      <c r="F5" s="270" t="s">
        <v>2263</v>
      </c>
      <c r="G5" s="270"/>
      <c r="H5" s="270"/>
      <c r="I5" s="270"/>
      <c r="J5" s="271" t="s">
        <v>2261</v>
      </c>
      <c r="K5" s="272"/>
      <c r="L5" s="263" t="s">
        <v>2294</v>
      </c>
      <c r="M5" s="263"/>
    </row>
    <row r="6" spans="1:16" x14ac:dyDescent="0.25">
      <c r="A6" s="266" t="s">
        <v>2207</v>
      </c>
      <c r="B6" s="355"/>
      <c r="C6" s="355"/>
      <c r="D6" s="248"/>
      <c r="E6" s="273"/>
      <c r="F6" s="273" t="s">
        <v>2262</v>
      </c>
      <c r="G6" s="273"/>
      <c r="H6" s="273"/>
      <c r="I6" s="273"/>
      <c r="J6" s="267" t="s">
        <v>2261</v>
      </c>
      <c r="K6" s="268"/>
    </row>
    <row r="7" spans="1:16" s="262" customFormat="1" x14ac:dyDescent="0.25">
      <c r="A7" s="274" t="s">
        <v>2223</v>
      </c>
      <c r="B7" s="357"/>
      <c r="C7" s="357"/>
      <c r="D7" s="251"/>
      <c r="E7" s="275"/>
      <c r="F7" s="275" t="s">
        <v>2233</v>
      </c>
      <c r="G7" s="275"/>
      <c r="H7" s="275"/>
      <c r="I7" s="275"/>
      <c r="J7" s="275"/>
      <c r="K7" s="276"/>
    </row>
    <row r="8" spans="1:16" x14ac:dyDescent="0.25">
      <c r="A8" s="358"/>
      <c r="B8" s="358"/>
      <c r="C8" s="358"/>
    </row>
    <row r="9" spans="1:16" x14ac:dyDescent="0.25">
      <c r="G9" s="252"/>
      <c r="I9" s="252"/>
      <c r="K9" s="252"/>
    </row>
    <row r="10" spans="1:16" x14ac:dyDescent="0.25">
      <c r="G10" s="252"/>
      <c r="I10" s="252"/>
      <c r="K10" s="252"/>
    </row>
    <row r="11" spans="1:16" x14ac:dyDescent="0.25">
      <c r="G11" s="252"/>
      <c r="I11" s="252"/>
      <c r="K11" s="252"/>
    </row>
    <row r="12" spans="1:16" x14ac:dyDescent="0.25">
      <c r="G12" s="252"/>
      <c r="I12" s="252"/>
      <c r="K12" s="252"/>
    </row>
    <row r="13" spans="1:16" x14ac:dyDescent="0.25">
      <c r="G13" s="252"/>
      <c r="I13" s="252"/>
      <c r="K13" s="252"/>
      <c r="L13" s="277" t="s">
        <v>2295</v>
      </c>
      <c r="M13" s="263"/>
    </row>
    <row r="14" spans="1:16" x14ac:dyDescent="0.25">
      <c r="G14" s="252"/>
      <c r="I14" s="252"/>
      <c r="K14" s="252"/>
    </row>
    <row r="15" spans="1:16" x14ac:dyDescent="0.25">
      <c r="G15" s="252"/>
      <c r="I15" s="252"/>
      <c r="K15" s="252"/>
    </row>
    <row r="16" spans="1:16" x14ac:dyDescent="0.25">
      <c r="G16" s="252"/>
      <c r="I16" s="252"/>
      <c r="K16" s="252"/>
    </row>
    <row r="17" spans="5:5" s="252" customFormat="1" x14ac:dyDescent="0.25">
      <c r="E17" s="134"/>
    </row>
    <row r="18" spans="5:5" s="252" customFormat="1" x14ac:dyDescent="0.25">
      <c r="E18" s="134"/>
    </row>
    <row r="19" spans="5:5" s="252" customFormat="1" x14ac:dyDescent="0.25">
      <c r="E19" s="134"/>
    </row>
    <row r="20" spans="5:5" s="252" customFormat="1" x14ac:dyDescent="0.25">
      <c r="E20" s="134"/>
    </row>
    <row r="21" spans="5:5" s="252" customFormat="1" x14ac:dyDescent="0.25">
      <c r="E21" s="134"/>
    </row>
    <row r="22" spans="5:5" s="252" customFormat="1" x14ac:dyDescent="0.25">
      <c r="E22" s="134"/>
    </row>
    <row r="23" spans="5:5" s="252" customFormat="1" x14ac:dyDescent="0.25">
      <c r="E23" s="134"/>
    </row>
    <row r="24" spans="5:5" s="252" customFormat="1" x14ac:dyDescent="0.25">
      <c r="E24" s="134"/>
    </row>
    <row r="25" spans="5:5" s="252" customFormat="1" x14ac:dyDescent="0.25">
      <c r="E25" s="134"/>
    </row>
    <row r="26" spans="5:5" s="252" customFormat="1" x14ac:dyDescent="0.25">
      <c r="E26" s="134"/>
    </row>
    <row r="27" spans="5:5" s="252" customFormat="1" x14ac:dyDescent="0.25">
      <c r="E27" s="134"/>
    </row>
    <row r="28" spans="5:5" s="252" customFormat="1" x14ac:dyDescent="0.25">
      <c r="E28" s="134"/>
    </row>
    <row r="29" spans="5:5" s="252" customFormat="1" x14ac:dyDescent="0.25">
      <c r="E29" s="134"/>
    </row>
    <row r="30" spans="5:5" s="252" customFormat="1" x14ac:dyDescent="0.25">
      <c r="E30" s="134"/>
    </row>
    <row r="31" spans="5:5" s="252" customFormat="1" x14ac:dyDescent="0.25">
      <c r="E31" s="134"/>
    </row>
    <row r="32" spans="5:5" s="252" customFormat="1" x14ac:dyDescent="0.25">
      <c r="E32" s="134"/>
    </row>
    <row r="33" spans="2:16" x14ac:dyDescent="0.25">
      <c r="G33" s="252"/>
      <c r="I33" s="252"/>
      <c r="K33" s="252"/>
    </row>
    <row r="34" spans="2:16" x14ac:dyDescent="0.25">
      <c r="E34" s="252"/>
      <c r="G34" s="252"/>
      <c r="I34" s="252"/>
      <c r="K34" s="252"/>
    </row>
    <row r="35" spans="2:16" x14ac:dyDescent="0.25">
      <c r="E35" s="252"/>
      <c r="G35" s="252"/>
      <c r="I35" s="252"/>
      <c r="K35" s="252"/>
    </row>
    <row r="36" spans="2:16" x14ac:dyDescent="0.25">
      <c r="E36" s="252"/>
      <c r="G36" s="252"/>
      <c r="I36" s="252"/>
      <c r="K36" s="252"/>
    </row>
    <row r="37" spans="2:16" x14ac:dyDescent="0.25">
      <c r="E37" s="167">
        <v>0.1</v>
      </c>
      <c r="F37" s="167">
        <v>0.3</v>
      </c>
      <c r="G37" s="167">
        <v>0.25</v>
      </c>
      <c r="H37" s="167">
        <f>1-E37-F37-G37</f>
        <v>0.35000000000000009</v>
      </c>
      <c r="I37" s="252" t="s">
        <v>2260</v>
      </c>
      <c r="K37" s="252"/>
      <c r="N37" s="263" t="s">
        <v>2296</v>
      </c>
      <c r="O37" s="263"/>
      <c r="P37" s="263"/>
    </row>
    <row r="38" spans="2:16" x14ac:dyDescent="0.25">
      <c r="B38" s="315" t="s">
        <v>2259</v>
      </c>
      <c r="C38" s="316"/>
      <c r="D38" s="316"/>
      <c r="E38" s="253" t="s">
        <v>2257</v>
      </c>
      <c r="F38" s="204" t="s">
        <v>2256</v>
      </c>
      <c r="G38" s="204" t="s">
        <v>2255</v>
      </c>
      <c r="H38" s="204" t="s">
        <v>2254</v>
      </c>
      <c r="I38" s="204" t="s">
        <v>2253</v>
      </c>
      <c r="J38" s="205" t="s">
        <v>2252</v>
      </c>
      <c r="K38" s="252"/>
    </row>
    <row r="39" spans="2:16" x14ac:dyDescent="0.25">
      <c r="B39" s="334" t="str">
        <f>A118</f>
        <v>US Gov</v>
      </c>
      <c r="C39" s="335"/>
      <c r="D39" s="335"/>
      <c r="E39" s="192">
        <f>IF(F118=0," ",F118)</f>
        <v>840603</v>
      </c>
      <c r="F39" s="181">
        <f t="shared" ref="F39:I54" si="0">$J39*E$37</f>
        <v>10625.7</v>
      </c>
      <c r="G39" s="181">
        <f t="shared" si="0"/>
        <v>31877.1</v>
      </c>
      <c r="H39" s="181">
        <f t="shared" si="0"/>
        <v>26564.25</v>
      </c>
      <c r="I39" s="181">
        <f t="shared" si="0"/>
        <v>37189.950000000012</v>
      </c>
      <c r="J39" s="191">
        <f>D118-F118</f>
        <v>106257</v>
      </c>
      <c r="K39" s="252"/>
    </row>
    <row r="40" spans="2:16" x14ac:dyDescent="0.25">
      <c r="B40" s="308" t="str">
        <f>A119</f>
        <v>Foreign Gov</v>
      </c>
      <c r="C40" s="302"/>
      <c r="D40" s="302"/>
      <c r="E40" s="182">
        <f>IF(F119=0," ",F119)</f>
        <v>890726</v>
      </c>
      <c r="F40" s="181">
        <f t="shared" si="0"/>
        <v>12367.400000000001</v>
      </c>
      <c r="G40" s="181">
        <f t="shared" si="0"/>
        <v>37102.199999999997</v>
      </c>
      <c r="H40" s="181">
        <f t="shared" si="0"/>
        <v>30918.5</v>
      </c>
      <c r="I40" s="181">
        <f t="shared" si="0"/>
        <v>43285.900000000009</v>
      </c>
      <c r="J40" s="189">
        <f>D119-F119</f>
        <v>123674</v>
      </c>
      <c r="K40" s="252"/>
    </row>
    <row r="41" spans="2:16" x14ac:dyDescent="0.25">
      <c r="B41" s="308" t="str">
        <f>A122</f>
        <v>Corporate Bonds US (Total)</v>
      </c>
      <c r="C41" s="302"/>
      <c r="D41" s="302"/>
      <c r="E41" s="182">
        <f>IF(F122=0," ",F122)</f>
        <v>1797860</v>
      </c>
      <c r="F41" s="181">
        <f t="shared" si="0"/>
        <v>18935</v>
      </c>
      <c r="G41" s="181">
        <f t="shared" si="0"/>
        <v>56805</v>
      </c>
      <c r="H41" s="181">
        <f t="shared" si="0"/>
        <v>47337.5</v>
      </c>
      <c r="I41" s="181">
        <f t="shared" si="0"/>
        <v>66272.500000000015</v>
      </c>
      <c r="J41" s="189">
        <f>D122-F122</f>
        <v>189350</v>
      </c>
      <c r="K41" s="252"/>
    </row>
    <row r="42" spans="2:16" x14ac:dyDescent="0.25">
      <c r="B42" s="308" t="str">
        <f>A121</f>
        <v>Corporate Bonds US (HY)</v>
      </c>
      <c r="C42" s="302"/>
      <c r="D42" s="302"/>
      <c r="E42" s="182">
        <f>IF(F121=0," ",F121)</f>
        <v>397141</v>
      </c>
      <c r="F42" s="181">
        <f t="shared" si="0"/>
        <v>115.60000000000001</v>
      </c>
      <c r="G42" s="181">
        <f t="shared" si="0"/>
        <v>346.8</v>
      </c>
      <c r="H42" s="181">
        <f t="shared" si="0"/>
        <v>289</v>
      </c>
      <c r="I42" s="181">
        <f t="shared" si="0"/>
        <v>404.60000000000008</v>
      </c>
      <c r="J42" s="189">
        <f>D124-F124</f>
        <v>1156</v>
      </c>
      <c r="K42" s="262"/>
      <c r="L42" s="262"/>
      <c r="M42" s="262"/>
      <c r="N42" s="262"/>
    </row>
    <row r="43" spans="2:16" x14ac:dyDescent="0.25">
      <c r="B43" s="308" t="str">
        <f>A125</f>
        <v>Corporate Bonds Foreign (Total)</v>
      </c>
      <c r="C43" s="302"/>
      <c r="D43" s="302"/>
      <c r="E43" s="182">
        <f>IF(F125=0," ",F125)</f>
        <v>1105830</v>
      </c>
      <c r="F43" s="181">
        <f t="shared" si="0"/>
        <v>-31023.5</v>
      </c>
      <c r="G43" s="181">
        <f t="shared" si="0"/>
        <v>-93070.5</v>
      </c>
      <c r="H43" s="181">
        <f t="shared" si="0"/>
        <v>-77558.75</v>
      </c>
      <c r="I43" s="181">
        <f t="shared" si="0"/>
        <v>-108582.25000000003</v>
      </c>
      <c r="J43" s="189">
        <f>D125-F125</f>
        <v>-310235</v>
      </c>
      <c r="K43" s="252"/>
    </row>
    <row r="44" spans="2:16" x14ac:dyDescent="0.25">
      <c r="B44" s="308" t="str">
        <f>A128</f>
        <v>Corporate Bonds EM (Total)</v>
      </c>
      <c r="C44" s="302"/>
      <c r="D44" s="302"/>
      <c r="E44" s="182"/>
      <c r="F44" s="181">
        <f t="shared" si="0"/>
        <v>0</v>
      </c>
      <c r="G44" s="181">
        <f t="shared" si="0"/>
        <v>0</v>
      </c>
      <c r="H44" s="181">
        <f t="shared" si="0"/>
        <v>0</v>
      </c>
      <c r="I44" s="181">
        <f t="shared" si="0"/>
        <v>0</v>
      </c>
      <c r="J44" s="189">
        <f>IF((D128-F128&gt;0),(D128-F128),0)</f>
        <v>0</v>
      </c>
      <c r="K44" s="252"/>
    </row>
    <row r="45" spans="2:16" x14ac:dyDescent="0.25">
      <c r="B45" s="308" t="str">
        <f>A132</f>
        <v>Municipal Bonds (Total)</v>
      </c>
      <c r="C45" s="302"/>
      <c r="D45" s="302"/>
      <c r="E45" s="182">
        <f>IF(F132=0," ",F132)</f>
        <v>4251380</v>
      </c>
      <c r="F45" s="181">
        <f t="shared" si="0"/>
        <v>-1042.7</v>
      </c>
      <c r="G45" s="181">
        <f t="shared" si="0"/>
        <v>-3128.1</v>
      </c>
      <c r="H45" s="181">
        <f t="shared" si="0"/>
        <v>-2606.75</v>
      </c>
      <c r="I45" s="181">
        <f t="shared" si="0"/>
        <v>-3649.4500000000007</v>
      </c>
      <c r="J45" s="189">
        <f>D132-F132</f>
        <v>-10427</v>
      </c>
      <c r="K45" s="252"/>
    </row>
    <row r="46" spans="2:16" x14ac:dyDescent="0.25">
      <c r="B46" s="308" t="str">
        <f>A135</f>
        <v>Mortgage Backed Bonds (Total)</v>
      </c>
      <c r="C46" s="302"/>
      <c r="D46" s="302"/>
      <c r="E46" s="182">
        <f>IF(F135=0," ",F135)</f>
        <v>2073956</v>
      </c>
      <c r="F46" s="181">
        <f t="shared" si="0"/>
        <v>-51147</v>
      </c>
      <c r="G46" s="181">
        <f t="shared" si="0"/>
        <v>-153441</v>
      </c>
      <c r="H46" s="181">
        <f t="shared" si="0"/>
        <v>-127867.5</v>
      </c>
      <c r="I46" s="181">
        <f t="shared" si="0"/>
        <v>-179014.50000000006</v>
      </c>
      <c r="J46" s="189">
        <f>D135-F135</f>
        <v>-511470</v>
      </c>
      <c r="K46" s="252"/>
    </row>
    <row r="47" spans="2:16" x14ac:dyDescent="0.25">
      <c r="B47" s="308" t="str">
        <f>A138</f>
        <v>Structured Securities (Total)</v>
      </c>
      <c r="C47" s="302"/>
      <c r="D47" s="302"/>
      <c r="E47" s="182">
        <f>IF(F138=0," ",F138)</f>
        <v>1520463</v>
      </c>
      <c r="F47" s="181">
        <f t="shared" si="0"/>
        <v>-6990.5</v>
      </c>
      <c r="G47" s="181">
        <f t="shared" si="0"/>
        <v>-20971.5</v>
      </c>
      <c r="H47" s="181">
        <f t="shared" si="0"/>
        <v>-17476.25</v>
      </c>
      <c r="I47" s="181">
        <f t="shared" si="0"/>
        <v>-24466.750000000007</v>
      </c>
      <c r="J47" s="189">
        <f>D138-F138</f>
        <v>-69905</v>
      </c>
      <c r="K47" s="252"/>
    </row>
    <row r="48" spans="2:16" x14ac:dyDescent="0.25">
      <c r="B48" s="308" t="str">
        <f t="shared" ref="B48:B49" si="1">A141</f>
        <v>Hybrid Securities (Total)</v>
      </c>
      <c r="C48" s="302"/>
      <c r="D48" s="302"/>
      <c r="E48" s="182">
        <f>IF(F141=0," ",F141)</f>
        <v>4649</v>
      </c>
      <c r="F48" s="181">
        <f t="shared" si="0"/>
        <v>-143.5</v>
      </c>
      <c r="G48" s="181">
        <f t="shared" si="0"/>
        <v>-430.5</v>
      </c>
      <c r="H48" s="181">
        <f t="shared" si="0"/>
        <v>-358.75</v>
      </c>
      <c r="I48" s="181">
        <f t="shared" si="0"/>
        <v>-502.25000000000011</v>
      </c>
      <c r="J48" s="189">
        <f t="shared" ref="J48:J49" si="2">D141-F141</f>
        <v>-1435</v>
      </c>
      <c r="K48" s="252"/>
    </row>
    <row r="49" spans="2:11" x14ac:dyDescent="0.25">
      <c r="B49" s="308" t="str">
        <f t="shared" si="1"/>
        <v>Preferred Stocks</v>
      </c>
      <c r="C49" s="302"/>
      <c r="D49" s="302"/>
      <c r="E49" s="183"/>
      <c r="F49" s="181">
        <f t="shared" si="0"/>
        <v>315</v>
      </c>
      <c r="G49" s="181">
        <f t="shared" si="0"/>
        <v>945</v>
      </c>
      <c r="H49" s="181">
        <f t="shared" si="0"/>
        <v>787.5</v>
      </c>
      <c r="I49" s="181">
        <f t="shared" si="0"/>
        <v>1102.5000000000002</v>
      </c>
      <c r="J49" s="189">
        <f t="shared" si="2"/>
        <v>3150</v>
      </c>
      <c r="K49" s="252"/>
    </row>
    <row r="50" spans="2:11" x14ac:dyDescent="0.25">
      <c r="B50" s="308" t="str">
        <f>A144</f>
        <v>Common Stocks</v>
      </c>
      <c r="C50" s="302"/>
      <c r="D50" s="302"/>
      <c r="E50" s="183"/>
      <c r="F50" s="181">
        <f t="shared" si="0"/>
        <v>29870</v>
      </c>
      <c r="G50" s="181">
        <f t="shared" si="0"/>
        <v>89610</v>
      </c>
      <c r="H50" s="181">
        <f t="shared" si="0"/>
        <v>74675</v>
      </c>
      <c r="I50" s="181">
        <f t="shared" si="0"/>
        <v>104545.00000000003</v>
      </c>
      <c r="J50" s="189">
        <f>D144-F144</f>
        <v>298700</v>
      </c>
      <c r="K50" s="252"/>
    </row>
    <row r="51" spans="2:11" x14ac:dyDescent="0.25">
      <c r="B51" s="308" t="str">
        <f>A145</f>
        <v>Mutual Funds (including ETF)</v>
      </c>
      <c r="C51" s="302"/>
      <c r="D51" s="302"/>
      <c r="E51" s="183"/>
      <c r="F51" s="181">
        <f t="shared" si="0"/>
        <v>-10255.200000000001</v>
      </c>
      <c r="G51" s="181">
        <f t="shared" si="0"/>
        <v>-30765.599999999999</v>
      </c>
      <c r="H51" s="181">
        <f t="shared" si="0"/>
        <v>-25638</v>
      </c>
      <c r="I51" s="181">
        <f t="shared" si="0"/>
        <v>-35893.200000000012</v>
      </c>
      <c r="J51" s="189">
        <f>D145-F145</f>
        <v>-102552</v>
      </c>
      <c r="K51" s="252"/>
    </row>
    <row r="52" spans="2:11" x14ac:dyDescent="0.25">
      <c r="B52" s="308" t="str">
        <f>A149</f>
        <v>ETFs</v>
      </c>
      <c r="C52" s="302"/>
      <c r="D52" s="302"/>
      <c r="E52" s="183"/>
      <c r="F52" s="181">
        <f t="shared" si="0"/>
        <v>-20645.2</v>
      </c>
      <c r="G52" s="181">
        <f t="shared" si="0"/>
        <v>-61935.6</v>
      </c>
      <c r="H52" s="181">
        <f t="shared" si="0"/>
        <v>-51613</v>
      </c>
      <c r="I52" s="181">
        <f t="shared" si="0"/>
        <v>-72258.200000000012</v>
      </c>
      <c r="J52" s="189">
        <f>D149-F149</f>
        <v>-206452</v>
      </c>
      <c r="K52" s="252"/>
    </row>
    <row r="53" spans="2:11" x14ac:dyDescent="0.25">
      <c r="B53" s="308" t="str">
        <f>A150</f>
        <v>Other</v>
      </c>
      <c r="C53" s="302"/>
      <c r="D53" s="302"/>
      <c r="E53" s="190"/>
      <c r="F53" s="181">
        <f t="shared" si="0"/>
        <v>0</v>
      </c>
      <c r="G53" s="181">
        <f t="shared" si="0"/>
        <v>0</v>
      </c>
      <c r="H53" s="181">
        <f t="shared" si="0"/>
        <v>0</v>
      </c>
      <c r="I53" s="181">
        <f t="shared" si="0"/>
        <v>0</v>
      </c>
      <c r="J53" s="189">
        <f>D150-F150</f>
        <v>0</v>
      </c>
      <c r="K53" s="252"/>
    </row>
    <row r="54" spans="2:11" x14ac:dyDescent="0.25">
      <c r="B54" s="346" t="s">
        <v>2258</v>
      </c>
      <c r="C54" s="347"/>
      <c r="D54" s="347"/>
      <c r="E54" s="188">
        <f>IF(F176=0," ",F176)</f>
        <v>323453</v>
      </c>
      <c r="F54" s="181">
        <f t="shared" si="0"/>
        <v>73.3</v>
      </c>
      <c r="G54" s="181">
        <f t="shared" si="0"/>
        <v>219.9</v>
      </c>
      <c r="H54" s="181">
        <f t="shared" si="0"/>
        <v>183.25</v>
      </c>
      <c r="I54" s="181">
        <f t="shared" si="0"/>
        <v>256.55000000000007</v>
      </c>
      <c r="J54" s="187">
        <f>D176-F176</f>
        <v>733</v>
      </c>
      <c r="K54" s="252"/>
    </row>
    <row r="55" spans="2:11" x14ac:dyDescent="0.25">
      <c r="B55" s="348" t="s">
        <v>2251</v>
      </c>
      <c r="C55" s="349"/>
      <c r="D55" s="349"/>
      <c r="E55" s="178">
        <f>SUM(E39:E53)</f>
        <v>12882608</v>
      </c>
      <c r="F55" s="178">
        <f>SUM(F39:F53)</f>
        <v>-49018.9</v>
      </c>
      <c r="G55" s="178">
        <f>SUM(G39:G53)</f>
        <v>-147056.70000000001</v>
      </c>
      <c r="H55" s="178">
        <f>SUM(H39:H53)</f>
        <v>-122547.25</v>
      </c>
      <c r="I55" s="186">
        <f>SUM(I39:I53)</f>
        <v>-171566.15000000005</v>
      </c>
      <c r="J55" s="179">
        <f>SUM(J39:J54)</f>
        <v>-489456</v>
      </c>
      <c r="K55" s="252"/>
    </row>
    <row r="56" spans="2:11" x14ac:dyDescent="0.25">
      <c r="B56" s="254"/>
      <c r="C56" s="255"/>
      <c r="D56" s="255"/>
      <c r="E56" s="186"/>
      <c r="F56" s="186"/>
      <c r="G56" s="186"/>
      <c r="H56" s="186"/>
      <c r="I56" s="186"/>
      <c r="J56" s="178"/>
      <c r="K56" s="252"/>
    </row>
    <row r="57" spans="2:11" x14ac:dyDescent="0.25">
      <c r="B57" s="315" t="s">
        <v>2249</v>
      </c>
      <c r="C57" s="316"/>
      <c r="D57" s="317"/>
      <c r="E57" s="253" t="s">
        <v>2257</v>
      </c>
      <c r="F57" s="204" t="s">
        <v>2256</v>
      </c>
      <c r="G57" s="204" t="s">
        <v>2255</v>
      </c>
      <c r="H57" s="204" t="s">
        <v>2254</v>
      </c>
      <c r="I57" s="204" t="s">
        <v>2253</v>
      </c>
      <c r="J57" s="206" t="s">
        <v>2252</v>
      </c>
      <c r="K57" s="252"/>
    </row>
    <row r="58" spans="2:11" x14ac:dyDescent="0.25">
      <c r="B58" s="350" t="s">
        <v>42</v>
      </c>
      <c r="C58" s="351"/>
      <c r="D58" s="352"/>
      <c r="E58" s="185">
        <f t="shared" ref="E58:E80" si="3">F154</f>
        <v>0</v>
      </c>
      <c r="F58" s="181">
        <f t="shared" ref="F58:I80" si="4">$J58*E$37</f>
        <v>0</v>
      </c>
      <c r="G58" s="181">
        <f t="shared" si="4"/>
        <v>0</v>
      </c>
      <c r="H58" s="181">
        <f t="shared" si="4"/>
        <v>0</v>
      </c>
      <c r="I58" s="181">
        <f t="shared" si="4"/>
        <v>0</v>
      </c>
      <c r="J58" s="185">
        <f t="shared" ref="J58:J80" si="5">D154-F154</f>
        <v>0</v>
      </c>
      <c r="K58" s="252"/>
    </row>
    <row r="59" spans="2:11" x14ac:dyDescent="0.25">
      <c r="B59" s="337" t="s">
        <v>44</v>
      </c>
      <c r="C59" s="338"/>
      <c r="D59" s="339"/>
      <c r="E59" s="182">
        <f t="shared" si="3"/>
        <v>0</v>
      </c>
      <c r="F59" s="181">
        <f t="shared" si="4"/>
        <v>0</v>
      </c>
      <c r="G59" s="181">
        <f t="shared" si="4"/>
        <v>0</v>
      </c>
      <c r="H59" s="181">
        <f t="shared" si="4"/>
        <v>0</v>
      </c>
      <c r="I59" s="181">
        <f t="shared" si="4"/>
        <v>0</v>
      </c>
      <c r="J59" s="180">
        <f t="shared" si="5"/>
        <v>0</v>
      </c>
      <c r="K59" s="252"/>
    </row>
    <row r="60" spans="2:11" x14ac:dyDescent="0.25">
      <c r="B60" s="337" t="s">
        <v>46</v>
      </c>
      <c r="C60" s="338"/>
      <c r="D60" s="339"/>
      <c r="E60" s="182">
        <f t="shared" si="3"/>
        <v>0</v>
      </c>
      <c r="F60" s="181">
        <f t="shared" si="4"/>
        <v>0</v>
      </c>
      <c r="G60" s="181">
        <f t="shared" si="4"/>
        <v>0</v>
      </c>
      <c r="H60" s="181">
        <f t="shared" si="4"/>
        <v>0</v>
      </c>
      <c r="I60" s="181">
        <f t="shared" si="4"/>
        <v>0</v>
      </c>
      <c r="J60" s="180">
        <f t="shared" si="5"/>
        <v>0</v>
      </c>
      <c r="K60" s="177"/>
    </row>
    <row r="61" spans="2:11" x14ac:dyDescent="0.25">
      <c r="B61" s="337" t="s">
        <v>48</v>
      </c>
      <c r="C61" s="338"/>
      <c r="D61" s="339"/>
      <c r="E61" s="182">
        <f t="shared" si="3"/>
        <v>0</v>
      </c>
      <c r="F61" s="181">
        <f t="shared" si="4"/>
        <v>0</v>
      </c>
      <c r="G61" s="181">
        <f t="shared" si="4"/>
        <v>0</v>
      </c>
      <c r="H61" s="181">
        <f t="shared" si="4"/>
        <v>0</v>
      </c>
      <c r="I61" s="181">
        <f t="shared" si="4"/>
        <v>0</v>
      </c>
      <c r="J61" s="180">
        <f t="shared" si="5"/>
        <v>0</v>
      </c>
      <c r="K61" s="177"/>
    </row>
    <row r="62" spans="2:11" x14ac:dyDescent="0.25">
      <c r="B62" s="337" t="s">
        <v>50</v>
      </c>
      <c r="C62" s="338"/>
      <c r="D62" s="339"/>
      <c r="E62" s="182">
        <f t="shared" si="3"/>
        <v>0</v>
      </c>
      <c r="F62" s="181">
        <f t="shared" si="4"/>
        <v>0</v>
      </c>
      <c r="G62" s="181">
        <f t="shared" si="4"/>
        <v>0</v>
      </c>
      <c r="H62" s="181">
        <f t="shared" si="4"/>
        <v>0</v>
      </c>
      <c r="I62" s="181">
        <f t="shared" si="4"/>
        <v>0</v>
      </c>
      <c r="J62" s="180">
        <f t="shared" si="5"/>
        <v>0</v>
      </c>
      <c r="K62" s="177"/>
    </row>
    <row r="63" spans="2:11" x14ac:dyDescent="0.25">
      <c r="B63" s="337" t="s">
        <v>52</v>
      </c>
      <c r="C63" s="338"/>
      <c r="D63" s="339"/>
      <c r="E63" s="182">
        <f t="shared" si="3"/>
        <v>0</v>
      </c>
      <c r="F63" s="181">
        <f t="shared" si="4"/>
        <v>0</v>
      </c>
      <c r="G63" s="181">
        <f t="shared" si="4"/>
        <v>0</v>
      </c>
      <c r="H63" s="181">
        <f t="shared" si="4"/>
        <v>0</v>
      </c>
      <c r="I63" s="181">
        <f t="shared" si="4"/>
        <v>0</v>
      </c>
      <c r="J63" s="180">
        <f t="shared" si="5"/>
        <v>0</v>
      </c>
      <c r="K63" s="177"/>
    </row>
    <row r="64" spans="2:11" x14ac:dyDescent="0.25">
      <c r="B64" s="337" t="s">
        <v>54</v>
      </c>
      <c r="C64" s="338"/>
      <c r="D64" s="339"/>
      <c r="E64" s="182">
        <f t="shared" si="3"/>
        <v>13666</v>
      </c>
      <c r="F64" s="181">
        <f t="shared" si="4"/>
        <v>-252</v>
      </c>
      <c r="G64" s="181">
        <f t="shared" si="4"/>
        <v>-756</v>
      </c>
      <c r="H64" s="181">
        <f t="shared" si="4"/>
        <v>-630</v>
      </c>
      <c r="I64" s="181">
        <f t="shared" si="4"/>
        <v>-882.00000000000023</v>
      </c>
      <c r="J64" s="180">
        <f t="shared" si="5"/>
        <v>-2520</v>
      </c>
      <c r="K64" s="177"/>
    </row>
    <row r="65" spans="2:12" x14ac:dyDescent="0.25">
      <c r="B65" s="337" t="s">
        <v>56</v>
      </c>
      <c r="C65" s="338"/>
      <c r="D65" s="339"/>
      <c r="E65" s="182">
        <f t="shared" si="3"/>
        <v>28688</v>
      </c>
      <c r="F65" s="181">
        <f t="shared" si="4"/>
        <v>512.9</v>
      </c>
      <c r="G65" s="181">
        <f t="shared" si="4"/>
        <v>1538.7</v>
      </c>
      <c r="H65" s="181">
        <f t="shared" si="4"/>
        <v>1282.25</v>
      </c>
      <c r="I65" s="181">
        <f t="shared" si="4"/>
        <v>1795.1500000000005</v>
      </c>
      <c r="J65" s="180">
        <f t="shared" si="5"/>
        <v>5129</v>
      </c>
      <c r="K65" s="177"/>
    </row>
    <row r="66" spans="2:12" x14ac:dyDescent="0.25">
      <c r="B66" s="337" t="s">
        <v>58</v>
      </c>
      <c r="C66" s="338"/>
      <c r="D66" s="339"/>
      <c r="E66" s="182">
        <f t="shared" si="3"/>
        <v>0</v>
      </c>
      <c r="F66" s="181">
        <f t="shared" si="4"/>
        <v>0</v>
      </c>
      <c r="G66" s="181">
        <f t="shared" si="4"/>
        <v>0</v>
      </c>
      <c r="H66" s="181">
        <f t="shared" si="4"/>
        <v>0</v>
      </c>
      <c r="I66" s="181">
        <f t="shared" si="4"/>
        <v>0</v>
      </c>
      <c r="J66" s="180">
        <f t="shared" si="5"/>
        <v>0</v>
      </c>
      <c r="K66" s="177"/>
    </row>
    <row r="67" spans="2:12" x14ac:dyDescent="0.25">
      <c r="B67" s="337" t="s">
        <v>60</v>
      </c>
      <c r="C67" s="338"/>
      <c r="D67" s="339"/>
      <c r="E67" s="183">
        <f t="shared" si="3"/>
        <v>0</v>
      </c>
      <c r="F67" s="181">
        <f t="shared" si="4"/>
        <v>0</v>
      </c>
      <c r="G67" s="181">
        <f t="shared" si="4"/>
        <v>0</v>
      </c>
      <c r="H67" s="181">
        <f t="shared" si="4"/>
        <v>0</v>
      </c>
      <c r="I67" s="181">
        <f t="shared" si="4"/>
        <v>0</v>
      </c>
      <c r="J67" s="180">
        <f t="shared" si="5"/>
        <v>0</v>
      </c>
      <c r="K67" s="177"/>
    </row>
    <row r="68" spans="2:12" x14ac:dyDescent="0.25">
      <c r="B68" s="337" t="s">
        <v>62</v>
      </c>
      <c r="C68" s="338"/>
      <c r="D68" s="339"/>
      <c r="E68" s="184">
        <f t="shared" si="3"/>
        <v>256200</v>
      </c>
      <c r="F68" s="181">
        <f t="shared" si="4"/>
        <v>6.5</v>
      </c>
      <c r="G68" s="181">
        <f t="shared" si="4"/>
        <v>19.5</v>
      </c>
      <c r="H68" s="181">
        <f t="shared" si="4"/>
        <v>16.25</v>
      </c>
      <c r="I68" s="181">
        <f t="shared" si="4"/>
        <v>22.750000000000007</v>
      </c>
      <c r="J68" s="180">
        <f t="shared" si="5"/>
        <v>65</v>
      </c>
      <c r="K68" s="177"/>
    </row>
    <row r="69" spans="2:12" x14ac:dyDescent="0.25">
      <c r="B69" s="337" t="s">
        <v>64</v>
      </c>
      <c r="C69" s="338"/>
      <c r="D69" s="339"/>
      <c r="E69" s="183">
        <f t="shared" si="3"/>
        <v>0</v>
      </c>
      <c r="F69" s="181">
        <f t="shared" si="4"/>
        <v>0</v>
      </c>
      <c r="G69" s="181">
        <f t="shared" si="4"/>
        <v>0</v>
      </c>
      <c r="H69" s="181">
        <f t="shared" si="4"/>
        <v>0</v>
      </c>
      <c r="I69" s="181">
        <f t="shared" si="4"/>
        <v>0</v>
      </c>
      <c r="J69" s="180">
        <f t="shared" si="5"/>
        <v>0</v>
      </c>
      <c r="K69" s="177"/>
    </row>
    <row r="70" spans="2:12" x14ac:dyDescent="0.25">
      <c r="B70" s="337" t="s">
        <v>66</v>
      </c>
      <c r="C70" s="338"/>
      <c r="D70" s="339"/>
      <c r="E70" s="183">
        <f t="shared" si="3"/>
        <v>0</v>
      </c>
      <c r="F70" s="181">
        <f t="shared" si="4"/>
        <v>0</v>
      </c>
      <c r="G70" s="181">
        <f t="shared" si="4"/>
        <v>0</v>
      </c>
      <c r="H70" s="181">
        <f t="shared" si="4"/>
        <v>0</v>
      </c>
      <c r="I70" s="181">
        <f t="shared" si="4"/>
        <v>0</v>
      </c>
      <c r="J70" s="180">
        <f t="shared" si="5"/>
        <v>0</v>
      </c>
      <c r="K70" s="177"/>
    </row>
    <row r="71" spans="2:12" x14ac:dyDescent="0.25">
      <c r="B71" s="337" t="s">
        <v>68</v>
      </c>
      <c r="C71" s="338"/>
      <c r="D71" s="339"/>
      <c r="E71" s="183">
        <f t="shared" si="3"/>
        <v>18349</v>
      </c>
      <c r="F71" s="181">
        <f t="shared" si="4"/>
        <v>-115.5</v>
      </c>
      <c r="G71" s="181">
        <f t="shared" si="4"/>
        <v>-346.5</v>
      </c>
      <c r="H71" s="181">
        <f t="shared" si="4"/>
        <v>-288.75</v>
      </c>
      <c r="I71" s="181">
        <f t="shared" si="4"/>
        <v>-404.25000000000011</v>
      </c>
      <c r="J71" s="180">
        <f t="shared" si="5"/>
        <v>-1155</v>
      </c>
      <c r="K71" s="177"/>
    </row>
    <row r="72" spans="2:12" x14ac:dyDescent="0.25">
      <c r="B72" s="337" t="s">
        <v>70</v>
      </c>
      <c r="C72" s="338"/>
      <c r="D72" s="339"/>
      <c r="E72" s="184">
        <f t="shared" si="3"/>
        <v>0</v>
      </c>
      <c r="F72" s="181">
        <f t="shared" si="4"/>
        <v>0</v>
      </c>
      <c r="G72" s="181">
        <f t="shared" si="4"/>
        <v>0</v>
      </c>
      <c r="H72" s="181">
        <f t="shared" si="4"/>
        <v>0</v>
      </c>
      <c r="I72" s="181">
        <f t="shared" si="4"/>
        <v>0</v>
      </c>
      <c r="J72" s="180">
        <f t="shared" si="5"/>
        <v>0</v>
      </c>
      <c r="K72" s="177"/>
    </row>
    <row r="73" spans="2:12" x14ac:dyDescent="0.25">
      <c r="B73" s="337" t="s">
        <v>72</v>
      </c>
      <c r="C73" s="338"/>
      <c r="D73" s="339"/>
      <c r="E73" s="183">
        <f t="shared" si="3"/>
        <v>0</v>
      </c>
      <c r="F73" s="181">
        <f t="shared" si="4"/>
        <v>0</v>
      </c>
      <c r="G73" s="181">
        <f t="shared" si="4"/>
        <v>0</v>
      </c>
      <c r="H73" s="181">
        <f t="shared" si="4"/>
        <v>0</v>
      </c>
      <c r="I73" s="181">
        <f t="shared" si="4"/>
        <v>0</v>
      </c>
      <c r="J73" s="180">
        <f t="shared" si="5"/>
        <v>0</v>
      </c>
      <c r="K73" s="177"/>
    </row>
    <row r="74" spans="2:12" x14ac:dyDescent="0.25">
      <c r="B74" s="337" t="s">
        <v>74</v>
      </c>
      <c r="C74" s="338"/>
      <c r="D74" s="339"/>
      <c r="E74" s="182">
        <f t="shared" si="3"/>
        <v>6549</v>
      </c>
      <c r="F74" s="181">
        <f t="shared" si="4"/>
        <v>-78.600000000000009</v>
      </c>
      <c r="G74" s="181">
        <f t="shared" si="4"/>
        <v>-235.79999999999998</v>
      </c>
      <c r="H74" s="181">
        <f t="shared" si="4"/>
        <v>-196.5</v>
      </c>
      <c r="I74" s="181">
        <f t="shared" si="4"/>
        <v>-275.10000000000008</v>
      </c>
      <c r="J74" s="180">
        <f t="shared" si="5"/>
        <v>-786</v>
      </c>
      <c r="K74" s="177"/>
    </row>
    <row r="75" spans="2:12" x14ac:dyDescent="0.25">
      <c r="B75" s="337" t="s">
        <v>76</v>
      </c>
      <c r="C75" s="338"/>
      <c r="D75" s="339"/>
      <c r="E75" s="182">
        <f t="shared" si="3"/>
        <v>0</v>
      </c>
      <c r="F75" s="181">
        <f t="shared" si="4"/>
        <v>0</v>
      </c>
      <c r="G75" s="181">
        <f t="shared" si="4"/>
        <v>0</v>
      </c>
      <c r="H75" s="181">
        <f t="shared" si="4"/>
        <v>0</v>
      </c>
      <c r="I75" s="181">
        <f t="shared" si="4"/>
        <v>0</v>
      </c>
      <c r="J75" s="180">
        <f t="shared" si="5"/>
        <v>0</v>
      </c>
      <c r="K75" s="177"/>
    </row>
    <row r="76" spans="2:12" x14ac:dyDescent="0.25">
      <c r="B76" s="337" t="s">
        <v>78</v>
      </c>
      <c r="C76" s="338"/>
      <c r="D76" s="339"/>
      <c r="E76" s="182">
        <f t="shared" si="3"/>
        <v>0</v>
      </c>
      <c r="F76" s="181">
        <f t="shared" si="4"/>
        <v>0</v>
      </c>
      <c r="G76" s="181">
        <f t="shared" si="4"/>
        <v>0</v>
      </c>
      <c r="H76" s="181">
        <f t="shared" si="4"/>
        <v>0</v>
      </c>
      <c r="I76" s="181">
        <f t="shared" si="4"/>
        <v>0</v>
      </c>
      <c r="J76" s="180">
        <f t="shared" si="5"/>
        <v>0</v>
      </c>
      <c r="K76" s="177"/>
    </row>
    <row r="77" spans="2:12" x14ac:dyDescent="0.25">
      <c r="B77" s="337" t="s">
        <v>80</v>
      </c>
      <c r="C77" s="338"/>
      <c r="D77" s="339"/>
      <c r="E77" s="182">
        <f t="shared" si="3"/>
        <v>0</v>
      </c>
      <c r="F77" s="181">
        <f t="shared" si="4"/>
        <v>0</v>
      </c>
      <c r="G77" s="181">
        <f t="shared" si="4"/>
        <v>0</v>
      </c>
      <c r="H77" s="181">
        <f t="shared" si="4"/>
        <v>0</v>
      </c>
      <c r="I77" s="181">
        <f t="shared" si="4"/>
        <v>0</v>
      </c>
      <c r="J77" s="180">
        <f t="shared" si="5"/>
        <v>0</v>
      </c>
      <c r="K77" s="177"/>
    </row>
    <row r="78" spans="2:12" x14ac:dyDescent="0.25">
      <c r="B78" s="337" t="s">
        <v>82</v>
      </c>
      <c r="C78" s="338"/>
      <c r="D78" s="339"/>
      <c r="E78" s="182">
        <f t="shared" si="3"/>
        <v>0</v>
      </c>
      <c r="F78" s="181">
        <f t="shared" si="4"/>
        <v>0</v>
      </c>
      <c r="G78" s="181">
        <f t="shared" si="4"/>
        <v>0</v>
      </c>
      <c r="H78" s="181">
        <f t="shared" si="4"/>
        <v>0</v>
      </c>
      <c r="I78" s="181">
        <f t="shared" si="4"/>
        <v>0</v>
      </c>
      <c r="J78" s="180">
        <f t="shared" si="5"/>
        <v>0</v>
      </c>
      <c r="K78" s="177"/>
    </row>
    <row r="79" spans="2:12" x14ac:dyDescent="0.25">
      <c r="B79" s="337" t="s">
        <v>84</v>
      </c>
      <c r="C79" s="338"/>
      <c r="D79" s="339"/>
      <c r="E79" s="182">
        <f t="shared" si="3"/>
        <v>0</v>
      </c>
      <c r="F79" s="181">
        <f t="shared" si="4"/>
        <v>0</v>
      </c>
      <c r="G79" s="181">
        <f t="shared" si="4"/>
        <v>0</v>
      </c>
      <c r="H79" s="181">
        <f t="shared" si="4"/>
        <v>0</v>
      </c>
      <c r="I79" s="181">
        <f t="shared" si="4"/>
        <v>0</v>
      </c>
      <c r="J79" s="180">
        <f t="shared" si="5"/>
        <v>0</v>
      </c>
      <c r="K79" s="177"/>
    </row>
    <row r="80" spans="2:12" x14ac:dyDescent="0.25">
      <c r="B80" s="337" t="s">
        <v>86</v>
      </c>
      <c r="C80" s="338"/>
      <c r="D80" s="339"/>
      <c r="E80" s="182">
        <f t="shared" si="3"/>
        <v>323453</v>
      </c>
      <c r="F80" s="181">
        <f t="shared" si="4"/>
        <v>73.3</v>
      </c>
      <c r="G80" s="181">
        <f t="shared" si="4"/>
        <v>219.9</v>
      </c>
      <c r="H80" s="181">
        <f t="shared" si="4"/>
        <v>183.25</v>
      </c>
      <c r="I80" s="181">
        <f t="shared" si="4"/>
        <v>256.55000000000007</v>
      </c>
      <c r="J80" s="180">
        <f t="shared" si="5"/>
        <v>733</v>
      </c>
      <c r="K80" s="277" t="s">
        <v>2295</v>
      </c>
      <c r="L80" s="263"/>
    </row>
    <row r="81" spans="2:16" x14ac:dyDescent="0.25">
      <c r="B81" s="340" t="s">
        <v>2251</v>
      </c>
      <c r="C81" s="341"/>
      <c r="D81" s="342"/>
      <c r="E81" s="178">
        <f t="shared" ref="E81:J81" si="6">SUM(E67:E80)</f>
        <v>604551</v>
      </c>
      <c r="F81" s="179">
        <f t="shared" si="6"/>
        <v>-114.30000000000003</v>
      </c>
      <c r="G81" s="178">
        <f t="shared" si="6"/>
        <v>-342.9</v>
      </c>
      <c r="H81" s="178">
        <f t="shared" si="6"/>
        <v>-285.75</v>
      </c>
      <c r="I81" s="178">
        <f t="shared" si="6"/>
        <v>-400.05000000000007</v>
      </c>
      <c r="J81" s="178">
        <f t="shared" si="6"/>
        <v>-1143</v>
      </c>
      <c r="K81" s="177"/>
    </row>
    <row r="82" spans="2:16" x14ac:dyDescent="0.25">
      <c r="E82" s="252"/>
      <c r="G82" s="252"/>
      <c r="I82" s="252"/>
      <c r="K82" s="252"/>
    </row>
    <row r="83" spans="2:16" x14ac:dyDescent="0.25">
      <c r="E83" s="252"/>
      <c r="G83" s="252"/>
      <c r="I83" s="252"/>
      <c r="K83" s="252"/>
      <c r="L83" s="263" t="s">
        <v>2297</v>
      </c>
      <c r="M83" s="263"/>
      <c r="N83" s="263"/>
      <c r="O83" s="263"/>
      <c r="P83" s="263"/>
    </row>
    <row r="84" spans="2:16" x14ac:dyDescent="0.25">
      <c r="E84" s="252"/>
      <c r="G84" s="252"/>
      <c r="I84" s="252"/>
      <c r="K84" s="252"/>
      <c r="L84" s="263" t="s">
        <v>2298</v>
      </c>
      <c r="M84" s="263"/>
      <c r="N84" s="263"/>
      <c r="O84" s="263"/>
      <c r="P84" s="263"/>
    </row>
    <row r="85" spans="2:16" x14ac:dyDescent="0.25">
      <c r="E85" s="252"/>
      <c r="G85" s="252"/>
      <c r="I85" s="252"/>
      <c r="K85" s="252"/>
    </row>
    <row r="86" spans="2:16" x14ac:dyDescent="0.25">
      <c r="E86" s="252"/>
      <c r="G86" s="252"/>
      <c r="I86" s="252"/>
      <c r="K86" s="252"/>
    </row>
    <row r="87" spans="2:16" x14ac:dyDescent="0.25">
      <c r="E87" s="252"/>
      <c r="G87" s="252"/>
      <c r="I87" s="252"/>
      <c r="K87" s="252"/>
    </row>
    <row r="88" spans="2:16" x14ac:dyDescent="0.25">
      <c r="E88" s="252"/>
      <c r="G88" s="252"/>
      <c r="I88" s="252"/>
      <c r="K88" s="252"/>
    </row>
    <row r="89" spans="2:16" x14ac:dyDescent="0.25">
      <c r="E89" s="252"/>
      <c r="G89" s="252"/>
      <c r="I89" s="252"/>
      <c r="K89" s="252"/>
    </row>
    <row r="90" spans="2:16" x14ac:dyDescent="0.25">
      <c r="E90" s="252"/>
      <c r="G90" s="252"/>
      <c r="I90" s="252"/>
      <c r="K90" s="252"/>
    </row>
    <row r="91" spans="2:16" x14ac:dyDescent="0.25">
      <c r="E91" s="252"/>
      <c r="G91" s="252"/>
      <c r="I91" s="252"/>
      <c r="K91" s="252"/>
    </row>
    <row r="92" spans="2:16" x14ac:dyDescent="0.25">
      <c r="E92" s="252"/>
      <c r="G92" s="252"/>
      <c r="I92" s="252"/>
      <c r="K92" s="252"/>
    </row>
    <row r="93" spans="2:16" x14ac:dyDescent="0.25">
      <c r="E93" s="252"/>
      <c r="G93" s="252"/>
      <c r="I93" s="252"/>
      <c r="K93" s="252"/>
    </row>
    <row r="94" spans="2:16" x14ac:dyDescent="0.25">
      <c r="E94" s="252"/>
      <c r="G94" s="252"/>
      <c r="I94" s="252"/>
      <c r="K94" s="252"/>
    </row>
    <row r="95" spans="2:16" x14ac:dyDescent="0.25">
      <c r="E95" s="252"/>
      <c r="G95" s="252"/>
      <c r="I95" s="252"/>
      <c r="K95" s="252"/>
    </row>
    <row r="96" spans="2:16" x14ac:dyDescent="0.25">
      <c r="E96" s="252"/>
      <c r="G96" s="252"/>
      <c r="I96" s="252"/>
      <c r="K96" s="252"/>
    </row>
    <row r="97" spans="1:20" x14ac:dyDescent="0.25">
      <c r="E97" s="252"/>
      <c r="G97" s="252"/>
      <c r="I97" s="252"/>
      <c r="K97" s="252"/>
    </row>
    <row r="98" spans="1:20" x14ac:dyDescent="0.25">
      <c r="C98" s="250"/>
      <c r="D98" s="177"/>
      <c r="E98" s="177"/>
      <c r="G98" s="256"/>
      <c r="H98" s="256"/>
      <c r="I98" s="256"/>
      <c r="J98" s="177"/>
      <c r="K98" s="177"/>
    </row>
    <row r="99" spans="1:20" x14ac:dyDescent="0.25">
      <c r="A99" s="315" t="s">
        <v>2250</v>
      </c>
      <c r="B99" s="316"/>
      <c r="C99" s="316"/>
      <c r="D99" s="316"/>
      <c r="E99" s="316"/>
      <c r="F99" s="316"/>
      <c r="G99" s="316"/>
      <c r="H99" s="316"/>
      <c r="I99" s="316"/>
      <c r="J99" s="316"/>
      <c r="K99" s="317"/>
      <c r="L99" s="278" t="s">
        <v>2299</v>
      </c>
      <c r="M99" s="278"/>
      <c r="N99" s="278"/>
    </row>
    <row r="100" spans="1:20" s="262" customFormat="1" x14ac:dyDescent="0.2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</row>
    <row r="101" spans="1:20" s="151" customFormat="1" x14ac:dyDescent="0.25">
      <c r="A101" s="363" t="s">
        <v>2237</v>
      </c>
      <c r="B101" s="364"/>
      <c r="C101" s="364"/>
      <c r="D101" s="279">
        <v>2016</v>
      </c>
      <c r="E101" s="280" t="s">
        <v>2245</v>
      </c>
      <c r="F101" s="279">
        <v>2015</v>
      </c>
      <c r="G101" s="280" t="s">
        <v>2245</v>
      </c>
      <c r="H101" s="279">
        <v>2014</v>
      </c>
      <c r="I101" s="280" t="s">
        <v>2245</v>
      </c>
      <c r="J101" s="279">
        <v>2013</v>
      </c>
      <c r="K101" s="281" t="s">
        <v>2244</v>
      </c>
      <c r="L101" s="278" t="s">
        <v>2299</v>
      </c>
      <c r="M101" s="278"/>
      <c r="N101" s="278"/>
    </row>
    <row r="102" spans="1:20" x14ac:dyDescent="0.25">
      <c r="A102" s="310" t="s">
        <v>1074</v>
      </c>
      <c r="B102" s="304"/>
      <c r="C102" s="304"/>
      <c r="D102" s="159">
        <v>16722390</v>
      </c>
      <c r="E102" s="145">
        <v>1.4691445304509942E-2</v>
      </c>
      <c r="F102" s="159">
        <v>16480271</v>
      </c>
      <c r="G102" s="145">
        <v>-4.17632034631783E-2</v>
      </c>
      <c r="H102" s="159">
        <v>17198537</v>
      </c>
      <c r="I102" s="145">
        <v>-2.4630072248733703E-2</v>
      </c>
      <c r="J102" s="282">
        <v>17632835</v>
      </c>
      <c r="K102" s="145">
        <v>-5.1633500795532861E-2</v>
      </c>
    </row>
    <row r="103" spans="1:20" x14ac:dyDescent="0.25">
      <c r="A103" s="308" t="s">
        <v>1083</v>
      </c>
      <c r="B103" s="302"/>
      <c r="C103" s="302"/>
      <c r="D103" s="158">
        <v>0</v>
      </c>
      <c r="E103" s="141"/>
      <c r="F103" s="158">
        <v>0</v>
      </c>
      <c r="G103" s="141"/>
      <c r="H103" s="158">
        <v>0</v>
      </c>
      <c r="I103" s="141"/>
      <c r="J103" s="177">
        <v>0</v>
      </c>
      <c r="K103" s="141"/>
    </row>
    <row r="104" spans="1:20" x14ac:dyDescent="0.25">
      <c r="A104" s="310" t="s">
        <v>1752</v>
      </c>
      <c r="B104" s="304"/>
      <c r="C104" s="304"/>
      <c r="D104" s="144">
        <v>2.4649818447309921</v>
      </c>
      <c r="E104" s="145">
        <v>-1.1166506989908953E-2</v>
      </c>
      <c r="F104" s="144">
        <v>2.4928179133853803</v>
      </c>
      <c r="G104" s="145">
        <v>-5.0465907254523046E-2</v>
      </c>
      <c r="H104" s="144">
        <v>2.6253063817620936</v>
      </c>
      <c r="I104" s="145">
        <v>-2.8537472317013313E-2</v>
      </c>
      <c r="J104" s="287">
        <v>2.7024268121011858</v>
      </c>
      <c r="K104" s="145">
        <v>-8.7863607002025002E-2</v>
      </c>
      <c r="L104" s="263" t="s">
        <v>2305</v>
      </c>
      <c r="M104" s="263"/>
      <c r="N104" s="263"/>
      <c r="O104" s="263"/>
    </row>
    <row r="105" spans="1:20" x14ac:dyDescent="0.25">
      <c r="A105" s="308" t="s">
        <v>1755</v>
      </c>
      <c r="B105" s="302"/>
      <c r="C105" s="302"/>
      <c r="D105" s="140">
        <v>0.55481228499902935</v>
      </c>
      <c r="E105" s="141">
        <v>8.6593289325078704E-3</v>
      </c>
      <c r="F105" s="140">
        <v>0.55004922780638199</v>
      </c>
      <c r="G105" s="141">
        <v>1.8427407192078693E-2</v>
      </c>
      <c r="H105" s="140">
        <v>0.54009664696959681</v>
      </c>
      <c r="I105" s="141">
        <v>0.11901806182201158</v>
      </c>
      <c r="J105" s="288">
        <v>0.48265230508451196</v>
      </c>
      <c r="K105" s="141">
        <v>0.14950716935223629</v>
      </c>
      <c r="L105" s="263" t="s">
        <v>2305</v>
      </c>
      <c r="M105" s="263"/>
      <c r="N105" s="263"/>
      <c r="O105" s="263"/>
    </row>
    <row r="106" spans="1:20" x14ac:dyDescent="0.25">
      <c r="A106" s="289" t="s">
        <v>2292</v>
      </c>
      <c r="B106" s="290"/>
      <c r="C106" s="290"/>
      <c r="D106" s="140">
        <f>(D124+D121+D127+D131+D134+D137+D140+D139+D141+D142+D143+D144+D177)/((D102+F102)/2)</f>
        <v>0.32807490941765177</v>
      </c>
      <c r="E106" s="291"/>
      <c r="F106" s="140">
        <f>(F124+F121+F127+F131+F134+F137+F140+F139+F141+F142+F143+F144+F177)/((F102+H102)/2)</f>
        <v>0.28800063232641726</v>
      </c>
      <c r="G106" s="291"/>
      <c r="H106" s="140"/>
      <c r="I106" s="291"/>
      <c r="J106" s="292"/>
      <c r="K106" s="291"/>
      <c r="L106" s="263" t="s">
        <v>2306</v>
      </c>
      <c r="M106" s="263"/>
      <c r="N106" s="263"/>
      <c r="O106" s="263"/>
      <c r="P106" s="263"/>
      <c r="Q106" s="263"/>
      <c r="R106" s="263"/>
      <c r="S106" s="263"/>
      <c r="T106" s="263"/>
    </row>
    <row r="107" spans="1:20" x14ac:dyDescent="0.25">
      <c r="A107" s="310" t="s">
        <v>1756</v>
      </c>
      <c r="B107" s="304"/>
      <c r="C107" s="304"/>
      <c r="D107" s="144">
        <v>50.582702522625901</v>
      </c>
      <c r="E107" s="145">
        <v>1.2645366126604607E-2</v>
      </c>
      <c r="F107" s="144">
        <v>49.951053166920694</v>
      </c>
      <c r="G107" s="145">
        <v>-0.19757232905641764</v>
      </c>
      <c r="H107" s="144">
        <v>62.249913575615821</v>
      </c>
      <c r="I107" s="145">
        <v>-0.13691912975311316</v>
      </c>
      <c r="J107" s="287">
        <v>72.12523845860359</v>
      </c>
      <c r="K107" s="145">
        <v>-0.29868235303432744</v>
      </c>
      <c r="L107" s="263" t="s">
        <v>2305</v>
      </c>
      <c r="M107" s="263"/>
      <c r="N107" s="263"/>
      <c r="O107" s="263"/>
    </row>
    <row r="108" spans="1:20" x14ac:dyDescent="0.25">
      <c r="A108" s="308" t="s">
        <v>1758</v>
      </c>
      <c r="B108" s="302"/>
      <c r="C108" s="302"/>
      <c r="D108" s="140">
        <v>0.49730873361821032</v>
      </c>
      <c r="E108" s="141">
        <v>-7.3846992764111663E-3</v>
      </c>
      <c r="F108" s="140">
        <v>0.50100853095422382</v>
      </c>
      <c r="G108" s="141">
        <v>5.175564831724877E-3</v>
      </c>
      <c r="H108" s="140">
        <v>0.49842887997192514</v>
      </c>
      <c r="I108" s="141">
        <v>0.11831539740895347</v>
      </c>
      <c r="J108" s="288">
        <v>0.4456961615003644</v>
      </c>
      <c r="K108" s="141">
        <v>0.1158021463413561</v>
      </c>
      <c r="L108" s="263" t="s">
        <v>2305</v>
      </c>
      <c r="M108" s="263"/>
      <c r="N108" s="263"/>
      <c r="O108" s="263"/>
    </row>
    <row r="109" spans="1:20" x14ac:dyDescent="0.25">
      <c r="A109" s="310" t="s">
        <v>1761</v>
      </c>
      <c r="B109" s="304"/>
      <c r="C109" s="304"/>
      <c r="D109" s="144">
        <v>9.7165661283544272E-3</v>
      </c>
      <c r="E109" s="145">
        <v>83.52263164175011</v>
      </c>
      <c r="F109" s="144">
        <v>1.1495815901163815E-4</v>
      </c>
      <c r="G109" s="145">
        <v>-0.28548607000320381</v>
      </c>
      <c r="H109" s="144">
        <v>1.6089001793450494E-4</v>
      </c>
      <c r="I109" s="145"/>
      <c r="J109" s="287">
        <v>0</v>
      </c>
      <c r="K109" s="145"/>
      <c r="L109" s="263" t="s">
        <v>2305</v>
      </c>
      <c r="M109" s="263"/>
      <c r="N109" s="263"/>
      <c r="O109" s="263"/>
    </row>
    <row r="110" spans="1:20" x14ac:dyDescent="0.25">
      <c r="A110" s="259" t="s">
        <v>1762</v>
      </c>
      <c r="B110" s="260"/>
      <c r="C110" s="260"/>
      <c r="D110" s="144">
        <v>3.9418408493044352E-3</v>
      </c>
      <c r="E110" s="145">
        <v>84.477112415009543</v>
      </c>
      <c r="F110" s="144">
        <v>4.6115746518974114E-5</v>
      </c>
      <c r="G110" s="145">
        <v>-0.24751103150930021</v>
      </c>
      <c r="H110" s="144">
        <v>6.1284282494493568E-5</v>
      </c>
      <c r="I110" s="145"/>
      <c r="J110" s="287">
        <v>0</v>
      </c>
      <c r="K110" s="145"/>
      <c r="L110" s="263" t="s">
        <v>2305</v>
      </c>
      <c r="M110" s="263"/>
      <c r="N110" s="263"/>
      <c r="O110" s="263"/>
    </row>
    <row r="111" spans="1:20" x14ac:dyDescent="0.25">
      <c r="A111" s="328" t="s">
        <v>2246</v>
      </c>
      <c r="B111" s="329"/>
      <c r="C111" s="329"/>
      <c r="D111" s="157">
        <f>-D200/D180</f>
        <v>3.0257866462010743E-2</v>
      </c>
      <c r="E111" s="156">
        <v>-0.33110728849275139</v>
      </c>
      <c r="F111" s="157">
        <f>-F200/F180</f>
        <v>-9.0117724480842352</v>
      </c>
      <c r="G111" s="156">
        <v>-0.19117835446829712</v>
      </c>
      <c r="H111" s="157">
        <f>-H200/H180</f>
        <v>0.52613149678292304</v>
      </c>
      <c r="I111" s="156">
        <v>0.23309243237595378</v>
      </c>
      <c r="J111" s="293">
        <f>-J200/J180</f>
        <v>1.7150442498095095E-2</v>
      </c>
      <c r="K111" s="156">
        <v>-0.33287861656150675</v>
      </c>
      <c r="L111" s="263" t="s">
        <v>2305</v>
      </c>
      <c r="M111" s="263"/>
      <c r="N111" s="263"/>
      <c r="O111" s="263"/>
    </row>
    <row r="112" spans="1:20" x14ac:dyDescent="0.25">
      <c r="A112" s="334" t="s">
        <v>2300</v>
      </c>
      <c r="B112" s="335"/>
      <c r="C112" s="336"/>
      <c r="D112" s="283">
        <f>D223/((D102+F102)/2)</f>
        <v>2.4848851723059184E-2</v>
      </c>
      <c r="E112" s="174"/>
      <c r="F112" s="283">
        <f>F223/((F102+H102)/2)</f>
        <v>2.7359281836815602E-2</v>
      </c>
      <c r="G112" s="174"/>
      <c r="H112" s="283">
        <f>H223/((H102+J102)/2)</f>
        <v>2.7818599853029046E-2</v>
      </c>
      <c r="I112" s="174"/>
      <c r="J112" s="284"/>
      <c r="K112" s="174"/>
      <c r="L112" s="263" t="s">
        <v>2301</v>
      </c>
      <c r="M112" s="263"/>
      <c r="N112" s="263"/>
    </row>
    <row r="113" spans="1:14" x14ac:dyDescent="0.25">
      <c r="A113" s="308" t="s">
        <v>2302</v>
      </c>
      <c r="B113" s="302"/>
      <c r="C113" s="309"/>
      <c r="D113" s="285">
        <f>D224/((D102+F102)/2)</f>
        <v>4.3154372476350619E-3</v>
      </c>
      <c r="E113" s="141"/>
      <c r="F113" s="285">
        <f>F224/((F102+H102)/2)</f>
        <v>4.2918383572245191E-3</v>
      </c>
      <c r="G113" s="141"/>
      <c r="H113" s="285">
        <f>H224/((H102+J102)/2)</f>
        <v>7.1256452372878108E-3</v>
      </c>
      <c r="I113" s="141"/>
      <c r="J113" s="177"/>
      <c r="K113" s="141"/>
      <c r="L113" s="263" t="s">
        <v>2301</v>
      </c>
      <c r="M113" s="263"/>
      <c r="N113" s="263"/>
    </row>
    <row r="114" spans="1:14" x14ac:dyDescent="0.25">
      <c r="A114" s="308" t="s">
        <v>2303</v>
      </c>
      <c r="B114" s="302"/>
      <c r="C114" s="309"/>
      <c r="D114" s="285">
        <f>D232/((D102+F102)/2)</f>
        <v>-8.4758266814819448E-4</v>
      </c>
      <c r="E114" s="141"/>
      <c r="F114" s="285">
        <f>F232/((F102+H102)/2)</f>
        <v>-5.3297016925302103E-3</v>
      </c>
      <c r="G114" s="141"/>
      <c r="H114" s="285">
        <f>H232/((H102+J102)/2)</f>
        <v>-5.8022979973341273E-3</v>
      </c>
      <c r="I114" s="141"/>
      <c r="J114" s="177"/>
      <c r="K114" s="141"/>
      <c r="L114" s="263" t="s">
        <v>2301</v>
      </c>
      <c r="M114" s="263"/>
      <c r="N114" s="263"/>
    </row>
    <row r="115" spans="1:14" x14ac:dyDescent="0.25">
      <c r="A115" s="328" t="s">
        <v>2304</v>
      </c>
      <c r="B115" s="329"/>
      <c r="C115" s="330"/>
      <c r="D115" s="286">
        <f>SUM(D112:D114)</f>
        <v>2.8316706302546048E-2</v>
      </c>
      <c r="E115" s="156"/>
      <c r="F115" s="286">
        <f>SUM(F112:F114)</f>
        <v>2.6321418501509913E-2</v>
      </c>
      <c r="G115" s="156"/>
      <c r="H115" s="286">
        <f>SUM(H112:H114)</f>
        <v>2.9141947092982731E-2</v>
      </c>
      <c r="I115" s="156"/>
      <c r="J115" s="258"/>
      <c r="K115" s="156"/>
      <c r="L115" s="263" t="s">
        <v>2301</v>
      </c>
      <c r="M115" s="263"/>
      <c r="N115" s="263"/>
    </row>
    <row r="116" spans="1:14" s="261" customFormat="1" x14ac:dyDescent="0.25">
      <c r="D116" s="213"/>
      <c r="E116" s="214"/>
      <c r="F116" s="215"/>
      <c r="G116" s="214"/>
      <c r="I116" s="214"/>
      <c r="K116" s="214"/>
    </row>
    <row r="117" spans="1:14" s="151" customFormat="1" x14ac:dyDescent="0.25">
      <c r="A117" s="363" t="s">
        <v>2243</v>
      </c>
      <c r="B117" s="364"/>
      <c r="C117" s="364"/>
      <c r="D117" s="279">
        <v>2016</v>
      </c>
      <c r="E117" s="280" t="s">
        <v>2245</v>
      </c>
      <c r="F117" s="279">
        <v>2015</v>
      </c>
      <c r="G117" s="280" t="s">
        <v>2245</v>
      </c>
      <c r="H117" s="279">
        <v>2014</v>
      </c>
      <c r="I117" s="280" t="s">
        <v>2245</v>
      </c>
      <c r="J117" s="279">
        <v>2013</v>
      </c>
      <c r="K117" s="281" t="s">
        <v>2244</v>
      </c>
      <c r="L117" s="278" t="s">
        <v>2299</v>
      </c>
      <c r="M117" s="278"/>
      <c r="N117" s="278"/>
    </row>
    <row r="118" spans="1:14" x14ac:dyDescent="0.25">
      <c r="A118" s="308" t="s">
        <v>2097</v>
      </c>
      <c r="B118" s="302"/>
      <c r="C118" s="309"/>
      <c r="D118" s="158">
        <v>946860</v>
      </c>
      <c r="E118" s="141">
        <v>0.12640568734586966</v>
      </c>
      <c r="F118" s="158">
        <v>840603</v>
      </c>
      <c r="G118" s="141">
        <v>0.82339033125023042</v>
      </c>
      <c r="H118" s="158">
        <v>461011</v>
      </c>
      <c r="I118" s="141">
        <v>-0.45390848861823196</v>
      </c>
      <c r="J118" s="158">
        <v>844201</v>
      </c>
      <c r="K118" s="141">
        <v>0.1216049258411207</v>
      </c>
    </row>
    <row r="119" spans="1:14" x14ac:dyDescent="0.25">
      <c r="A119" s="308" t="s">
        <v>2105</v>
      </c>
      <c r="B119" s="302"/>
      <c r="C119" s="309"/>
      <c r="D119" s="212">
        <v>1014400</v>
      </c>
      <c r="E119" s="141">
        <v>0.13884628943131783</v>
      </c>
      <c r="F119" s="212">
        <v>890726</v>
      </c>
      <c r="G119" s="141">
        <v>8.0565075244293682E-2</v>
      </c>
      <c r="H119" s="158">
        <v>824315</v>
      </c>
      <c r="I119" s="141">
        <v>-9.9713416352305684E-2</v>
      </c>
      <c r="J119" s="158">
        <v>915614</v>
      </c>
      <c r="K119" s="141">
        <v>0.10789044291590133</v>
      </c>
    </row>
    <row r="120" spans="1:14" x14ac:dyDescent="0.25">
      <c r="A120" s="308" t="s">
        <v>2106</v>
      </c>
      <c r="B120" s="302"/>
      <c r="C120" s="309"/>
      <c r="D120" s="212">
        <v>1507130</v>
      </c>
      <c r="E120" s="141">
        <v>7.5968841716290036E-2</v>
      </c>
      <c r="F120" s="212">
        <v>1400719</v>
      </c>
      <c r="G120" s="141"/>
      <c r="H120" s="158">
        <v>0</v>
      </c>
      <c r="I120" s="141"/>
      <c r="J120" s="158">
        <v>0</v>
      </c>
      <c r="K120" s="141"/>
    </row>
    <row r="121" spans="1:14" x14ac:dyDescent="0.25">
      <c r="A121" s="308" t="s">
        <v>2107</v>
      </c>
      <c r="B121" s="302"/>
      <c r="C121" s="309"/>
      <c r="D121" s="212">
        <v>480080</v>
      </c>
      <c r="E121" s="141">
        <v>0.2088401852238877</v>
      </c>
      <c r="F121" s="212">
        <v>397141</v>
      </c>
      <c r="G121" s="141"/>
      <c r="H121" s="158">
        <v>0</v>
      </c>
      <c r="I121" s="141"/>
      <c r="J121" s="158">
        <v>0</v>
      </c>
      <c r="K121" s="141"/>
    </row>
    <row r="122" spans="1:14" x14ac:dyDescent="0.25">
      <c r="A122" s="308" t="s">
        <v>2108</v>
      </c>
      <c r="B122" s="302"/>
      <c r="C122" s="309"/>
      <c r="D122" s="212">
        <v>1987210</v>
      </c>
      <c r="E122" s="141">
        <v>0.10531965781540276</v>
      </c>
      <c r="F122" s="212">
        <v>1797860</v>
      </c>
      <c r="G122" s="141"/>
      <c r="H122" s="158">
        <v>0</v>
      </c>
      <c r="I122" s="141"/>
      <c r="J122" s="158">
        <v>0</v>
      </c>
      <c r="K122" s="141"/>
    </row>
    <row r="123" spans="1:14" x14ac:dyDescent="0.25">
      <c r="A123" s="308" t="s">
        <v>2109</v>
      </c>
      <c r="B123" s="302"/>
      <c r="C123" s="309"/>
      <c r="D123" s="212">
        <v>718149</v>
      </c>
      <c r="E123" s="141">
        <v>-0.30245643685529455</v>
      </c>
      <c r="F123" s="212">
        <v>1029540</v>
      </c>
      <c r="G123" s="141"/>
      <c r="H123" s="158">
        <v>0</v>
      </c>
      <c r="I123" s="141"/>
      <c r="J123" s="158">
        <v>0</v>
      </c>
      <c r="K123" s="141"/>
    </row>
    <row r="124" spans="1:14" x14ac:dyDescent="0.25">
      <c r="A124" s="308" t="s">
        <v>2110</v>
      </c>
      <c r="B124" s="302"/>
      <c r="C124" s="309"/>
      <c r="D124" s="212">
        <v>77446</v>
      </c>
      <c r="E124" s="141">
        <v>1.515270677677294E-2</v>
      </c>
      <c r="F124" s="212">
        <v>76290</v>
      </c>
      <c r="G124" s="141"/>
      <c r="H124" s="158">
        <v>0</v>
      </c>
      <c r="I124" s="141"/>
      <c r="J124" s="158">
        <v>0</v>
      </c>
      <c r="K124" s="141"/>
    </row>
    <row r="125" spans="1:14" x14ac:dyDescent="0.25">
      <c r="A125" s="308" t="s">
        <v>2111</v>
      </c>
      <c r="B125" s="302"/>
      <c r="C125" s="309"/>
      <c r="D125" s="212">
        <v>795595</v>
      </c>
      <c r="E125" s="141">
        <v>-0.28054493005253978</v>
      </c>
      <c r="F125" s="212">
        <v>1105830</v>
      </c>
      <c r="G125" s="141"/>
      <c r="H125" s="158">
        <v>0</v>
      </c>
      <c r="I125" s="141"/>
      <c r="J125" s="158">
        <v>0</v>
      </c>
      <c r="K125" s="141"/>
    </row>
    <row r="126" spans="1:14" x14ac:dyDescent="0.25">
      <c r="A126" s="308" t="s">
        <v>2112</v>
      </c>
      <c r="B126" s="302"/>
      <c r="C126" s="309"/>
      <c r="D126" s="212"/>
      <c r="E126" s="141"/>
      <c r="F126" s="212"/>
      <c r="G126" s="141"/>
      <c r="H126" s="158"/>
      <c r="I126" s="141"/>
      <c r="J126" s="158"/>
      <c r="K126" s="141"/>
    </row>
    <row r="127" spans="1:14" x14ac:dyDescent="0.25">
      <c r="A127" s="308" t="s">
        <v>2113</v>
      </c>
      <c r="B127" s="302"/>
      <c r="C127" s="309"/>
      <c r="D127" s="212"/>
      <c r="E127" s="141"/>
      <c r="F127" s="212"/>
      <c r="G127" s="141"/>
      <c r="H127" s="158"/>
      <c r="I127" s="141"/>
      <c r="J127" s="158"/>
      <c r="K127" s="141"/>
    </row>
    <row r="128" spans="1:14" x14ac:dyDescent="0.25">
      <c r="A128" s="308" t="s">
        <v>2114</v>
      </c>
      <c r="B128" s="302"/>
      <c r="C128" s="309"/>
      <c r="D128" s="212"/>
      <c r="E128" s="141"/>
      <c r="F128" s="212"/>
      <c r="G128" s="141"/>
      <c r="H128" s="158"/>
      <c r="I128" s="141"/>
      <c r="J128" s="158"/>
      <c r="K128" s="141"/>
    </row>
    <row r="129" spans="1:11" x14ac:dyDescent="0.25">
      <c r="A129" s="308" t="s">
        <v>2135</v>
      </c>
      <c r="B129" s="302"/>
      <c r="C129" s="309"/>
      <c r="D129" s="212">
        <v>2782806</v>
      </c>
      <c r="E129" s="141">
        <v>-4.1631495913304839E-2</v>
      </c>
      <c r="F129" s="212">
        <v>2903691</v>
      </c>
      <c r="G129" s="141">
        <v>1.3097034959566045E-3</v>
      </c>
      <c r="H129" s="158">
        <v>2899893</v>
      </c>
      <c r="I129" s="141">
        <v>-0.10862647796719993</v>
      </c>
      <c r="J129" s="158">
        <v>3253286</v>
      </c>
      <c r="K129" s="141">
        <v>-0.14461685815510839</v>
      </c>
    </row>
    <row r="130" spans="1:11" x14ac:dyDescent="0.25">
      <c r="A130" s="308" t="s">
        <v>2115</v>
      </c>
      <c r="B130" s="302"/>
      <c r="C130" s="309"/>
      <c r="D130" s="212">
        <v>4206860</v>
      </c>
      <c r="E130" s="141">
        <v>-1.0299858303724041E-2</v>
      </c>
      <c r="F130" s="212">
        <v>4250641</v>
      </c>
      <c r="G130" s="141"/>
      <c r="H130" s="158">
        <v>0</v>
      </c>
      <c r="I130" s="141"/>
      <c r="J130" s="158">
        <v>0</v>
      </c>
      <c r="K130" s="141"/>
    </row>
    <row r="131" spans="1:11" x14ac:dyDescent="0.25">
      <c r="A131" s="308" t="s">
        <v>2116</v>
      </c>
      <c r="B131" s="302"/>
      <c r="C131" s="309"/>
      <c r="D131" s="212">
        <v>34093</v>
      </c>
      <c r="E131" s="141">
        <v>45.133964817320702</v>
      </c>
      <c r="F131" s="212">
        <v>739</v>
      </c>
      <c r="G131" s="141"/>
      <c r="H131" s="158">
        <v>0</v>
      </c>
      <c r="I131" s="141"/>
      <c r="J131" s="158">
        <v>0</v>
      </c>
      <c r="K131" s="141"/>
    </row>
    <row r="132" spans="1:11" x14ac:dyDescent="0.25">
      <c r="A132" s="308" t="s">
        <v>2117</v>
      </c>
      <c r="B132" s="302"/>
      <c r="C132" s="309"/>
      <c r="D132" s="212">
        <v>4240953</v>
      </c>
      <c r="E132" s="141">
        <v>-2.4526153860628952E-3</v>
      </c>
      <c r="F132" s="212">
        <v>4251380</v>
      </c>
      <c r="G132" s="141">
        <v>-0.1645684490561018</v>
      </c>
      <c r="H132" s="158">
        <v>5088843</v>
      </c>
      <c r="I132" s="141">
        <v>-9.4634677646909804E-2</v>
      </c>
      <c r="J132" s="158">
        <v>5620762</v>
      </c>
      <c r="K132" s="141">
        <v>-0.24548433112805701</v>
      </c>
    </row>
    <row r="133" spans="1:11" x14ac:dyDescent="0.25">
      <c r="A133" s="308" t="s">
        <v>2119</v>
      </c>
      <c r="B133" s="302"/>
      <c r="C133" s="309"/>
      <c r="D133" s="212">
        <v>1559777</v>
      </c>
      <c r="E133" s="141">
        <v>-0.24531642213358262</v>
      </c>
      <c r="F133" s="212">
        <v>2066796</v>
      </c>
      <c r="G133" s="141"/>
      <c r="H133" s="158">
        <v>0</v>
      </c>
      <c r="I133" s="141"/>
      <c r="J133" s="158">
        <v>0</v>
      </c>
      <c r="K133" s="141"/>
    </row>
    <row r="134" spans="1:11" x14ac:dyDescent="0.25">
      <c r="A134" s="308" t="s">
        <v>2120</v>
      </c>
      <c r="B134" s="302"/>
      <c r="C134" s="309"/>
      <c r="D134" s="212">
        <v>2707</v>
      </c>
      <c r="E134" s="141">
        <v>-0.62187456348652048</v>
      </c>
      <c r="F134" s="212">
        <v>7159</v>
      </c>
      <c r="G134" s="141"/>
      <c r="H134" s="158">
        <v>0</v>
      </c>
      <c r="I134" s="141"/>
      <c r="J134" s="158">
        <v>0</v>
      </c>
      <c r="K134" s="141"/>
    </row>
    <row r="135" spans="1:11" x14ac:dyDescent="0.25">
      <c r="A135" s="308" t="s">
        <v>2121</v>
      </c>
      <c r="B135" s="302"/>
      <c r="C135" s="309"/>
      <c r="D135" s="212">
        <v>1562486</v>
      </c>
      <c r="E135" s="141">
        <v>-0.24661564661931112</v>
      </c>
      <c r="F135" s="212">
        <v>2073956</v>
      </c>
      <c r="G135" s="141">
        <v>-0.15666174098963004</v>
      </c>
      <c r="H135" s="158">
        <v>2459222</v>
      </c>
      <c r="I135" s="141">
        <v>0.10762793546701732</v>
      </c>
      <c r="J135" s="158">
        <v>2220260</v>
      </c>
      <c r="K135" s="141">
        <v>-0.29625989748948323</v>
      </c>
    </row>
    <row r="136" spans="1:11" x14ac:dyDescent="0.25">
      <c r="A136" s="308" t="s">
        <v>2118</v>
      </c>
      <c r="B136" s="302"/>
      <c r="C136" s="309"/>
      <c r="D136" s="212">
        <v>1441890</v>
      </c>
      <c r="E136" s="141">
        <v>-3.9384892941871641E-2</v>
      </c>
      <c r="F136" s="212">
        <v>1501007</v>
      </c>
      <c r="G136" s="141"/>
      <c r="H136" s="158">
        <v>0</v>
      </c>
      <c r="I136" s="141"/>
      <c r="J136" s="158">
        <v>0</v>
      </c>
      <c r="K136" s="141"/>
    </row>
    <row r="137" spans="1:11" x14ac:dyDescent="0.25">
      <c r="A137" s="308" t="s">
        <v>2122</v>
      </c>
      <c r="B137" s="302"/>
      <c r="C137" s="309"/>
      <c r="D137" s="212">
        <v>8667</v>
      </c>
      <c r="E137" s="141">
        <v>-0.55451040863531231</v>
      </c>
      <c r="F137" s="212">
        <v>19455</v>
      </c>
      <c r="G137" s="141"/>
      <c r="H137" s="158">
        <v>0</v>
      </c>
      <c r="I137" s="141"/>
      <c r="J137" s="158">
        <v>0</v>
      </c>
      <c r="K137" s="141"/>
    </row>
    <row r="138" spans="1:11" x14ac:dyDescent="0.25">
      <c r="A138" s="308" t="s">
        <v>2123</v>
      </c>
      <c r="B138" s="302"/>
      <c r="C138" s="309"/>
      <c r="D138" s="212">
        <v>1450558</v>
      </c>
      <c r="E138" s="141">
        <v>-4.5976127008680923E-2</v>
      </c>
      <c r="F138" s="212">
        <v>1520463</v>
      </c>
      <c r="G138" s="141">
        <v>5.1422411021083692E-2</v>
      </c>
      <c r="H138" s="158">
        <v>1446101</v>
      </c>
      <c r="I138" s="141">
        <v>1.2986639750121203</v>
      </c>
      <c r="J138" s="158">
        <v>629105</v>
      </c>
      <c r="K138" s="141">
        <v>1.3057486429133451</v>
      </c>
    </row>
    <row r="139" spans="1:11" x14ac:dyDescent="0.25">
      <c r="A139" s="308" t="s">
        <v>2124</v>
      </c>
      <c r="B139" s="302"/>
      <c r="C139" s="309"/>
      <c r="D139" s="212">
        <v>3213</v>
      </c>
      <c r="E139" s="141">
        <v>-0.30888363088836313</v>
      </c>
      <c r="F139" s="212">
        <v>4649</v>
      </c>
      <c r="G139" s="141"/>
      <c r="H139" s="158">
        <v>0</v>
      </c>
      <c r="I139" s="141"/>
      <c r="J139" s="158">
        <v>0</v>
      </c>
      <c r="K139" s="141"/>
    </row>
    <row r="140" spans="1:11" x14ac:dyDescent="0.25">
      <c r="A140" s="308" t="s">
        <v>2125</v>
      </c>
      <c r="B140" s="302"/>
      <c r="C140" s="309"/>
      <c r="D140" s="212">
        <v>0</v>
      </c>
      <c r="E140" s="141"/>
      <c r="F140" s="212">
        <v>0</v>
      </c>
      <c r="G140" s="141"/>
      <c r="H140" s="158">
        <v>0</v>
      </c>
      <c r="I140" s="141"/>
      <c r="J140" s="158">
        <v>0</v>
      </c>
      <c r="K140" s="141"/>
    </row>
    <row r="141" spans="1:11" x14ac:dyDescent="0.25">
      <c r="A141" s="308" t="s">
        <v>2126</v>
      </c>
      <c r="B141" s="302"/>
      <c r="C141" s="309"/>
      <c r="D141" s="212">
        <v>3214</v>
      </c>
      <c r="E141" s="141">
        <v>-0.30866853086685309</v>
      </c>
      <c r="F141" s="212">
        <v>4649</v>
      </c>
      <c r="G141" s="141">
        <v>0</v>
      </c>
      <c r="H141" s="158">
        <v>4649</v>
      </c>
      <c r="I141" s="141">
        <v>-0.26311618323030594</v>
      </c>
      <c r="J141" s="158">
        <v>6309</v>
      </c>
      <c r="K141" s="141">
        <v>-0.49056902837216676</v>
      </c>
    </row>
    <row r="142" spans="1:11" x14ac:dyDescent="0.25">
      <c r="A142" s="308" t="s">
        <v>2127</v>
      </c>
      <c r="B142" s="302"/>
      <c r="C142" s="309"/>
      <c r="D142" s="158">
        <v>10650</v>
      </c>
      <c r="E142" s="141">
        <v>0.41999999999999993</v>
      </c>
      <c r="F142" s="158">
        <v>7500</v>
      </c>
      <c r="G142" s="141"/>
      <c r="H142" s="158">
        <v>0</v>
      </c>
      <c r="I142" s="141"/>
      <c r="J142" s="158">
        <v>0</v>
      </c>
      <c r="K142" s="141"/>
    </row>
    <row r="143" spans="1:11" x14ac:dyDescent="0.25">
      <c r="A143" s="308" t="s">
        <v>2279</v>
      </c>
      <c r="B143" s="302"/>
      <c r="C143" s="309"/>
      <c r="D143" s="158">
        <v>2251112</v>
      </c>
      <c r="E143" s="141">
        <v>9.4732705931784622E-2</v>
      </c>
      <c r="F143" s="158">
        <v>2056312</v>
      </c>
      <c r="G143" s="141"/>
      <c r="H143" s="158">
        <v>0</v>
      </c>
      <c r="I143" s="141"/>
      <c r="J143" s="158">
        <v>0</v>
      </c>
      <c r="K143" s="141"/>
    </row>
    <row r="144" spans="1:11" x14ac:dyDescent="0.25">
      <c r="A144" s="308" t="s">
        <v>2128</v>
      </c>
      <c r="B144" s="302"/>
      <c r="C144" s="309"/>
      <c r="D144" s="158">
        <v>2251112</v>
      </c>
      <c r="E144" s="141">
        <v>0.15299025000870725</v>
      </c>
      <c r="F144" s="158">
        <v>1952412</v>
      </c>
      <c r="G144" s="141"/>
      <c r="H144" s="158">
        <v>0</v>
      </c>
      <c r="I144" s="141"/>
      <c r="J144" s="158">
        <v>0</v>
      </c>
      <c r="K144" s="141"/>
    </row>
    <row r="145" spans="1:14" x14ac:dyDescent="0.25">
      <c r="A145" s="308" t="s">
        <v>2282</v>
      </c>
      <c r="B145" s="302"/>
      <c r="C145" s="309"/>
      <c r="D145" s="158">
        <v>0</v>
      </c>
      <c r="E145" s="141">
        <v>-1</v>
      </c>
      <c r="F145" s="158">
        <v>102552</v>
      </c>
      <c r="G145" s="141"/>
      <c r="H145" s="158">
        <v>0</v>
      </c>
      <c r="I145" s="141"/>
      <c r="J145" s="158">
        <v>0</v>
      </c>
      <c r="K145" s="141"/>
    </row>
    <row r="146" spans="1:14" x14ac:dyDescent="0.25">
      <c r="A146" s="308" t="s">
        <v>2130</v>
      </c>
      <c r="B146" s="302"/>
      <c r="C146" s="309"/>
      <c r="D146" s="158">
        <v>0</v>
      </c>
      <c r="E146" s="141"/>
      <c r="F146" s="158">
        <v>0</v>
      </c>
      <c r="G146" s="141"/>
      <c r="H146" s="158">
        <v>0</v>
      </c>
      <c r="I146" s="141"/>
      <c r="J146" s="158">
        <v>0</v>
      </c>
      <c r="K146" s="141"/>
    </row>
    <row r="147" spans="1:14" x14ac:dyDescent="0.25">
      <c r="A147" s="308" t="s">
        <v>2281</v>
      </c>
      <c r="B147" s="302"/>
      <c r="C147" s="309"/>
      <c r="D147" s="211">
        <v>0</v>
      </c>
      <c r="E147" s="207">
        <v>-1</v>
      </c>
      <c r="F147" s="211">
        <v>103900</v>
      </c>
      <c r="G147" s="208"/>
      <c r="H147" s="211">
        <v>0</v>
      </c>
      <c r="I147" s="208"/>
      <c r="J147" s="211">
        <v>0</v>
      </c>
      <c r="K147" s="208"/>
    </row>
    <row r="148" spans="1:14" x14ac:dyDescent="0.25">
      <c r="A148" s="260" t="s">
        <v>2280</v>
      </c>
      <c r="B148" s="260"/>
      <c r="C148" s="260"/>
      <c r="D148" s="210">
        <v>0</v>
      </c>
      <c r="E148" s="145">
        <v>-1</v>
      </c>
      <c r="F148" s="159">
        <v>102552</v>
      </c>
      <c r="G148" s="145"/>
      <c r="H148" s="159">
        <v>0</v>
      </c>
      <c r="I148" s="145"/>
      <c r="J148" s="159">
        <v>0</v>
      </c>
      <c r="K148" s="145"/>
    </row>
    <row r="149" spans="1:14" x14ac:dyDescent="0.25">
      <c r="A149" s="308" t="s">
        <v>2129</v>
      </c>
      <c r="B149" s="302"/>
      <c r="C149" s="309"/>
      <c r="D149" s="158">
        <v>0</v>
      </c>
      <c r="E149" s="141">
        <v>-1</v>
      </c>
      <c r="F149" s="158">
        <v>206452</v>
      </c>
      <c r="G149" s="141"/>
      <c r="H149" s="158">
        <v>0</v>
      </c>
      <c r="I149" s="141"/>
      <c r="J149" s="158">
        <v>0</v>
      </c>
      <c r="K149" s="141"/>
    </row>
    <row r="150" spans="1:14" x14ac:dyDescent="0.25">
      <c r="A150" s="308" t="s">
        <v>2131</v>
      </c>
      <c r="B150" s="302"/>
      <c r="C150" s="309"/>
      <c r="D150" s="158"/>
      <c r="E150" s="141"/>
      <c r="F150" s="158"/>
      <c r="G150" s="141"/>
      <c r="H150" s="158"/>
      <c r="I150" s="141"/>
      <c r="J150" s="158"/>
      <c r="K150" s="141"/>
    </row>
    <row r="151" spans="1:14" x14ac:dyDescent="0.25">
      <c r="A151" s="328" t="s">
        <v>1114</v>
      </c>
      <c r="B151" s="329"/>
      <c r="C151" s="330"/>
      <c r="D151" s="209"/>
      <c r="E151" s="170"/>
      <c r="F151" s="209"/>
      <c r="G151" s="173"/>
      <c r="H151" s="209"/>
      <c r="I151" s="173"/>
      <c r="J151" s="209"/>
      <c r="K151" s="173"/>
    </row>
    <row r="152" spans="1:14" s="261" customFormat="1" x14ac:dyDescent="0.25">
      <c r="D152" s="213"/>
      <c r="E152" s="214"/>
      <c r="F152" s="215"/>
      <c r="G152" s="214"/>
      <c r="I152" s="214"/>
      <c r="K152" s="214"/>
    </row>
    <row r="153" spans="1:14" s="151" customFormat="1" x14ac:dyDescent="0.25">
      <c r="A153" s="363" t="s">
        <v>2236</v>
      </c>
      <c r="B153" s="364"/>
      <c r="C153" s="364"/>
      <c r="D153" s="279">
        <v>2016</v>
      </c>
      <c r="E153" s="280" t="s">
        <v>2245</v>
      </c>
      <c r="F153" s="279">
        <v>2015</v>
      </c>
      <c r="G153" s="280" t="s">
        <v>2245</v>
      </c>
      <c r="H153" s="279">
        <v>2014</v>
      </c>
      <c r="I153" s="280" t="s">
        <v>2245</v>
      </c>
      <c r="J153" s="279">
        <v>2013</v>
      </c>
      <c r="K153" s="281" t="s">
        <v>2244</v>
      </c>
      <c r="L153" s="278" t="s">
        <v>2299</v>
      </c>
      <c r="M153" s="278"/>
      <c r="N153" s="278"/>
    </row>
    <row r="154" spans="1:14" x14ac:dyDescent="0.25">
      <c r="A154" s="310" t="s">
        <v>42</v>
      </c>
      <c r="B154" s="304"/>
      <c r="C154" s="311"/>
      <c r="D154" s="294">
        <v>0</v>
      </c>
      <c r="E154" s="145"/>
      <c r="F154" s="159">
        <v>0</v>
      </c>
      <c r="G154" s="145"/>
      <c r="H154" s="159">
        <v>0</v>
      </c>
      <c r="I154" s="145"/>
      <c r="J154" s="159">
        <v>0</v>
      </c>
      <c r="K154" s="145"/>
    </row>
    <row r="155" spans="1:14" x14ac:dyDescent="0.25">
      <c r="A155" s="308" t="s">
        <v>44</v>
      </c>
      <c r="B155" s="302"/>
      <c r="C155" s="309"/>
      <c r="D155" s="171">
        <v>0</v>
      </c>
      <c r="E155" s="141"/>
      <c r="F155" s="158">
        <v>0</v>
      </c>
      <c r="G155" s="141"/>
      <c r="H155" s="158">
        <v>0</v>
      </c>
      <c r="I155" s="141"/>
      <c r="J155" s="158">
        <v>0</v>
      </c>
      <c r="K155" s="141"/>
    </row>
    <row r="156" spans="1:14" x14ac:dyDescent="0.25">
      <c r="A156" s="310" t="s">
        <v>46</v>
      </c>
      <c r="B156" s="304"/>
      <c r="C156" s="311"/>
      <c r="D156" s="171">
        <v>0</v>
      </c>
      <c r="E156" s="145"/>
      <c r="F156" s="159">
        <v>0</v>
      </c>
      <c r="G156" s="145"/>
      <c r="H156" s="159">
        <v>0</v>
      </c>
      <c r="I156" s="145"/>
      <c r="J156" s="159">
        <v>0</v>
      </c>
      <c r="K156" s="145"/>
    </row>
    <row r="157" spans="1:14" x14ac:dyDescent="0.25">
      <c r="A157" s="308" t="s">
        <v>48</v>
      </c>
      <c r="B157" s="302"/>
      <c r="C157" s="309"/>
      <c r="D157" s="171">
        <v>0</v>
      </c>
      <c r="E157" s="141"/>
      <c r="F157" s="158">
        <v>0</v>
      </c>
      <c r="G157" s="141"/>
      <c r="H157" s="158">
        <v>0</v>
      </c>
      <c r="I157" s="141"/>
      <c r="J157" s="158">
        <v>0</v>
      </c>
      <c r="K157" s="141"/>
    </row>
    <row r="158" spans="1:14" x14ac:dyDescent="0.25">
      <c r="A158" s="310" t="s">
        <v>50</v>
      </c>
      <c r="B158" s="304"/>
      <c r="C158" s="311"/>
      <c r="D158" s="171">
        <v>0</v>
      </c>
      <c r="E158" s="145"/>
      <c r="F158" s="159">
        <v>0</v>
      </c>
      <c r="G158" s="145"/>
      <c r="H158" s="159">
        <v>0</v>
      </c>
      <c r="I158" s="145"/>
      <c r="J158" s="159">
        <v>0</v>
      </c>
      <c r="K158" s="145"/>
    </row>
    <row r="159" spans="1:14" x14ac:dyDescent="0.25">
      <c r="A159" s="308" t="s">
        <v>52</v>
      </c>
      <c r="B159" s="302"/>
      <c r="C159" s="309"/>
      <c r="D159" s="171">
        <v>0</v>
      </c>
      <c r="E159" s="141"/>
      <c r="F159" s="158">
        <v>0</v>
      </c>
      <c r="G159" s="141"/>
      <c r="H159" s="158">
        <v>0</v>
      </c>
      <c r="I159" s="141"/>
      <c r="J159" s="158">
        <v>0</v>
      </c>
      <c r="K159" s="141"/>
    </row>
    <row r="160" spans="1:14" x14ac:dyDescent="0.25">
      <c r="A160" s="310" t="s">
        <v>54</v>
      </c>
      <c r="B160" s="304"/>
      <c r="C160" s="311"/>
      <c r="D160" s="171">
        <v>11146</v>
      </c>
      <c r="E160" s="145">
        <v>-0.18439923898726762</v>
      </c>
      <c r="F160" s="159">
        <v>13666</v>
      </c>
      <c r="G160" s="145">
        <v>9.5998075226561896E-2</v>
      </c>
      <c r="H160" s="159">
        <v>12469</v>
      </c>
      <c r="I160" s="145">
        <v>-0.14642661555312153</v>
      </c>
      <c r="J160" s="159">
        <v>14608</v>
      </c>
      <c r="K160" s="145">
        <v>-0.23699342825848846</v>
      </c>
    </row>
    <row r="161" spans="1:12" x14ac:dyDescent="0.25">
      <c r="A161" s="308" t="s">
        <v>56</v>
      </c>
      <c r="B161" s="302"/>
      <c r="C161" s="309"/>
      <c r="D161" s="171">
        <v>33817</v>
      </c>
      <c r="E161" s="141">
        <v>0.17878555493586168</v>
      </c>
      <c r="F161" s="158">
        <v>28688</v>
      </c>
      <c r="G161" s="141">
        <v>0.50112500654073577</v>
      </c>
      <c r="H161" s="158">
        <v>19111</v>
      </c>
      <c r="I161" s="141">
        <v>1.0797692893677224</v>
      </c>
      <c r="J161" s="158">
        <v>9189</v>
      </c>
      <c r="K161" s="141">
        <v>2.6801610621395144</v>
      </c>
    </row>
    <row r="162" spans="1:12" x14ac:dyDescent="0.25">
      <c r="A162" s="310" t="s">
        <v>58</v>
      </c>
      <c r="B162" s="304"/>
      <c r="C162" s="311"/>
      <c r="D162" s="171">
        <v>0</v>
      </c>
      <c r="E162" s="145"/>
      <c r="F162" s="159">
        <v>0</v>
      </c>
      <c r="G162" s="145"/>
      <c r="H162" s="159">
        <v>0</v>
      </c>
      <c r="I162" s="145"/>
      <c r="J162" s="159">
        <v>0</v>
      </c>
      <c r="K162" s="145"/>
    </row>
    <row r="163" spans="1:12" x14ac:dyDescent="0.25">
      <c r="A163" s="308" t="s">
        <v>60</v>
      </c>
      <c r="B163" s="302"/>
      <c r="C163" s="309"/>
      <c r="D163" s="171">
        <v>0</v>
      </c>
      <c r="E163" s="141"/>
      <c r="F163" s="158">
        <v>0</v>
      </c>
      <c r="G163" s="141"/>
      <c r="H163" s="158">
        <v>0</v>
      </c>
      <c r="I163" s="141"/>
      <c r="J163" s="158">
        <v>0</v>
      </c>
      <c r="K163" s="141"/>
    </row>
    <row r="164" spans="1:12" x14ac:dyDescent="0.25">
      <c r="A164" s="310" t="s">
        <v>62</v>
      </c>
      <c r="B164" s="304"/>
      <c r="C164" s="311"/>
      <c r="D164" s="171">
        <v>256265</v>
      </c>
      <c r="E164" s="145">
        <v>2.5370804059332563E-4</v>
      </c>
      <c r="F164" s="159">
        <v>256200</v>
      </c>
      <c r="G164" s="145">
        <v>0.17170349773159677</v>
      </c>
      <c r="H164" s="159">
        <v>218656</v>
      </c>
      <c r="I164" s="145">
        <v>4.2584336631302788E-2</v>
      </c>
      <c r="J164" s="159">
        <v>209725</v>
      </c>
      <c r="K164" s="145">
        <v>0.22190964358087983</v>
      </c>
    </row>
    <row r="165" spans="1:12" x14ac:dyDescent="0.25">
      <c r="A165" s="308" t="s">
        <v>64</v>
      </c>
      <c r="B165" s="302"/>
      <c r="C165" s="309"/>
      <c r="D165" s="171">
        <v>0</v>
      </c>
      <c r="E165" s="141"/>
      <c r="F165" s="158">
        <v>0</v>
      </c>
      <c r="G165" s="141"/>
      <c r="H165" s="158">
        <v>0</v>
      </c>
      <c r="I165" s="141"/>
      <c r="J165" s="158">
        <v>0</v>
      </c>
      <c r="K165" s="141"/>
    </row>
    <row r="166" spans="1:12" x14ac:dyDescent="0.25">
      <c r="A166" s="310" t="s">
        <v>66</v>
      </c>
      <c r="B166" s="304"/>
      <c r="C166" s="311"/>
      <c r="D166" s="171">
        <v>0</v>
      </c>
      <c r="E166" s="145"/>
      <c r="F166" s="159">
        <v>0</v>
      </c>
      <c r="G166" s="145"/>
      <c r="H166" s="159">
        <v>0</v>
      </c>
      <c r="I166" s="145"/>
      <c r="J166" s="159">
        <v>0</v>
      </c>
      <c r="K166" s="145"/>
    </row>
    <row r="167" spans="1:12" x14ac:dyDescent="0.25">
      <c r="A167" s="308" t="s">
        <v>68</v>
      </c>
      <c r="B167" s="302"/>
      <c r="C167" s="309"/>
      <c r="D167" s="171">
        <v>17194</v>
      </c>
      <c r="E167" s="141">
        <v>-6.294620960270314E-2</v>
      </c>
      <c r="F167" s="158">
        <v>18349</v>
      </c>
      <c r="G167" s="141">
        <v>0.27264530448051039</v>
      </c>
      <c r="H167" s="158">
        <v>14418</v>
      </c>
      <c r="I167" s="141"/>
      <c r="J167" s="158">
        <v>0</v>
      </c>
      <c r="K167" s="141"/>
    </row>
    <row r="168" spans="1:12" x14ac:dyDescent="0.25">
      <c r="A168" s="310" t="s">
        <v>70</v>
      </c>
      <c r="B168" s="304"/>
      <c r="C168" s="311"/>
      <c r="D168" s="171">
        <v>0</v>
      </c>
      <c r="E168" s="145"/>
      <c r="F168" s="159">
        <v>0</v>
      </c>
      <c r="G168" s="145"/>
      <c r="H168" s="159">
        <v>0</v>
      </c>
      <c r="I168" s="145"/>
      <c r="J168" s="159">
        <v>0</v>
      </c>
      <c r="K168" s="145"/>
    </row>
    <row r="169" spans="1:12" x14ac:dyDescent="0.25">
      <c r="A169" s="308" t="s">
        <v>72</v>
      </c>
      <c r="B169" s="302"/>
      <c r="C169" s="309"/>
      <c r="D169" s="171">
        <v>0</v>
      </c>
      <c r="E169" s="141"/>
      <c r="F169" s="158">
        <v>0</v>
      </c>
      <c r="G169" s="141"/>
      <c r="H169" s="158">
        <v>0</v>
      </c>
      <c r="I169" s="141"/>
      <c r="J169" s="158">
        <v>0</v>
      </c>
      <c r="K169" s="141"/>
    </row>
    <row r="170" spans="1:12" x14ac:dyDescent="0.25">
      <c r="A170" s="310" t="s">
        <v>74</v>
      </c>
      <c r="B170" s="304"/>
      <c r="C170" s="311"/>
      <c r="D170" s="171">
        <v>5763</v>
      </c>
      <c r="E170" s="145">
        <v>-0.12001832340815388</v>
      </c>
      <c r="F170" s="159">
        <v>6549</v>
      </c>
      <c r="G170" s="145">
        <v>-9.7933884297520701E-2</v>
      </c>
      <c r="H170" s="159">
        <v>7260</v>
      </c>
      <c r="I170" s="145">
        <v>-4.5992115637319309E-2</v>
      </c>
      <c r="J170" s="159">
        <v>7610</v>
      </c>
      <c r="K170" s="145">
        <v>-0.24270696452036788</v>
      </c>
    </row>
    <row r="171" spans="1:12" x14ac:dyDescent="0.25">
      <c r="A171" s="308" t="s">
        <v>76</v>
      </c>
      <c r="B171" s="302"/>
      <c r="C171" s="309"/>
      <c r="D171" s="171">
        <v>0</v>
      </c>
      <c r="E171" s="141"/>
      <c r="F171" s="158">
        <v>0</v>
      </c>
      <c r="G171" s="141"/>
      <c r="H171" s="158">
        <v>0</v>
      </c>
      <c r="I171" s="141"/>
      <c r="J171" s="158">
        <v>0</v>
      </c>
      <c r="K171" s="141"/>
    </row>
    <row r="172" spans="1:12" x14ac:dyDescent="0.25">
      <c r="A172" s="310" t="s">
        <v>78</v>
      </c>
      <c r="B172" s="304"/>
      <c r="C172" s="311"/>
      <c r="D172" s="171">
        <v>0</v>
      </c>
      <c r="E172" s="145"/>
      <c r="F172" s="159">
        <v>0</v>
      </c>
      <c r="G172" s="145"/>
      <c r="H172" s="159">
        <v>0</v>
      </c>
      <c r="I172" s="145"/>
      <c r="J172" s="159">
        <v>0</v>
      </c>
      <c r="K172" s="145"/>
    </row>
    <row r="173" spans="1:12" x14ac:dyDescent="0.25">
      <c r="A173" s="308" t="s">
        <v>80</v>
      </c>
      <c r="B173" s="302"/>
      <c r="C173" s="309"/>
      <c r="D173" s="171">
        <v>0</v>
      </c>
      <c r="E173" s="141"/>
      <c r="F173" s="158">
        <v>0</v>
      </c>
      <c r="G173" s="141"/>
      <c r="H173" s="158">
        <v>0</v>
      </c>
      <c r="I173" s="141"/>
      <c r="J173" s="158">
        <v>0</v>
      </c>
      <c r="K173" s="141"/>
    </row>
    <row r="174" spans="1:12" x14ac:dyDescent="0.25">
      <c r="A174" s="310" t="s">
        <v>82</v>
      </c>
      <c r="B174" s="304"/>
      <c r="C174" s="311"/>
      <c r="D174" s="171">
        <v>0</v>
      </c>
      <c r="E174" s="145"/>
      <c r="F174" s="159">
        <v>0</v>
      </c>
      <c r="G174" s="145"/>
      <c r="H174" s="159">
        <v>0</v>
      </c>
      <c r="I174" s="145"/>
      <c r="J174" s="159">
        <v>0</v>
      </c>
      <c r="K174" s="145"/>
    </row>
    <row r="175" spans="1:12" x14ac:dyDescent="0.25">
      <c r="A175" s="308" t="s">
        <v>84</v>
      </c>
      <c r="B175" s="302"/>
      <c r="C175" s="309"/>
      <c r="D175" s="171">
        <v>0</v>
      </c>
      <c r="E175" s="141"/>
      <c r="F175" s="158">
        <v>0</v>
      </c>
      <c r="G175" s="141"/>
      <c r="H175" s="158">
        <v>0</v>
      </c>
      <c r="I175" s="141"/>
      <c r="J175" s="158">
        <v>0</v>
      </c>
      <c r="K175" s="141"/>
    </row>
    <row r="176" spans="1:12" x14ac:dyDescent="0.25">
      <c r="A176" s="310" t="s">
        <v>86</v>
      </c>
      <c r="B176" s="304"/>
      <c r="C176" s="311"/>
      <c r="D176" s="159">
        <v>324186</v>
      </c>
      <c r="E176" s="145">
        <v>2.2661715921632464E-3</v>
      </c>
      <c r="F176" s="159">
        <v>323453</v>
      </c>
      <c r="G176" s="145">
        <v>0.18954154622417385</v>
      </c>
      <c r="H176" s="159">
        <v>271914</v>
      </c>
      <c r="I176" s="145">
        <v>0.12765622148864519</v>
      </c>
      <c r="J176" s="159">
        <v>241132</v>
      </c>
      <c r="K176" s="145">
        <v>0.34443375412637067</v>
      </c>
      <c r="L176" s="277" t="s">
        <v>2295</v>
      </c>
    </row>
    <row r="177" spans="1:14" x14ac:dyDescent="0.25">
      <c r="A177" s="312" t="s">
        <v>88</v>
      </c>
      <c r="B177" s="313"/>
      <c r="C177" s="314"/>
      <c r="D177" s="169">
        <v>324186</v>
      </c>
      <c r="E177" s="170">
        <v>2.2661715921632464E-3</v>
      </c>
      <c r="F177" s="169">
        <v>323453</v>
      </c>
      <c r="G177" s="168">
        <v>0.18954154622417385</v>
      </c>
      <c r="H177" s="169">
        <v>271914</v>
      </c>
      <c r="I177" s="168">
        <v>0.12765622148864519</v>
      </c>
      <c r="J177" s="169">
        <v>241132</v>
      </c>
      <c r="K177" s="168">
        <v>0.34443375412637067</v>
      </c>
    </row>
    <row r="178" spans="1:14" s="261" customFormat="1" x14ac:dyDescent="0.25">
      <c r="A178" s="327"/>
      <c r="B178" s="327"/>
      <c r="C178" s="327"/>
      <c r="E178" s="214"/>
      <c r="G178" s="214"/>
      <c r="I178" s="214"/>
      <c r="K178" s="214"/>
    </row>
    <row r="179" spans="1:14" s="151" customFormat="1" x14ac:dyDescent="0.25">
      <c r="A179" s="363" t="s">
        <v>2289</v>
      </c>
      <c r="B179" s="364"/>
      <c r="C179" s="364"/>
      <c r="D179" s="279">
        <v>2016</v>
      </c>
      <c r="E179" s="280" t="s">
        <v>2245</v>
      </c>
      <c r="F179" s="279">
        <v>2015</v>
      </c>
      <c r="G179" s="280" t="s">
        <v>2245</v>
      </c>
      <c r="H179" s="279">
        <v>2014</v>
      </c>
      <c r="I179" s="280" t="s">
        <v>2245</v>
      </c>
      <c r="J179" s="279">
        <v>2013</v>
      </c>
      <c r="K179" s="281" t="s">
        <v>2244</v>
      </c>
      <c r="L179" s="278" t="s">
        <v>2299</v>
      </c>
      <c r="M179" s="278"/>
      <c r="N179" s="278"/>
    </row>
    <row r="180" spans="1:14" x14ac:dyDescent="0.25">
      <c r="A180" s="324" t="s">
        <v>1116</v>
      </c>
      <c r="B180" s="325"/>
      <c r="C180" s="326"/>
      <c r="D180" s="165">
        <v>651500</v>
      </c>
      <c r="E180" s="164">
        <v>46.638198303597541</v>
      </c>
      <c r="F180" s="165">
        <v>13676</v>
      </c>
      <c r="G180" s="164">
        <v>-0.96128751015509339</v>
      </c>
      <c r="H180" s="165">
        <v>353271</v>
      </c>
      <c r="I180" s="164">
        <v>-0.59643282676716503</v>
      </c>
      <c r="J180" s="165">
        <v>875371</v>
      </c>
      <c r="K180" s="164">
        <v>-0.25574413591494349</v>
      </c>
    </row>
    <row r="181" spans="1:14" x14ac:dyDescent="0.25">
      <c r="A181" s="308" t="s">
        <v>483</v>
      </c>
      <c r="B181" s="302"/>
      <c r="C181" s="309"/>
      <c r="D181" s="158"/>
      <c r="E181" s="141"/>
      <c r="F181" s="158"/>
      <c r="G181" s="141"/>
      <c r="H181" s="158"/>
      <c r="I181" s="141"/>
      <c r="J181" s="158"/>
      <c r="K181" s="141"/>
    </row>
    <row r="182" spans="1:14" x14ac:dyDescent="0.25">
      <c r="A182" s="310" t="s">
        <v>1095</v>
      </c>
      <c r="B182" s="304"/>
      <c r="C182" s="311"/>
      <c r="D182" s="159"/>
      <c r="E182" s="145"/>
      <c r="F182" s="159"/>
      <c r="G182" s="145"/>
      <c r="H182" s="159"/>
      <c r="I182" s="145"/>
      <c r="J182" s="159"/>
      <c r="K182" s="145"/>
    </row>
    <row r="183" spans="1:14" x14ac:dyDescent="0.25">
      <c r="A183" s="308" t="s">
        <v>1096</v>
      </c>
      <c r="B183" s="302"/>
      <c r="C183" s="309"/>
      <c r="D183" s="158">
        <v>5671611</v>
      </c>
      <c r="E183" s="141">
        <v>-0.19956478289457624</v>
      </c>
      <c r="F183" s="158">
        <v>7085659</v>
      </c>
      <c r="G183" s="141">
        <v>0.10214511778012381</v>
      </c>
      <c r="H183" s="158">
        <v>6428971</v>
      </c>
      <c r="I183" s="141">
        <v>-0.20206500897168933</v>
      </c>
      <c r="J183" s="158">
        <v>8057011</v>
      </c>
      <c r="K183" s="141">
        <v>-0.29606512886726855</v>
      </c>
    </row>
    <row r="184" spans="1:14" x14ac:dyDescent="0.25">
      <c r="A184" s="310" t="s">
        <v>1097</v>
      </c>
      <c r="B184" s="304"/>
      <c r="C184" s="311"/>
      <c r="D184" s="159">
        <v>1866283</v>
      </c>
      <c r="E184" s="145">
        <v>-0.35942002322350963</v>
      </c>
      <c r="F184" s="159">
        <v>2913427</v>
      </c>
      <c r="G184" s="145">
        <v>2.6767681994174573</v>
      </c>
      <c r="H184" s="159">
        <v>792388</v>
      </c>
      <c r="I184" s="145">
        <v>-0.4740174352186638</v>
      </c>
      <c r="J184" s="159">
        <v>1506491</v>
      </c>
      <c r="K184" s="145">
        <v>0.23882784563598447</v>
      </c>
    </row>
    <row r="185" spans="1:14" x14ac:dyDescent="0.25">
      <c r="A185" s="308" t="s">
        <v>1098</v>
      </c>
      <c r="B185" s="302"/>
      <c r="C185" s="309"/>
      <c r="D185" s="158">
        <v>25699</v>
      </c>
      <c r="E185" s="141">
        <v>483.88679245283021</v>
      </c>
      <c r="F185" s="158">
        <v>53</v>
      </c>
      <c r="G185" s="141"/>
      <c r="H185" s="158">
        <v>0</v>
      </c>
      <c r="I185" s="141"/>
      <c r="J185" s="158">
        <v>0</v>
      </c>
      <c r="K185" s="141"/>
    </row>
    <row r="186" spans="1:14" x14ac:dyDescent="0.25">
      <c r="A186" s="310" t="s">
        <v>1099</v>
      </c>
      <c r="B186" s="304"/>
      <c r="C186" s="311"/>
      <c r="D186" s="159">
        <v>0</v>
      </c>
      <c r="E186" s="145"/>
      <c r="F186" s="159">
        <v>0</v>
      </c>
      <c r="G186" s="145"/>
      <c r="H186" s="159">
        <v>0</v>
      </c>
      <c r="I186" s="145"/>
      <c r="J186" s="159">
        <v>0</v>
      </c>
      <c r="K186" s="145"/>
    </row>
    <row r="187" spans="1:14" x14ac:dyDescent="0.25">
      <c r="A187" s="308" t="s">
        <v>1100</v>
      </c>
      <c r="B187" s="302"/>
      <c r="C187" s="309"/>
      <c r="D187" s="158">
        <v>19287</v>
      </c>
      <c r="E187" s="141">
        <v>4.8551912568306008</v>
      </c>
      <c r="F187" s="158">
        <v>3294</v>
      </c>
      <c r="G187" s="141">
        <v>-0.32748060432829729</v>
      </c>
      <c r="H187" s="158">
        <v>4898</v>
      </c>
      <c r="I187" s="141">
        <v>-0.92222433943089432</v>
      </c>
      <c r="J187" s="158">
        <v>62976</v>
      </c>
      <c r="K187" s="141">
        <v>-0.6937404725609756</v>
      </c>
    </row>
    <row r="188" spans="1:14" x14ac:dyDescent="0.25">
      <c r="A188" s="310" t="s">
        <v>1117</v>
      </c>
      <c r="B188" s="304"/>
      <c r="C188" s="311"/>
      <c r="D188" s="159">
        <v>-1097</v>
      </c>
      <c r="E188" s="145">
        <v>-6.3405797101449002E-3</v>
      </c>
      <c r="F188" s="159">
        <v>-1104</v>
      </c>
      <c r="G188" s="145">
        <v>-0.25152542372881359</v>
      </c>
      <c r="H188" s="159">
        <v>-1475</v>
      </c>
      <c r="I188" s="145">
        <v>-0.32709854014598538</v>
      </c>
      <c r="J188" s="159">
        <v>-2192</v>
      </c>
      <c r="K188" s="145">
        <v>-0.49954379562043794</v>
      </c>
    </row>
    <row r="189" spans="1:14" x14ac:dyDescent="0.25">
      <c r="A189" s="308" t="s">
        <v>1101</v>
      </c>
      <c r="B189" s="302"/>
      <c r="C189" s="309"/>
      <c r="D189" s="158">
        <v>31825</v>
      </c>
      <c r="E189" s="141">
        <v>11.55919494869771</v>
      </c>
      <c r="F189" s="158">
        <v>2534</v>
      </c>
      <c r="G189" s="141">
        <v>-0.4304338053495167</v>
      </c>
      <c r="H189" s="158">
        <v>4449</v>
      </c>
      <c r="I189" s="141">
        <v>-0.96745237468176626</v>
      </c>
      <c r="J189" s="158">
        <v>136692</v>
      </c>
      <c r="K189" s="141">
        <v>-0.76717730371931059</v>
      </c>
    </row>
    <row r="190" spans="1:14" x14ac:dyDescent="0.25">
      <c r="A190" s="310" t="s">
        <v>1118</v>
      </c>
      <c r="B190" s="304"/>
      <c r="C190" s="311"/>
      <c r="D190" s="159">
        <v>7613608</v>
      </c>
      <c r="E190" s="145">
        <v>-0.23893320010479957</v>
      </c>
      <c r="F190" s="159">
        <v>10003863</v>
      </c>
      <c r="G190" s="145">
        <v>0.38380715959869605</v>
      </c>
      <c r="H190" s="159">
        <v>7229232</v>
      </c>
      <c r="I190" s="145">
        <v>-0.25937421434614438</v>
      </c>
      <c r="J190" s="159">
        <v>9760978</v>
      </c>
      <c r="K190" s="145">
        <v>-0.21999537341442632</v>
      </c>
    </row>
    <row r="191" spans="1:14" x14ac:dyDescent="0.25">
      <c r="A191" s="308" t="s">
        <v>1119</v>
      </c>
      <c r="B191" s="302"/>
      <c r="C191" s="309"/>
      <c r="D191" s="158"/>
      <c r="E191" s="141"/>
      <c r="F191" s="158"/>
      <c r="G191" s="141"/>
      <c r="H191" s="158"/>
      <c r="I191" s="141"/>
      <c r="J191" s="158"/>
      <c r="K191" s="141"/>
    </row>
    <row r="192" spans="1:14" x14ac:dyDescent="0.25">
      <c r="A192" s="310" t="s">
        <v>1096</v>
      </c>
      <c r="B192" s="304"/>
      <c r="C192" s="311"/>
      <c r="D192" s="159">
        <v>5274955</v>
      </c>
      <c r="E192" s="145">
        <v>-0.20174660845344694</v>
      </c>
      <c r="F192" s="159">
        <v>6608121</v>
      </c>
      <c r="G192" s="145">
        <v>7.7297623614296596E-2</v>
      </c>
      <c r="H192" s="159">
        <v>6133979</v>
      </c>
      <c r="I192" s="145">
        <v>-0.17522651095148045</v>
      </c>
      <c r="J192" s="159">
        <v>7437168</v>
      </c>
      <c r="K192" s="145">
        <v>-0.2907306921129118</v>
      </c>
    </row>
    <row r="193" spans="1:11" x14ac:dyDescent="0.25">
      <c r="A193" s="308" t="s">
        <v>1097</v>
      </c>
      <c r="B193" s="302"/>
      <c r="C193" s="309"/>
      <c r="D193" s="158">
        <v>1890796</v>
      </c>
      <c r="E193" s="141">
        <v>-0.37077456656632135</v>
      </c>
      <c r="F193" s="158">
        <v>3004958</v>
      </c>
      <c r="G193" s="141">
        <v>1.6909340671641457</v>
      </c>
      <c r="H193" s="158">
        <v>1116697</v>
      </c>
      <c r="I193" s="141">
        <v>-0.51442741894455624</v>
      </c>
      <c r="J193" s="158">
        <v>2299753</v>
      </c>
      <c r="K193" s="141">
        <v>-0.1778264883228764</v>
      </c>
    </row>
    <row r="194" spans="1:11" x14ac:dyDescent="0.25">
      <c r="A194" s="310" t="s">
        <v>1098</v>
      </c>
      <c r="B194" s="304"/>
      <c r="C194" s="311"/>
      <c r="D194" s="159">
        <v>442630</v>
      </c>
      <c r="E194" s="145">
        <v>1.4866853932584267</v>
      </c>
      <c r="F194" s="159">
        <v>178000</v>
      </c>
      <c r="G194" s="145"/>
      <c r="H194" s="159">
        <v>0</v>
      </c>
      <c r="I194" s="145"/>
      <c r="J194" s="159">
        <v>0</v>
      </c>
      <c r="K194" s="145"/>
    </row>
    <row r="195" spans="1:11" x14ac:dyDescent="0.25">
      <c r="A195" s="308" t="s">
        <v>1099</v>
      </c>
      <c r="B195" s="302"/>
      <c r="C195" s="309"/>
      <c r="D195" s="158">
        <v>8</v>
      </c>
      <c r="E195" s="141"/>
      <c r="F195" s="158">
        <v>0</v>
      </c>
      <c r="G195" s="141"/>
      <c r="H195" s="158">
        <v>0</v>
      </c>
      <c r="I195" s="141">
        <v>-1</v>
      </c>
      <c r="J195" s="158">
        <v>1829</v>
      </c>
      <c r="K195" s="141">
        <v>-0.99562602515035536</v>
      </c>
    </row>
    <row r="196" spans="1:11" x14ac:dyDescent="0.25">
      <c r="A196" s="310" t="s">
        <v>1100</v>
      </c>
      <c r="B196" s="304"/>
      <c r="C196" s="311"/>
      <c r="D196" s="159">
        <v>22037</v>
      </c>
      <c r="E196" s="145">
        <v>-0.60915524182821068</v>
      </c>
      <c r="F196" s="159">
        <v>56383</v>
      </c>
      <c r="G196" s="145">
        <v>1.0520818168583492</v>
      </c>
      <c r="H196" s="159">
        <v>27476</v>
      </c>
      <c r="I196" s="145">
        <v>-0.10147486837372055</v>
      </c>
      <c r="J196" s="159">
        <v>30579</v>
      </c>
      <c r="K196" s="145">
        <v>-0.27934203211354203</v>
      </c>
    </row>
    <row r="197" spans="1:11" x14ac:dyDescent="0.25">
      <c r="A197" s="308" t="s">
        <v>1102</v>
      </c>
      <c r="B197" s="302"/>
      <c r="C197" s="309"/>
      <c r="D197" s="158">
        <v>2896</v>
      </c>
      <c r="E197" s="141">
        <v>-0.91265269190167397</v>
      </c>
      <c r="F197" s="158">
        <v>33155</v>
      </c>
      <c r="G197" s="141">
        <v>-0.75789904123493024</v>
      </c>
      <c r="H197" s="158">
        <v>136947</v>
      </c>
      <c r="I197" s="141">
        <v>19.553354344889691</v>
      </c>
      <c r="J197" s="158">
        <v>6663</v>
      </c>
      <c r="K197" s="141">
        <v>-0.56536094852168695</v>
      </c>
    </row>
    <row r="198" spans="1:11" x14ac:dyDescent="0.25">
      <c r="A198" s="310" t="s">
        <v>1120</v>
      </c>
      <c r="B198" s="304"/>
      <c r="C198" s="311"/>
      <c r="D198" s="159">
        <v>7633321</v>
      </c>
      <c r="E198" s="145">
        <v>-0.22744498370446065</v>
      </c>
      <c r="F198" s="159">
        <v>9880618</v>
      </c>
      <c r="G198" s="145">
        <v>0.33249980883599806</v>
      </c>
      <c r="H198" s="159">
        <v>7415099</v>
      </c>
      <c r="I198" s="145">
        <v>-0.24149907242149948</v>
      </c>
      <c r="J198" s="159">
        <v>9775992</v>
      </c>
      <c r="K198" s="145">
        <v>-0.21917683647858954</v>
      </c>
    </row>
    <row r="199" spans="1:11" x14ac:dyDescent="0.25">
      <c r="A199" s="308" t="s">
        <v>1121</v>
      </c>
      <c r="B199" s="302"/>
      <c r="C199" s="309"/>
      <c r="D199" s="158">
        <v>0</v>
      </c>
      <c r="E199" s="141"/>
      <c r="F199" s="158">
        <v>0</v>
      </c>
      <c r="G199" s="141"/>
      <c r="H199" s="158">
        <v>0</v>
      </c>
      <c r="I199" s="141"/>
      <c r="J199" s="158">
        <v>0</v>
      </c>
      <c r="K199" s="141"/>
    </row>
    <row r="200" spans="1:11" x14ac:dyDescent="0.25">
      <c r="A200" s="312" t="s">
        <v>1122</v>
      </c>
      <c r="B200" s="313"/>
      <c r="C200" s="314"/>
      <c r="D200" s="169">
        <v>-19713</v>
      </c>
      <c r="E200" s="168">
        <v>-1.1599496936995415</v>
      </c>
      <c r="F200" s="169">
        <v>123245</v>
      </c>
      <c r="G200" s="168">
        <v>-1.663081665922407</v>
      </c>
      <c r="H200" s="169">
        <v>-185867</v>
      </c>
      <c r="I200" s="168">
        <v>11.380403650169853</v>
      </c>
      <c r="J200" s="169">
        <v>-15013</v>
      </c>
      <c r="K200" s="168">
        <v>0.3130620129221342</v>
      </c>
    </row>
    <row r="201" spans="1:11" s="261" customFormat="1" x14ac:dyDescent="0.25">
      <c r="D201" s="216"/>
      <c r="E201" s="214"/>
      <c r="F201" s="216"/>
      <c r="G201" s="214"/>
      <c r="H201" s="216"/>
      <c r="I201" s="214"/>
      <c r="J201" s="216"/>
      <c r="K201" s="214"/>
    </row>
    <row r="202" spans="1:11" x14ac:dyDescent="0.25">
      <c r="A202" s="315" t="s">
        <v>2248</v>
      </c>
      <c r="B202" s="316"/>
      <c r="C202" s="316"/>
      <c r="D202" s="316"/>
      <c r="E202" s="316"/>
      <c r="F202" s="316"/>
      <c r="G202" s="316"/>
      <c r="H202" s="316"/>
      <c r="I202" s="316"/>
      <c r="J202" s="316"/>
      <c r="K202" s="317"/>
    </row>
    <row r="203" spans="1:11" s="262" customFormat="1" x14ac:dyDescent="0.2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</row>
    <row r="204" spans="1:11" s="262" customFormat="1" x14ac:dyDescent="0.2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</row>
    <row r="205" spans="1:11" s="262" customFormat="1" x14ac:dyDescent="0.2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</row>
    <row r="206" spans="1:11" s="262" customFormat="1" x14ac:dyDescent="0.2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</row>
    <row r="207" spans="1:11" s="262" customFormat="1" x14ac:dyDescent="0.2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</row>
    <row r="208" spans="1:11" s="262" customFormat="1" x14ac:dyDescent="0.2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</row>
    <row r="209" spans="1:14" s="262" customFormat="1" x14ac:dyDescent="0.2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</row>
    <row r="210" spans="1:14" s="262" customFormat="1" x14ac:dyDescent="0.2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</row>
    <row r="211" spans="1:14" s="262" customFormat="1" x14ac:dyDescent="0.2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</row>
    <row r="212" spans="1:14" s="262" customFormat="1" x14ac:dyDescent="0.2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</row>
    <row r="213" spans="1:14" s="262" customFormat="1" x14ac:dyDescent="0.2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</row>
    <row r="214" spans="1:14" s="262" customFormat="1" x14ac:dyDescent="0.2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</row>
    <row r="215" spans="1:14" s="262" customFormat="1" x14ac:dyDescent="0.2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</row>
    <row r="216" spans="1:14" s="262" customFormat="1" x14ac:dyDescent="0.2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</row>
    <row r="217" spans="1:14" s="262" customFormat="1" x14ac:dyDescent="0.2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</row>
    <row r="218" spans="1:14" s="261" customFormat="1" x14ac:dyDescent="0.25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</row>
    <row r="219" spans="1:14" s="151" customFormat="1" x14ac:dyDescent="0.25">
      <c r="A219" s="365" t="s">
        <v>2240</v>
      </c>
      <c r="B219" s="366"/>
      <c r="C219" s="366"/>
      <c r="D219" s="295">
        <v>2016</v>
      </c>
      <c r="E219" s="296" t="s">
        <v>2245</v>
      </c>
      <c r="F219" s="295">
        <v>2015</v>
      </c>
      <c r="G219" s="296" t="s">
        <v>2245</v>
      </c>
      <c r="H219" s="295">
        <v>2014</v>
      </c>
      <c r="I219" s="296" t="s">
        <v>2245</v>
      </c>
      <c r="J219" s="295">
        <v>2013</v>
      </c>
      <c r="K219" s="297" t="s">
        <v>2244</v>
      </c>
      <c r="L219" s="278" t="s">
        <v>2299</v>
      </c>
      <c r="M219" s="278"/>
      <c r="N219" s="278"/>
    </row>
    <row r="220" spans="1:14" x14ac:dyDescent="0.25">
      <c r="A220" s="324" t="s">
        <v>1124</v>
      </c>
      <c r="B220" s="325"/>
      <c r="C220" s="326"/>
      <c r="D220" s="165">
        <v>4606117</v>
      </c>
      <c r="E220" s="164">
        <v>0.18977793356372308</v>
      </c>
      <c r="F220" s="165">
        <v>3871409</v>
      </c>
      <c r="G220" s="164">
        <v>-4.9952122252919118E-2</v>
      </c>
      <c r="H220" s="165">
        <v>4074962</v>
      </c>
      <c r="I220" s="164">
        <v>3.1445327825490477E-2</v>
      </c>
      <c r="J220" s="165">
        <v>3950730</v>
      </c>
      <c r="K220" s="164">
        <v>0.16589010132304671</v>
      </c>
    </row>
    <row r="221" spans="1:14" x14ac:dyDescent="0.25">
      <c r="A221" s="308" t="s">
        <v>1517</v>
      </c>
      <c r="B221" s="302"/>
      <c r="C221" s="309"/>
      <c r="D221" s="163">
        <v>0.93721522922670009</v>
      </c>
      <c r="E221" s="162">
        <v>2.7186286539530702E-2</v>
      </c>
      <c r="F221" s="163">
        <v>0.91241018450905087</v>
      </c>
      <c r="G221" s="162">
        <v>2.0730067419505893E-2</v>
      </c>
      <c r="H221" s="163">
        <v>0.89387999200974144</v>
      </c>
      <c r="I221" s="162">
        <v>-6.2762693072013764E-3</v>
      </c>
      <c r="J221" s="163">
        <v>0.89952565728359057</v>
      </c>
      <c r="K221" s="162">
        <v>4.1899385123627786E-2</v>
      </c>
    </row>
    <row r="222" spans="1:14" x14ac:dyDescent="0.25">
      <c r="A222" s="310" t="s">
        <v>1131</v>
      </c>
      <c r="B222" s="304"/>
      <c r="C222" s="311"/>
      <c r="D222" s="159">
        <v>289194</v>
      </c>
      <c r="E222" s="145">
        <v>-0.14716186566635991</v>
      </c>
      <c r="F222" s="159">
        <v>339096</v>
      </c>
      <c r="G222" s="145">
        <v>-0.21584515591938669</v>
      </c>
      <c r="H222" s="159">
        <v>432435</v>
      </c>
      <c r="I222" s="145">
        <v>8.9402363539716978E-2</v>
      </c>
      <c r="J222" s="159">
        <v>396947</v>
      </c>
      <c r="K222" s="145">
        <v>-0.27145437552116525</v>
      </c>
    </row>
    <row r="223" spans="1:14" x14ac:dyDescent="0.25">
      <c r="A223" s="308" t="s">
        <v>1132</v>
      </c>
      <c r="B223" s="302"/>
      <c r="C223" s="309"/>
      <c r="D223" s="158">
        <v>412524</v>
      </c>
      <c r="E223" s="141">
        <v>-0.10459851447969892</v>
      </c>
      <c r="F223" s="158">
        <v>460714</v>
      </c>
      <c r="G223" s="141">
        <v>-4.9054656538969565E-2</v>
      </c>
      <c r="H223" s="158">
        <v>484480</v>
      </c>
      <c r="I223" s="141">
        <v>-8.0211873255747745E-2</v>
      </c>
      <c r="J223" s="158">
        <v>526730</v>
      </c>
      <c r="K223" s="141">
        <v>-0.21682076206025858</v>
      </c>
    </row>
    <row r="224" spans="1:14" x14ac:dyDescent="0.25">
      <c r="A224" s="310" t="s">
        <v>1133</v>
      </c>
      <c r="B224" s="304"/>
      <c r="C224" s="311"/>
      <c r="D224" s="159">
        <v>71642</v>
      </c>
      <c r="E224" s="145">
        <v>-8.7170688510073147E-3</v>
      </c>
      <c r="F224" s="159">
        <v>72272</v>
      </c>
      <c r="G224" s="145">
        <v>-0.41762155715644089</v>
      </c>
      <c r="H224" s="159">
        <v>124098</v>
      </c>
      <c r="I224" s="145">
        <v>0.46459425010621724</v>
      </c>
      <c r="J224" s="159">
        <v>84732</v>
      </c>
      <c r="K224" s="145">
        <v>-0.15448708870320538</v>
      </c>
    </row>
    <row r="225" spans="1:15" x14ac:dyDescent="0.25">
      <c r="A225" s="308" t="s">
        <v>1134</v>
      </c>
      <c r="B225" s="302"/>
      <c r="C225" s="309"/>
      <c r="D225" s="158">
        <v>484166</v>
      </c>
      <c r="E225" s="141">
        <v>-9.1597152645660485E-2</v>
      </c>
      <c r="F225" s="158">
        <v>532986</v>
      </c>
      <c r="G225" s="141">
        <v>-0.12421230440090769</v>
      </c>
      <c r="H225" s="158">
        <v>608579</v>
      </c>
      <c r="I225" s="141">
        <v>-4.7149291370518487E-3</v>
      </c>
      <c r="J225" s="158">
        <v>611462</v>
      </c>
      <c r="K225" s="141">
        <v>-0.20818301055503041</v>
      </c>
    </row>
    <row r="226" spans="1:15" x14ac:dyDescent="0.25">
      <c r="A226" s="310" t="s">
        <v>1138</v>
      </c>
      <c r="B226" s="304"/>
      <c r="C226" s="311"/>
      <c r="D226" s="159">
        <v>4650</v>
      </c>
      <c r="E226" s="145">
        <v>-0.8605947955390334</v>
      </c>
      <c r="F226" s="159">
        <v>33356</v>
      </c>
      <c r="G226" s="145">
        <v>0.50897986880796209</v>
      </c>
      <c r="H226" s="159">
        <v>22105</v>
      </c>
      <c r="I226" s="145">
        <v>3.2233473442873519</v>
      </c>
      <c r="J226" s="159">
        <v>5234</v>
      </c>
      <c r="K226" s="145">
        <v>-0.11157814291173096</v>
      </c>
    </row>
    <row r="227" spans="1:15" x14ac:dyDescent="0.25">
      <c r="A227" s="308" t="s">
        <v>1140</v>
      </c>
      <c r="B227" s="302"/>
      <c r="C227" s="309"/>
      <c r="D227" s="158"/>
      <c r="E227" s="141"/>
      <c r="F227" s="158"/>
      <c r="G227" s="141"/>
      <c r="H227" s="158"/>
      <c r="I227" s="141"/>
      <c r="J227" s="158"/>
      <c r="K227" s="141"/>
      <c r="L227" s="262"/>
    </row>
    <row r="228" spans="1:15" x14ac:dyDescent="0.25">
      <c r="A228" s="310" t="s">
        <v>1141</v>
      </c>
      <c r="B228" s="304"/>
      <c r="C228" s="311"/>
      <c r="D228" s="159">
        <v>775522</v>
      </c>
      <c r="E228" s="145">
        <v>-0.14175996741989705</v>
      </c>
      <c r="F228" s="159">
        <v>903619</v>
      </c>
      <c r="G228" s="145">
        <v>-0.15008700232319716</v>
      </c>
      <c r="H228" s="159">
        <v>1063190</v>
      </c>
      <c r="I228" s="145">
        <v>4.8885302247942519E-2</v>
      </c>
      <c r="J228" s="159">
        <v>1013638</v>
      </c>
      <c r="K228" s="145">
        <v>-0.23491226650934549</v>
      </c>
    </row>
    <row r="229" spans="1:15" x14ac:dyDescent="0.25">
      <c r="A229" s="308" t="s">
        <v>1145</v>
      </c>
      <c r="B229" s="302"/>
      <c r="C229" s="309"/>
      <c r="D229" s="158">
        <v>675459</v>
      </c>
      <c r="E229" s="141">
        <v>-6.7793662820305856E-2</v>
      </c>
      <c r="F229" s="158">
        <v>724581</v>
      </c>
      <c r="G229" s="141">
        <v>-6.5971519505413356E-2</v>
      </c>
      <c r="H229" s="158">
        <v>775759</v>
      </c>
      <c r="I229" s="141">
        <v>-0.1351743343455829</v>
      </c>
      <c r="J229" s="158">
        <v>897012</v>
      </c>
      <c r="K229" s="141">
        <v>-0.24699000682265115</v>
      </c>
    </row>
    <row r="230" spans="1:15" x14ac:dyDescent="0.25">
      <c r="A230" s="310" t="s">
        <v>1521</v>
      </c>
      <c r="B230" s="304"/>
      <c r="C230" s="311"/>
      <c r="D230" s="161">
        <v>0.14814074577435493</v>
      </c>
      <c r="E230" s="145">
        <v>-0.40042915234528753</v>
      </c>
      <c r="F230" s="161">
        <v>0.24707796643853483</v>
      </c>
      <c r="G230" s="145">
        <v>-0.33308180498191953</v>
      </c>
      <c r="H230" s="161">
        <v>0.37047717138956815</v>
      </c>
      <c r="I230" s="145">
        <v>1.8505469837753625</v>
      </c>
      <c r="J230" s="161">
        <v>0.12996704614876947</v>
      </c>
      <c r="K230" s="145">
        <v>0.13983313589186719</v>
      </c>
    </row>
    <row r="231" spans="1:15" x14ac:dyDescent="0.25">
      <c r="A231" s="308" t="s">
        <v>1146</v>
      </c>
      <c r="B231" s="302"/>
      <c r="C231" s="309"/>
      <c r="D231" s="158">
        <v>6611101</v>
      </c>
      <c r="E231" s="141">
        <v>9.1652357275364693E-3</v>
      </c>
      <c r="F231" s="158">
        <v>6551059</v>
      </c>
      <c r="G231" s="141">
        <v>4.0221830044222528E-3</v>
      </c>
      <c r="H231" s="158">
        <v>6524815</v>
      </c>
      <c r="I231" s="141">
        <v>0.12802641644804225</v>
      </c>
      <c r="J231" s="158">
        <v>5784275</v>
      </c>
      <c r="K231" s="141">
        <v>0.14294375699633921</v>
      </c>
    </row>
    <row r="232" spans="1:15" x14ac:dyDescent="0.25">
      <c r="A232" s="310" t="s">
        <v>1148</v>
      </c>
      <c r="B232" s="304"/>
      <c r="C232" s="311"/>
      <c r="D232" s="159">
        <v>-14071</v>
      </c>
      <c r="E232" s="160">
        <v>-0.84321830883909565</v>
      </c>
      <c r="F232" s="159">
        <v>-89749</v>
      </c>
      <c r="G232" s="160">
        <v>-0.1118445141562181</v>
      </c>
      <c r="H232" s="159">
        <v>-101051</v>
      </c>
      <c r="I232" s="160">
        <v>-1.3419221893631277</v>
      </c>
      <c r="J232" s="159">
        <v>295538</v>
      </c>
      <c r="K232" s="160">
        <v>-1.0476114746665404</v>
      </c>
      <c r="L232" s="252" t="s">
        <v>2247</v>
      </c>
    </row>
    <row r="233" spans="1:15" x14ac:dyDescent="0.25">
      <c r="A233" s="308" t="s">
        <v>1153</v>
      </c>
      <c r="B233" s="302"/>
      <c r="C233" s="309"/>
      <c r="D233" s="158">
        <v>0</v>
      </c>
      <c r="E233" s="141"/>
      <c r="F233" s="158">
        <v>0</v>
      </c>
      <c r="G233" s="141"/>
      <c r="H233" s="158">
        <v>0</v>
      </c>
      <c r="I233" s="141"/>
      <c r="J233" s="158">
        <v>0</v>
      </c>
      <c r="K233" s="141"/>
    </row>
    <row r="234" spans="1:15" x14ac:dyDescent="0.25">
      <c r="A234" s="310" t="s">
        <v>1167</v>
      </c>
      <c r="B234" s="304"/>
      <c r="C234" s="311"/>
      <c r="D234" s="159">
        <v>172880</v>
      </c>
      <c r="E234" s="145">
        <v>1.8793178108657274</v>
      </c>
      <c r="F234" s="159">
        <v>60042</v>
      </c>
      <c r="G234" s="145">
        <v>1.2878372199359855</v>
      </c>
      <c r="H234" s="159">
        <v>26244</v>
      </c>
      <c r="I234" s="145">
        <v>-0.96456099602992407</v>
      </c>
      <c r="J234" s="159">
        <v>740540</v>
      </c>
      <c r="K234" s="145">
        <v>-0.76654873470710561</v>
      </c>
    </row>
    <row r="235" spans="1:15" x14ac:dyDescent="0.25">
      <c r="A235" s="328" t="s">
        <v>1168</v>
      </c>
      <c r="B235" s="329"/>
      <c r="C235" s="330"/>
      <c r="D235" s="257">
        <v>6783981</v>
      </c>
      <c r="E235" s="156">
        <v>2.6149955960436788E-2</v>
      </c>
      <c r="F235" s="257">
        <v>6611101</v>
      </c>
      <c r="G235" s="156">
        <v>9.1652357275364693E-3</v>
      </c>
      <c r="H235" s="257">
        <v>6551059</v>
      </c>
      <c r="I235" s="156">
        <v>4.0221830044222528E-3</v>
      </c>
      <c r="J235" s="257">
        <v>6524815</v>
      </c>
      <c r="K235" s="156">
        <v>3.9720053365497776E-2</v>
      </c>
      <c r="L235" s="263" t="s">
        <v>2307</v>
      </c>
      <c r="M235" s="263"/>
    </row>
    <row r="236" spans="1:15" s="261" customFormat="1" x14ac:dyDescent="0.25">
      <c r="A236" s="327"/>
      <c r="B236" s="327"/>
      <c r="C236" s="327"/>
      <c r="E236" s="214"/>
      <c r="G236" s="214"/>
      <c r="H236" s="217"/>
      <c r="I236" s="214"/>
      <c r="K236" s="214"/>
    </row>
    <row r="237" spans="1:15" s="151" customFormat="1" x14ac:dyDescent="0.25">
      <c r="A237" s="363" t="s">
        <v>1489</v>
      </c>
      <c r="B237" s="364"/>
      <c r="C237" s="364"/>
      <c r="D237" s="279">
        <v>2016</v>
      </c>
      <c r="E237" s="280" t="s">
        <v>2245</v>
      </c>
      <c r="F237" s="279">
        <v>2015</v>
      </c>
      <c r="G237" s="280" t="s">
        <v>2245</v>
      </c>
      <c r="H237" s="279">
        <v>2014</v>
      </c>
      <c r="I237" s="280" t="s">
        <v>2245</v>
      </c>
      <c r="J237" s="279">
        <v>2013</v>
      </c>
      <c r="K237" s="281" t="s">
        <v>2244</v>
      </c>
      <c r="L237" s="278" t="s">
        <v>2299</v>
      </c>
      <c r="M237" s="278"/>
      <c r="N237" s="278"/>
    </row>
    <row r="238" spans="1:15" x14ac:dyDescent="0.25">
      <c r="A238" s="310" t="s">
        <v>887</v>
      </c>
      <c r="B238" s="304"/>
      <c r="C238" s="304"/>
      <c r="D238" s="298">
        <v>92</v>
      </c>
      <c r="E238" s="164">
        <v>9.5238095238095344E-2</v>
      </c>
      <c r="F238" s="298">
        <v>84</v>
      </c>
      <c r="G238" s="164">
        <v>-1.1764705882352899E-2</v>
      </c>
      <c r="H238" s="298">
        <v>85</v>
      </c>
      <c r="I238" s="164">
        <v>1.1904761904761862E-2</v>
      </c>
      <c r="J238" s="287">
        <v>84</v>
      </c>
      <c r="K238" s="145">
        <v>9.5238095238095344E-2</v>
      </c>
      <c r="L238" s="263" t="s">
        <v>2308</v>
      </c>
      <c r="M238" s="263"/>
      <c r="N238" s="263"/>
      <c r="O238" s="263"/>
    </row>
    <row r="239" spans="1:15" x14ac:dyDescent="0.25">
      <c r="A239" s="308" t="s">
        <v>889</v>
      </c>
      <c r="B239" s="302"/>
      <c r="C239" s="302"/>
      <c r="D239" s="140">
        <v>69</v>
      </c>
      <c r="E239" s="141">
        <v>0.11290322580645151</v>
      </c>
      <c r="F239" s="140">
        <v>62</v>
      </c>
      <c r="G239" s="141">
        <v>0</v>
      </c>
      <c r="H239" s="140">
        <v>62</v>
      </c>
      <c r="I239" s="141">
        <v>0</v>
      </c>
      <c r="J239" s="288">
        <v>62</v>
      </c>
      <c r="K239" s="141">
        <v>0.11290322580645151</v>
      </c>
    </row>
    <row r="240" spans="1:15" x14ac:dyDescent="0.25">
      <c r="A240" s="310" t="s">
        <v>891</v>
      </c>
      <c r="B240" s="304"/>
      <c r="C240" s="304"/>
      <c r="D240" s="144">
        <v>15</v>
      </c>
      <c r="E240" s="145"/>
      <c r="F240" s="144">
        <v>0</v>
      </c>
      <c r="G240" s="145">
        <v>-1</v>
      </c>
      <c r="H240" s="144">
        <v>1</v>
      </c>
      <c r="I240" s="145"/>
      <c r="J240" s="287">
        <v>0</v>
      </c>
      <c r="K240" s="145"/>
    </row>
    <row r="241" spans="1:14" x14ac:dyDescent="0.25">
      <c r="A241" s="308" t="s">
        <v>893</v>
      </c>
      <c r="B241" s="302"/>
      <c r="C241" s="302"/>
      <c r="D241" s="140">
        <v>1</v>
      </c>
      <c r="E241" s="141">
        <v>0</v>
      </c>
      <c r="F241" s="140">
        <v>1</v>
      </c>
      <c r="G241" s="141">
        <v>0</v>
      </c>
      <c r="H241" s="140">
        <v>1</v>
      </c>
      <c r="I241" s="141"/>
      <c r="J241" s="288">
        <v>0</v>
      </c>
      <c r="K241" s="141"/>
    </row>
    <row r="242" spans="1:14" x14ac:dyDescent="0.25">
      <c r="A242" s="310" t="s">
        <v>895</v>
      </c>
      <c r="B242" s="304"/>
      <c r="C242" s="304"/>
      <c r="D242" s="144">
        <v>81</v>
      </c>
      <c r="E242" s="145">
        <v>5.1948051948051965E-2</v>
      </c>
      <c r="F242" s="144">
        <v>77</v>
      </c>
      <c r="G242" s="145">
        <v>1.3157894736842035E-2</v>
      </c>
      <c r="H242" s="144">
        <v>76</v>
      </c>
      <c r="I242" s="145">
        <v>-8.4337349397590411E-2</v>
      </c>
      <c r="J242" s="287">
        <v>83</v>
      </c>
      <c r="K242" s="145">
        <v>-2.4096385542168641E-2</v>
      </c>
    </row>
    <row r="243" spans="1:14" x14ac:dyDescent="0.25">
      <c r="A243" s="308" t="s">
        <v>897</v>
      </c>
      <c r="B243" s="302"/>
      <c r="C243" s="302"/>
      <c r="D243" s="140">
        <v>2.5</v>
      </c>
      <c r="E243" s="141">
        <v>-0.1071428571428571</v>
      </c>
      <c r="F243" s="140">
        <v>2.8</v>
      </c>
      <c r="G243" s="141">
        <v>0</v>
      </c>
      <c r="H243" s="140">
        <v>2.8</v>
      </c>
      <c r="I243" s="141">
        <v>-9.6774193548387233E-2</v>
      </c>
      <c r="J243" s="288">
        <v>3.1</v>
      </c>
      <c r="K243" s="141">
        <v>-0.19354838709677424</v>
      </c>
    </row>
    <row r="244" spans="1:14" x14ac:dyDescent="0.25">
      <c r="A244" s="310" t="s">
        <v>899</v>
      </c>
      <c r="B244" s="304"/>
      <c r="C244" s="304"/>
      <c r="D244" s="144">
        <v>3</v>
      </c>
      <c r="E244" s="145">
        <v>2</v>
      </c>
      <c r="F244" s="144">
        <v>1</v>
      </c>
      <c r="G244" s="145"/>
      <c r="H244" s="144">
        <v>0</v>
      </c>
      <c r="I244" s="145">
        <v>-1</v>
      </c>
      <c r="J244" s="287">
        <v>13</v>
      </c>
      <c r="K244" s="145">
        <v>-0.76923076923076916</v>
      </c>
    </row>
    <row r="245" spans="1:14" x14ac:dyDescent="0.25">
      <c r="A245" s="308" t="s">
        <v>901</v>
      </c>
      <c r="B245" s="302"/>
      <c r="C245" s="302"/>
      <c r="D245" s="140">
        <v>2</v>
      </c>
      <c r="E245" s="141">
        <v>1</v>
      </c>
      <c r="F245" s="140">
        <v>1</v>
      </c>
      <c r="G245" s="141"/>
      <c r="H245" s="140">
        <v>0</v>
      </c>
      <c r="I245" s="141">
        <v>-1</v>
      </c>
      <c r="J245" s="288">
        <v>14</v>
      </c>
      <c r="K245" s="141">
        <v>-0.85714285714285721</v>
      </c>
    </row>
    <row r="246" spans="1:14" x14ac:dyDescent="0.25">
      <c r="A246" s="310" t="s">
        <v>903</v>
      </c>
      <c r="B246" s="304"/>
      <c r="C246" s="304"/>
      <c r="D246" s="144">
        <v>79</v>
      </c>
      <c r="E246" s="145">
        <v>3.9473684210526327E-2</v>
      </c>
      <c r="F246" s="144">
        <v>76</v>
      </c>
      <c r="G246" s="145">
        <v>0</v>
      </c>
      <c r="H246" s="144">
        <v>76</v>
      </c>
      <c r="I246" s="145">
        <v>-1.2987012987012991E-2</v>
      </c>
      <c r="J246" s="287">
        <v>77</v>
      </c>
      <c r="K246" s="145">
        <v>2.5974025974025983E-2</v>
      </c>
    </row>
    <row r="247" spans="1:14" x14ac:dyDescent="0.25">
      <c r="A247" s="308" t="s">
        <v>905</v>
      </c>
      <c r="B247" s="302"/>
      <c r="C247" s="302"/>
      <c r="D247" s="140">
        <v>10</v>
      </c>
      <c r="E247" s="141">
        <v>-9.0909090909090939E-2</v>
      </c>
      <c r="F247" s="140">
        <v>11</v>
      </c>
      <c r="G247" s="141">
        <v>-0.15384615384615385</v>
      </c>
      <c r="H247" s="140">
        <v>13</v>
      </c>
      <c r="I247" s="141">
        <v>0</v>
      </c>
      <c r="J247" s="288">
        <v>13</v>
      </c>
      <c r="K247" s="141">
        <v>-0.23076923076923073</v>
      </c>
    </row>
    <row r="248" spans="1:14" x14ac:dyDescent="0.25">
      <c r="A248" s="310" t="s">
        <v>907</v>
      </c>
      <c r="B248" s="304"/>
      <c r="C248" s="304"/>
      <c r="D248" s="144">
        <v>-5</v>
      </c>
      <c r="E248" s="145">
        <v>0.66666666666666674</v>
      </c>
      <c r="F248" s="144">
        <v>-3</v>
      </c>
      <c r="G248" s="145">
        <v>0</v>
      </c>
      <c r="H248" s="144">
        <v>-3</v>
      </c>
      <c r="I248" s="145">
        <v>-0.25</v>
      </c>
      <c r="J248" s="287">
        <v>-4</v>
      </c>
      <c r="K248" s="145">
        <v>0.25</v>
      </c>
    </row>
    <row r="249" spans="1:14" x14ac:dyDescent="0.25">
      <c r="A249" s="308" t="s">
        <v>909</v>
      </c>
      <c r="B249" s="302"/>
      <c r="C249" s="302"/>
      <c r="D249" s="140">
        <v>-8</v>
      </c>
      <c r="E249" s="141">
        <v>0.33333333333333326</v>
      </c>
      <c r="F249" s="140">
        <v>-6</v>
      </c>
      <c r="G249" s="141">
        <v>-0.25</v>
      </c>
      <c r="H249" s="140">
        <v>-8</v>
      </c>
      <c r="I249" s="141">
        <v>1.6666666666666665</v>
      </c>
      <c r="J249" s="288">
        <v>-3</v>
      </c>
      <c r="K249" s="141">
        <v>1.6666666666666665</v>
      </c>
    </row>
    <row r="250" spans="1:14" x14ac:dyDescent="0.25">
      <c r="A250" s="312" t="s">
        <v>911</v>
      </c>
      <c r="B250" s="313"/>
      <c r="C250" s="313"/>
      <c r="D250" s="299">
        <v>17</v>
      </c>
      <c r="E250" s="168">
        <v>3.25</v>
      </c>
      <c r="F250" s="299">
        <v>4</v>
      </c>
      <c r="G250" s="168">
        <v>-0.33333333333333337</v>
      </c>
      <c r="H250" s="299">
        <v>6</v>
      </c>
      <c r="I250" s="168">
        <v>-1.8571428571428572</v>
      </c>
      <c r="J250" s="300">
        <v>-7</v>
      </c>
      <c r="K250" s="168">
        <v>-3.4285714285714284</v>
      </c>
      <c r="L250" s="278" t="s">
        <v>2299</v>
      </c>
      <c r="M250" s="278"/>
      <c r="N250" s="278"/>
    </row>
  </sheetData>
  <mergeCells count="180">
    <mergeCell ref="A3:K3"/>
    <mergeCell ref="B4:E4"/>
    <mergeCell ref="F4:G4"/>
    <mergeCell ref="H4:I4"/>
    <mergeCell ref="B5:C5"/>
    <mergeCell ref="B6:C6"/>
    <mergeCell ref="A112:C112"/>
    <mergeCell ref="A113:C113"/>
    <mergeCell ref="A114:C114"/>
    <mergeCell ref="B42:D42"/>
    <mergeCell ref="B43:D43"/>
    <mergeCell ref="B44:D44"/>
    <mergeCell ref="B45:D45"/>
    <mergeCell ref="B46:D46"/>
    <mergeCell ref="B47:D47"/>
    <mergeCell ref="B7:C7"/>
    <mergeCell ref="A8:C8"/>
    <mergeCell ref="B38:D38"/>
    <mergeCell ref="B39:D39"/>
    <mergeCell ref="B40:D40"/>
    <mergeCell ref="B41:D41"/>
    <mergeCell ref="B54:D54"/>
    <mergeCell ref="B55:D55"/>
    <mergeCell ref="B57:D57"/>
    <mergeCell ref="B58:D58"/>
    <mergeCell ref="B59:D59"/>
    <mergeCell ref="B60:D60"/>
    <mergeCell ref="B48:D48"/>
    <mergeCell ref="B49:D49"/>
    <mergeCell ref="B50:D50"/>
    <mergeCell ref="B51:D51"/>
    <mergeCell ref="B52:D52"/>
    <mergeCell ref="B53:D53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A99:K99"/>
    <mergeCell ref="A101:C101"/>
    <mergeCell ref="A102:C102"/>
    <mergeCell ref="B73:D73"/>
    <mergeCell ref="B74:D74"/>
    <mergeCell ref="B75:D75"/>
    <mergeCell ref="B76:D76"/>
    <mergeCell ref="B77:D77"/>
    <mergeCell ref="B78:D78"/>
    <mergeCell ref="A111:C111"/>
    <mergeCell ref="A117:C117"/>
    <mergeCell ref="A118:C118"/>
    <mergeCell ref="A119:C119"/>
    <mergeCell ref="A120:C120"/>
    <mergeCell ref="A121:C121"/>
    <mergeCell ref="A103:C103"/>
    <mergeCell ref="A104:C104"/>
    <mergeCell ref="A105:C105"/>
    <mergeCell ref="A107:C107"/>
    <mergeCell ref="A108:C108"/>
    <mergeCell ref="A109:C109"/>
    <mergeCell ref="A115:C115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40:C140"/>
    <mergeCell ref="A141:C141"/>
    <mergeCell ref="A142:C142"/>
    <mergeCell ref="A143:C143"/>
    <mergeCell ref="A144:C144"/>
    <mergeCell ref="A145:C145"/>
    <mergeCell ref="A134:C134"/>
    <mergeCell ref="A135:C135"/>
    <mergeCell ref="A136:C136"/>
    <mergeCell ref="A137:C137"/>
    <mergeCell ref="A138:C138"/>
    <mergeCell ref="A139:C139"/>
    <mergeCell ref="A154:C154"/>
    <mergeCell ref="A155:C155"/>
    <mergeCell ref="A156:C156"/>
    <mergeCell ref="A157:C157"/>
    <mergeCell ref="A158:C158"/>
    <mergeCell ref="A159:C159"/>
    <mergeCell ref="A146:C146"/>
    <mergeCell ref="A147:C147"/>
    <mergeCell ref="A149:C149"/>
    <mergeCell ref="A150:C150"/>
    <mergeCell ref="A151:C151"/>
    <mergeCell ref="A153:C153"/>
    <mergeCell ref="A166:C166"/>
    <mergeCell ref="A167:C167"/>
    <mergeCell ref="A168:C168"/>
    <mergeCell ref="A169:C169"/>
    <mergeCell ref="A170:C170"/>
    <mergeCell ref="A171:C171"/>
    <mergeCell ref="A160:C160"/>
    <mergeCell ref="A161:C161"/>
    <mergeCell ref="A162:C162"/>
    <mergeCell ref="A163:C163"/>
    <mergeCell ref="A164:C164"/>
    <mergeCell ref="A165:C165"/>
    <mergeCell ref="A178:C178"/>
    <mergeCell ref="A179:C179"/>
    <mergeCell ref="A180:C180"/>
    <mergeCell ref="A181:C181"/>
    <mergeCell ref="A182:C182"/>
    <mergeCell ref="A183:C183"/>
    <mergeCell ref="A172:C172"/>
    <mergeCell ref="A173:C173"/>
    <mergeCell ref="A174:C174"/>
    <mergeCell ref="A175:C175"/>
    <mergeCell ref="A176:C176"/>
    <mergeCell ref="A177:C177"/>
    <mergeCell ref="A190:C190"/>
    <mergeCell ref="A191:C191"/>
    <mergeCell ref="A192:C192"/>
    <mergeCell ref="A193:C193"/>
    <mergeCell ref="A194:C194"/>
    <mergeCell ref="A195:C195"/>
    <mergeCell ref="A184:C184"/>
    <mergeCell ref="A185:C185"/>
    <mergeCell ref="A186:C186"/>
    <mergeCell ref="A187:C187"/>
    <mergeCell ref="A188:C188"/>
    <mergeCell ref="A189:C189"/>
    <mergeCell ref="A219:C219"/>
    <mergeCell ref="A220:C220"/>
    <mergeCell ref="A221:C221"/>
    <mergeCell ref="A222:C222"/>
    <mergeCell ref="A223:C223"/>
    <mergeCell ref="A224:C224"/>
    <mergeCell ref="A196:C196"/>
    <mergeCell ref="A197:C197"/>
    <mergeCell ref="A198:C198"/>
    <mergeCell ref="A199:C199"/>
    <mergeCell ref="A200:C200"/>
    <mergeCell ref="A202:K202"/>
    <mergeCell ref="A231:C231"/>
    <mergeCell ref="A232:C232"/>
    <mergeCell ref="A233:C233"/>
    <mergeCell ref="A234:C234"/>
    <mergeCell ref="A235:C235"/>
    <mergeCell ref="A236:C236"/>
    <mergeCell ref="A225:C225"/>
    <mergeCell ref="A226:C226"/>
    <mergeCell ref="A227:C227"/>
    <mergeCell ref="A228:C228"/>
    <mergeCell ref="A229:C229"/>
    <mergeCell ref="A230:C230"/>
    <mergeCell ref="A249:C249"/>
    <mergeCell ref="A250:C250"/>
    <mergeCell ref="A243:C243"/>
    <mergeCell ref="A244:C244"/>
    <mergeCell ref="A245:C245"/>
    <mergeCell ref="A246:C246"/>
    <mergeCell ref="A247:C247"/>
    <mergeCell ref="A248:C248"/>
    <mergeCell ref="A237:C237"/>
    <mergeCell ref="A238:C238"/>
    <mergeCell ref="A239:C239"/>
    <mergeCell ref="A240:C240"/>
    <mergeCell ref="A241:C241"/>
    <mergeCell ref="A242:C242"/>
  </mergeCells>
  <conditionalFormatting sqref="A118:K142 A144:K145 A149:K151 A220:K235 A102:K111 A112:A115 D112:K115">
    <cfRule type="expression" dxfId="45" priority="21">
      <formula>MOD(ROW(),2)=0</formula>
    </cfRule>
    <cfRule type="expression" dxfId="44" priority="22">
      <formula>MOD(ROW(),2)=1</formula>
    </cfRule>
  </conditionalFormatting>
  <conditionalFormatting sqref="A180:K200 A238:K250 A176:K176 A154:C175 E154:K175 A177:D177 F177:K177">
    <cfRule type="expression" dxfId="43" priority="19">
      <formula>MOD(ROW(),2)=0</formula>
    </cfRule>
    <cfRule type="expression" dxfId="42" priority="20">
      <formula>MOD(ROW(),2)=1</formula>
    </cfRule>
  </conditionalFormatting>
  <conditionalFormatting sqref="E177">
    <cfRule type="expression" dxfId="41" priority="15">
      <formula>MOD(ROW(),2)=0</formula>
    </cfRule>
    <cfRule type="expression" dxfId="40" priority="16">
      <formula>MOD(ROW(),2)=1</formula>
    </cfRule>
  </conditionalFormatting>
  <conditionalFormatting sqref="D155:D175">
    <cfRule type="expression" dxfId="39" priority="17">
      <formula>MOD(ROW(),2)=0</formula>
    </cfRule>
    <cfRule type="expression" dxfId="38" priority="18">
      <formula>MOD(ROW(),2)=1</formula>
    </cfRule>
  </conditionalFormatting>
  <conditionalFormatting sqref="D154">
    <cfRule type="expression" dxfId="37" priority="13">
      <formula>MOD(ROW(),2)=0</formula>
    </cfRule>
    <cfRule type="expression" dxfId="36" priority="14">
      <formula>MOD(ROW(),2)=1</formula>
    </cfRule>
  </conditionalFormatting>
  <conditionalFormatting sqref="B39:J41 B43:J54">
    <cfRule type="expression" dxfId="35" priority="11">
      <formula>MOD(ROW(),2)=1</formula>
    </cfRule>
    <cfRule type="expression" dxfId="34" priority="12">
      <formula>MOD(ROW(),2)=0</formula>
    </cfRule>
  </conditionalFormatting>
  <conditionalFormatting sqref="B58:J80">
    <cfRule type="expression" dxfId="33" priority="9">
      <formula>MOD(ROW(),2)=1</formula>
    </cfRule>
    <cfRule type="expression" dxfId="32" priority="10">
      <formula>MOD(ROW(),2)=0</formula>
    </cfRule>
  </conditionalFormatting>
  <conditionalFormatting sqref="A143:K143">
    <cfRule type="expression" dxfId="31" priority="7">
      <formula>MOD(ROW(),2)=0</formula>
    </cfRule>
    <cfRule type="expression" dxfId="30" priority="8">
      <formula>MOD(ROW(),2)=1</formula>
    </cfRule>
  </conditionalFormatting>
  <conditionalFormatting sqref="A146:K146">
    <cfRule type="expression" dxfId="29" priority="5">
      <formula>MOD(ROW(),2)=0</formula>
    </cfRule>
    <cfRule type="expression" dxfId="28" priority="6">
      <formula>MOD(ROW(),2)=1</formula>
    </cfRule>
  </conditionalFormatting>
  <conditionalFormatting sqref="A147:K147">
    <cfRule type="expression" dxfId="27" priority="3">
      <formula>MOD(ROW(),2)=0</formula>
    </cfRule>
    <cfRule type="expression" dxfId="26" priority="4">
      <formula>MOD(ROW(),2)=1</formula>
    </cfRule>
  </conditionalFormatting>
  <conditionalFormatting sqref="B42:J42">
    <cfRule type="expression" dxfId="25" priority="1">
      <formula>MOD(ROW(),2)=1</formula>
    </cfRule>
    <cfRule type="expression" dxfId="24" priority="2">
      <formula>MOD(ROW(),2)=0</formula>
    </cfRule>
  </conditionalFormatting>
  <pageMargins left="0.7" right="0.7" top="0.75" bottom="0.75" header="0.3" footer="0.3"/>
  <pageSetup scale="47" orientation="portrait" horizontalDpi="0" verticalDpi="0"/>
  <rowBreaks count="1" manualBreakCount="1">
    <brk id="177" max="16383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7"/>
  <sheetViews>
    <sheetView zoomScale="90" zoomScaleNormal="90" zoomScalePageLayoutView="90" workbookViewId="0">
      <selection activeCell="O23" sqref="O23"/>
    </sheetView>
  </sheetViews>
  <sheetFormatPr defaultColWidth="8.85546875" defaultRowHeight="15" x14ac:dyDescent="0.25"/>
  <cols>
    <col min="1" max="2" width="10.7109375" style="245" customWidth="1"/>
    <col min="3" max="3" width="34.7109375" style="245" customWidth="1"/>
    <col min="4" max="4" width="12.7109375" style="245" customWidth="1"/>
    <col min="5" max="5" width="15.42578125" style="134" customWidth="1"/>
    <col min="6" max="6" width="12.7109375" style="245" customWidth="1"/>
    <col min="7" max="7" width="12.7109375" style="134" customWidth="1"/>
    <col min="8" max="8" width="12.7109375" style="245" customWidth="1"/>
    <col min="9" max="9" width="12.7109375" style="134" customWidth="1"/>
    <col min="10" max="10" width="13.7109375" style="245" customWidth="1"/>
    <col min="11" max="11" width="12.7109375" style="134" customWidth="1"/>
    <col min="12" max="16" width="10.7109375" style="245" customWidth="1"/>
    <col min="17" max="16384" width="8.85546875" style="245"/>
  </cols>
  <sheetData>
    <row r="1" spans="1:16" x14ac:dyDescent="0.25">
      <c r="A1" s="203"/>
      <c r="B1" s="203"/>
      <c r="C1" s="203"/>
    </row>
    <row r="3" spans="1:16" x14ac:dyDescent="0.25">
      <c r="A3" s="315" t="s">
        <v>2194</v>
      </c>
      <c r="B3" s="316"/>
      <c r="C3" s="316"/>
      <c r="D3" s="316"/>
      <c r="E3" s="316"/>
      <c r="F3" s="316"/>
      <c r="G3" s="316"/>
      <c r="H3" s="316"/>
      <c r="I3" s="316"/>
      <c r="J3" s="316"/>
      <c r="K3" s="317"/>
      <c r="L3" s="240"/>
      <c r="M3" s="240"/>
      <c r="N3" s="240"/>
      <c r="O3" s="240"/>
      <c r="P3" s="240"/>
    </row>
    <row r="4" spans="1:16" x14ac:dyDescent="0.25">
      <c r="A4" s="198" t="s">
        <v>2195</v>
      </c>
      <c r="B4" s="353"/>
      <c r="C4" s="353"/>
      <c r="D4" s="353"/>
      <c r="E4" s="353"/>
      <c r="F4" s="354" t="s">
        <v>2265</v>
      </c>
      <c r="G4" s="354"/>
      <c r="H4" s="355"/>
      <c r="I4" s="355"/>
      <c r="J4" s="202" t="s">
        <v>2261</v>
      </c>
      <c r="K4" s="201"/>
      <c r="L4" s="200" t="s">
        <v>2264</v>
      </c>
      <c r="P4" s="200"/>
    </row>
    <row r="5" spans="1:16" s="234" customFormat="1" x14ac:dyDescent="0.25">
      <c r="A5" s="199" t="s">
        <v>2201</v>
      </c>
      <c r="B5" s="356"/>
      <c r="C5" s="356"/>
      <c r="D5" s="247"/>
      <c r="E5" s="146"/>
      <c r="F5" s="146" t="s">
        <v>2263</v>
      </c>
      <c r="G5" s="146"/>
      <c r="H5" s="146"/>
      <c r="I5" s="146"/>
      <c r="J5" s="236" t="s">
        <v>2261</v>
      </c>
      <c r="K5" s="145"/>
    </row>
    <row r="6" spans="1:16" x14ac:dyDescent="0.25">
      <c r="A6" s="198" t="s">
        <v>2207</v>
      </c>
      <c r="B6" s="355"/>
      <c r="C6" s="355"/>
      <c r="D6" s="246"/>
      <c r="E6" s="197"/>
      <c r="F6" s="197" t="s">
        <v>2262</v>
      </c>
      <c r="G6" s="197"/>
      <c r="H6" s="197"/>
      <c r="I6" s="197"/>
      <c r="J6" s="196" t="s">
        <v>2261</v>
      </c>
      <c r="K6" s="195"/>
    </row>
    <row r="7" spans="1:16" s="234" customFormat="1" x14ac:dyDescent="0.25">
      <c r="A7" s="194" t="s">
        <v>2223</v>
      </c>
      <c r="B7" s="357"/>
      <c r="C7" s="357"/>
      <c r="D7" s="244"/>
      <c r="E7" s="193"/>
      <c r="F7" s="193" t="s">
        <v>2233</v>
      </c>
      <c r="G7" s="193"/>
      <c r="H7" s="193"/>
      <c r="I7" s="193"/>
      <c r="J7" s="193"/>
      <c r="K7" s="168"/>
    </row>
    <row r="8" spans="1:16" x14ac:dyDescent="0.25">
      <c r="A8" s="358"/>
      <c r="B8" s="358"/>
      <c r="C8" s="358"/>
    </row>
    <row r="9" spans="1:16" x14ac:dyDescent="0.25">
      <c r="G9" s="245"/>
      <c r="I9" s="245"/>
      <c r="K9" s="245"/>
    </row>
    <row r="10" spans="1:16" x14ac:dyDescent="0.25">
      <c r="G10" s="245"/>
      <c r="I10" s="245"/>
      <c r="K10" s="245"/>
    </row>
    <row r="11" spans="1:16" x14ac:dyDescent="0.25">
      <c r="G11" s="245"/>
      <c r="I11" s="245"/>
      <c r="K11" s="245"/>
    </row>
    <row r="12" spans="1:16" x14ac:dyDescent="0.25">
      <c r="G12" s="245"/>
      <c r="I12" s="245"/>
      <c r="K12" s="245"/>
    </row>
    <row r="13" spans="1:16" x14ac:dyDescent="0.25">
      <c r="G13" s="245"/>
      <c r="I13" s="245"/>
      <c r="K13" s="245"/>
    </row>
    <row r="14" spans="1:16" x14ac:dyDescent="0.25">
      <c r="G14" s="245"/>
      <c r="I14" s="245"/>
      <c r="K14" s="245"/>
    </row>
    <row r="15" spans="1:16" x14ac:dyDescent="0.25">
      <c r="G15" s="245"/>
      <c r="I15" s="245"/>
      <c r="K15" s="245"/>
    </row>
    <row r="16" spans="1:16" x14ac:dyDescent="0.25">
      <c r="G16" s="245"/>
      <c r="I16" s="245"/>
      <c r="K16" s="245"/>
    </row>
    <row r="17" spans="5:5" s="245" customFormat="1" x14ac:dyDescent="0.25">
      <c r="E17" s="134"/>
    </row>
    <row r="18" spans="5:5" s="245" customFormat="1" x14ac:dyDescent="0.25">
      <c r="E18" s="134"/>
    </row>
    <row r="19" spans="5:5" s="245" customFormat="1" x14ac:dyDescent="0.25">
      <c r="E19" s="134"/>
    </row>
    <row r="20" spans="5:5" s="245" customFormat="1" x14ac:dyDescent="0.25">
      <c r="E20" s="134"/>
    </row>
    <row r="21" spans="5:5" s="245" customFormat="1" x14ac:dyDescent="0.25">
      <c r="E21" s="134"/>
    </row>
    <row r="22" spans="5:5" s="245" customFormat="1" x14ac:dyDescent="0.25">
      <c r="E22" s="134"/>
    </row>
    <row r="23" spans="5:5" s="245" customFormat="1" x14ac:dyDescent="0.25">
      <c r="E23" s="134"/>
    </row>
    <row r="24" spans="5:5" s="245" customFormat="1" x14ac:dyDescent="0.25">
      <c r="E24" s="134"/>
    </row>
    <row r="25" spans="5:5" s="245" customFormat="1" x14ac:dyDescent="0.25">
      <c r="E25" s="134"/>
    </row>
    <row r="26" spans="5:5" s="245" customFormat="1" x14ac:dyDescent="0.25">
      <c r="E26" s="134"/>
    </row>
    <row r="27" spans="5:5" s="245" customFormat="1" x14ac:dyDescent="0.25">
      <c r="E27" s="134"/>
    </row>
    <row r="28" spans="5:5" s="245" customFormat="1" x14ac:dyDescent="0.25">
      <c r="E28" s="134"/>
    </row>
    <row r="29" spans="5:5" s="245" customFormat="1" x14ac:dyDescent="0.25">
      <c r="E29" s="134"/>
    </row>
    <row r="30" spans="5:5" s="245" customFormat="1" x14ac:dyDescent="0.25">
      <c r="E30" s="134"/>
    </row>
    <row r="31" spans="5:5" s="245" customFormat="1" x14ac:dyDescent="0.25">
      <c r="E31" s="134"/>
    </row>
    <row r="32" spans="5:5" s="245" customFormat="1" x14ac:dyDescent="0.25">
      <c r="E32" s="134"/>
    </row>
    <row r="33" spans="2:14" x14ac:dyDescent="0.25">
      <c r="G33" s="245"/>
      <c r="I33" s="245"/>
      <c r="K33" s="245"/>
    </row>
    <row r="34" spans="2:14" x14ac:dyDescent="0.25">
      <c r="E34" s="245"/>
      <c r="G34" s="245"/>
      <c r="I34" s="245"/>
      <c r="K34" s="245"/>
    </row>
    <row r="35" spans="2:14" x14ac:dyDescent="0.25">
      <c r="E35" s="245"/>
      <c r="G35" s="245"/>
      <c r="I35" s="245"/>
      <c r="K35" s="245"/>
    </row>
    <row r="36" spans="2:14" x14ac:dyDescent="0.25">
      <c r="E36" s="245"/>
      <c r="G36" s="245"/>
      <c r="I36" s="245"/>
      <c r="K36" s="245"/>
    </row>
    <row r="37" spans="2:14" x14ac:dyDescent="0.25">
      <c r="E37" s="167">
        <v>0.1</v>
      </c>
      <c r="F37" s="167">
        <v>0.3</v>
      </c>
      <c r="G37" s="167">
        <v>0.25</v>
      </c>
      <c r="H37" s="167">
        <f>1-E37-F37-G37</f>
        <v>0.35000000000000009</v>
      </c>
      <c r="I37" s="245" t="s">
        <v>2260</v>
      </c>
      <c r="K37" s="245"/>
    </row>
    <row r="38" spans="2:14" x14ac:dyDescent="0.25">
      <c r="B38" s="315" t="s">
        <v>2259</v>
      </c>
      <c r="C38" s="316"/>
      <c r="D38" s="316"/>
      <c r="E38" s="237" t="s">
        <v>2257</v>
      </c>
      <c r="F38" s="204" t="s">
        <v>2256</v>
      </c>
      <c r="G38" s="204" t="s">
        <v>2255</v>
      </c>
      <c r="H38" s="204" t="s">
        <v>2254</v>
      </c>
      <c r="I38" s="204" t="s">
        <v>2253</v>
      </c>
      <c r="J38" s="205" t="s">
        <v>2252</v>
      </c>
      <c r="K38" s="245"/>
    </row>
    <row r="39" spans="2:14" x14ac:dyDescent="0.25">
      <c r="B39" s="334" t="str">
        <f>A107</f>
        <v>US Gov</v>
      </c>
      <c r="C39" s="335"/>
      <c r="D39" s="335"/>
      <c r="E39" s="192">
        <f>IF(F107=0," ",F107)</f>
        <v>1608842</v>
      </c>
      <c r="F39" s="181">
        <f t="shared" ref="F39:I54" si="0">$J39*E$37</f>
        <v>-4617.4000000000005</v>
      </c>
      <c r="G39" s="181">
        <f t="shared" si="0"/>
        <v>-13852.199999999999</v>
      </c>
      <c r="H39" s="181">
        <f t="shared" si="0"/>
        <v>-11543.5</v>
      </c>
      <c r="I39" s="181">
        <f t="shared" si="0"/>
        <v>-16160.900000000003</v>
      </c>
      <c r="J39" s="191">
        <f>D107-F107</f>
        <v>-46174</v>
      </c>
      <c r="K39" s="245"/>
    </row>
    <row r="40" spans="2:14" x14ac:dyDescent="0.25">
      <c r="B40" s="308" t="str">
        <f>A108</f>
        <v>Foreign Gov</v>
      </c>
      <c r="C40" s="302"/>
      <c r="D40" s="302"/>
      <c r="E40" s="182" t="str">
        <f>IF(F108=0," ",F108)</f>
        <v xml:space="preserve"> </v>
      </c>
      <c r="F40" s="181">
        <f t="shared" si="0"/>
        <v>0</v>
      </c>
      <c r="G40" s="181">
        <f t="shared" si="0"/>
        <v>0</v>
      </c>
      <c r="H40" s="181">
        <f t="shared" si="0"/>
        <v>0</v>
      </c>
      <c r="I40" s="181">
        <f t="shared" si="0"/>
        <v>0</v>
      </c>
      <c r="J40" s="189">
        <f>D108-F108</f>
        <v>0</v>
      </c>
      <c r="K40" s="245"/>
    </row>
    <row r="41" spans="2:14" x14ac:dyDescent="0.25">
      <c r="B41" s="308" t="str">
        <f>A111</f>
        <v>Corporate Bonds US (Total)</v>
      </c>
      <c r="C41" s="302"/>
      <c r="D41" s="302"/>
      <c r="E41" s="182">
        <f>IF(F111=0," ",F111)</f>
        <v>6781901</v>
      </c>
      <c r="F41" s="181">
        <f t="shared" si="0"/>
        <v>90215</v>
      </c>
      <c r="G41" s="181">
        <f t="shared" si="0"/>
        <v>270645</v>
      </c>
      <c r="H41" s="181">
        <f t="shared" si="0"/>
        <v>225537.5</v>
      </c>
      <c r="I41" s="181">
        <f t="shared" si="0"/>
        <v>315752.50000000006</v>
      </c>
      <c r="J41" s="189">
        <f>D111-F111</f>
        <v>902150</v>
      </c>
      <c r="K41" s="245"/>
    </row>
    <row r="42" spans="2:14" x14ac:dyDescent="0.25">
      <c r="B42" s="308" t="str">
        <f>A110</f>
        <v>Corporate Bonds US (HY)</v>
      </c>
      <c r="C42" s="302"/>
      <c r="D42" s="302"/>
      <c r="E42" s="182">
        <f>IF(F110=0," ",F110)</f>
        <v>441284</v>
      </c>
      <c r="F42" s="181">
        <f t="shared" si="0"/>
        <v>-976.80000000000007</v>
      </c>
      <c r="G42" s="181">
        <f t="shared" si="0"/>
        <v>-2930.4</v>
      </c>
      <c r="H42" s="181">
        <f t="shared" si="0"/>
        <v>-2442</v>
      </c>
      <c r="I42" s="181">
        <f t="shared" si="0"/>
        <v>-3418.8000000000011</v>
      </c>
      <c r="J42" s="189">
        <f>D113-F113</f>
        <v>-9768</v>
      </c>
      <c r="K42" s="234"/>
      <c r="L42" s="234"/>
      <c r="M42" s="234"/>
      <c r="N42" s="234"/>
    </row>
    <row r="43" spans="2:14" x14ac:dyDescent="0.25">
      <c r="B43" s="308" t="str">
        <f>A114</f>
        <v>Corporate Bonds Foreign (Total)</v>
      </c>
      <c r="C43" s="302"/>
      <c r="D43" s="302"/>
      <c r="E43" s="182">
        <f>IF(F114=0," ",F114)</f>
        <v>2639048</v>
      </c>
      <c r="F43" s="181">
        <f t="shared" si="0"/>
        <v>25806.9</v>
      </c>
      <c r="G43" s="181">
        <f t="shared" si="0"/>
        <v>77420.7</v>
      </c>
      <c r="H43" s="181">
        <f t="shared" si="0"/>
        <v>64517.25</v>
      </c>
      <c r="I43" s="181">
        <f t="shared" si="0"/>
        <v>90324.150000000023</v>
      </c>
      <c r="J43" s="189">
        <f>D114-F114</f>
        <v>258069</v>
      </c>
      <c r="K43" s="245"/>
    </row>
    <row r="44" spans="2:14" x14ac:dyDescent="0.25">
      <c r="B44" s="308" t="str">
        <f>A117</f>
        <v>Corporate Bonds EM (Total)</v>
      </c>
      <c r="C44" s="302"/>
      <c r="D44" s="302"/>
      <c r="E44" s="182"/>
      <c r="F44" s="181">
        <f t="shared" si="0"/>
        <v>0</v>
      </c>
      <c r="G44" s="181">
        <f t="shared" si="0"/>
        <v>0</v>
      </c>
      <c r="H44" s="181">
        <f t="shared" si="0"/>
        <v>0</v>
      </c>
      <c r="I44" s="181">
        <f t="shared" si="0"/>
        <v>0</v>
      </c>
      <c r="J44" s="189">
        <f>IF((D117-F117&gt;0),(D117-F117),0)</f>
        <v>0</v>
      </c>
      <c r="K44" s="245"/>
    </row>
    <row r="45" spans="2:14" x14ac:dyDescent="0.25">
      <c r="B45" s="308" t="str">
        <f>A121</f>
        <v>Municipal Bonds (Total)</v>
      </c>
      <c r="C45" s="302"/>
      <c r="D45" s="302"/>
      <c r="E45" s="182">
        <f>IF(F121=0," ",F121)</f>
        <v>2889854</v>
      </c>
      <c r="F45" s="181">
        <f t="shared" si="0"/>
        <v>-30792.2</v>
      </c>
      <c r="G45" s="181">
        <f t="shared" si="0"/>
        <v>-92376.599999999991</v>
      </c>
      <c r="H45" s="181">
        <f t="shared" si="0"/>
        <v>-76980.5</v>
      </c>
      <c r="I45" s="181">
        <f t="shared" si="0"/>
        <v>-107772.70000000003</v>
      </c>
      <c r="J45" s="189">
        <f>D121-F121</f>
        <v>-307922</v>
      </c>
      <c r="K45" s="245"/>
    </row>
    <row r="46" spans="2:14" x14ac:dyDescent="0.25">
      <c r="B46" s="308" t="str">
        <f>A124</f>
        <v>Mortgage Backed Bonds (Total)</v>
      </c>
      <c r="C46" s="302"/>
      <c r="D46" s="302"/>
      <c r="E46" s="182">
        <f>IF(F124=0," ",F124)</f>
        <v>1557900</v>
      </c>
      <c r="F46" s="181">
        <f t="shared" si="0"/>
        <v>-1801.6000000000001</v>
      </c>
      <c r="G46" s="181">
        <f t="shared" si="0"/>
        <v>-5404.8</v>
      </c>
      <c r="H46" s="181">
        <f t="shared" si="0"/>
        <v>-4504</v>
      </c>
      <c r="I46" s="181">
        <f t="shared" si="0"/>
        <v>-6305.6000000000013</v>
      </c>
      <c r="J46" s="189">
        <f>D124-F124</f>
        <v>-18016</v>
      </c>
      <c r="K46" s="245"/>
    </row>
    <row r="47" spans="2:14" x14ac:dyDescent="0.25">
      <c r="B47" s="308" t="str">
        <f>A127</f>
        <v>Structured Securities (Total)</v>
      </c>
      <c r="C47" s="302"/>
      <c r="D47" s="302"/>
      <c r="E47" s="182">
        <f>IF(F127=0," ",F127)</f>
        <v>2940577</v>
      </c>
      <c r="F47" s="181">
        <f t="shared" si="0"/>
        <v>12858.900000000001</v>
      </c>
      <c r="G47" s="181">
        <f t="shared" si="0"/>
        <v>38576.699999999997</v>
      </c>
      <c r="H47" s="181">
        <f t="shared" si="0"/>
        <v>32147.25</v>
      </c>
      <c r="I47" s="181">
        <f t="shared" si="0"/>
        <v>45006.150000000009</v>
      </c>
      <c r="J47" s="189">
        <f>D127-F127</f>
        <v>128589</v>
      </c>
      <c r="K47" s="245"/>
    </row>
    <row r="48" spans="2:14" x14ac:dyDescent="0.25">
      <c r="B48" s="308" t="str">
        <f t="shared" ref="B48:B49" si="1">A130</f>
        <v>Hybrid Securities (Total)</v>
      </c>
      <c r="C48" s="302"/>
      <c r="D48" s="302"/>
      <c r="E48" s="182">
        <f>IF(F130=0," ",F130)</f>
        <v>12500</v>
      </c>
      <c r="F48" s="181">
        <f t="shared" si="0"/>
        <v>1495.6000000000001</v>
      </c>
      <c r="G48" s="181">
        <f t="shared" si="0"/>
        <v>4486.8</v>
      </c>
      <c r="H48" s="181">
        <f t="shared" si="0"/>
        <v>3739</v>
      </c>
      <c r="I48" s="181">
        <f t="shared" si="0"/>
        <v>5234.6000000000013</v>
      </c>
      <c r="J48" s="189">
        <f t="shared" ref="J48:J49" si="2">D130-F130</f>
        <v>14956</v>
      </c>
      <c r="K48" s="245"/>
    </row>
    <row r="49" spans="2:11" x14ac:dyDescent="0.25">
      <c r="B49" s="308" t="str">
        <f t="shared" si="1"/>
        <v>Preferred Stocks</v>
      </c>
      <c r="C49" s="302"/>
      <c r="D49" s="302"/>
      <c r="E49" s="183"/>
      <c r="F49" s="181">
        <f t="shared" si="0"/>
        <v>0</v>
      </c>
      <c r="G49" s="181">
        <f t="shared" si="0"/>
        <v>0</v>
      </c>
      <c r="H49" s="181">
        <f t="shared" si="0"/>
        <v>0</v>
      </c>
      <c r="I49" s="181">
        <f t="shared" si="0"/>
        <v>0</v>
      </c>
      <c r="J49" s="189">
        <f t="shared" si="2"/>
        <v>0</v>
      </c>
      <c r="K49" s="245"/>
    </row>
    <row r="50" spans="2:11" x14ac:dyDescent="0.25">
      <c r="B50" s="308" t="str">
        <f>A133</f>
        <v>Common Stocks</v>
      </c>
      <c r="C50" s="302"/>
      <c r="D50" s="302"/>
      <c r="E50" s="183"/>
      <c r="F50" s="181">
        <f t="shared" si="0"/>
        <v>16736.3</v>
      </c>
      <c r="G50" s="181">
        <f t="shared" si="0"/>
        <v>50208.9</v>
      </c>
      <c r="H50" s="181">
        <f t="shared" si="0"/>
        <v>41840.75</v>
      </c>
      <c r="I50" s="181">
        <f t="shared" si="0"/>
        <v>58577.050000000017</v>
      </c>
      <c r="J50" s="189">
        <f>D133-F133</f>
        <v>167363</v>
      </c>
      <c r="K50" s="245"/>
    </row>
    <row r="51" spans="2:11" x14ac:dyDescent="0.25">
      <c r="B51" s="308" t="str">
        <f>A134</f>
        <v>Mutual Funds (including ETF)</v>
      </c>
      <c r="C51" s="302"/>
      <c r="D51" s="302"/>
      <c r="E51" s="183"/>
      <c r="F51" s="181">
        <f t="shared" si="0"/>
        <v>-4321.4000000000005</v>
      </c>
      <c r="G51" s="181">
        <f t="shared" si="0"/>
        <v>-12964.199999999999</v>
      </c>
      <c r="H51" s="181">
        <f t="shared" si="0"/>
        <v>-10803.5</v>
      </c>
      <c r="I51" s="181">
        <f t="shared" si="0"/>
        <v>-15124.900000000003</v>
      </c>
      <c r="J51" s="189">
        <f>D134-F134</f>
        <v>-43214</v>
      </c>
      <c r="K51" s="245"/>
    </row>
    <row r="52" spans="2:11" x14ac:dyDescent="0.25">
      <c r="B52" s="308" t="str">
        <f>A138</f>
        <v>ETFs</v>
      </c>
      <c r="C52" s="302"/>
      <c r="D52" s="302"/>
      <c r="E52" s="183"/>
      <c r="F52" s="181">
        <f t="shared" si="0"/>
        <v>-12678.900000000001</v>
      </c>
      <c r="G52" s="181">
        <f t="shared" si="0"/>
        <v>-38036.699999999997</v>
      </c>
      <c r="H52" s="181">
        <f t="shared" si="0"/>
        <v>-31697.25</v>
      </c>
      <c r="I52" s="181">
        <f t="shared" si="0"/>
        <v>-44376.150000000009</v>
      </c>
      <c r="J52" s="189">
        <f>D138-F138</f>
        <v>-126789</v>
      </c>
      <c r="K52" s="245"/>
    </row>
    <row r="53" spans="2:11" x14ac:dyDescent="0.25">
      <c r="B53" s="308" t="str">
        <f>A139</f>
        <v>Other</v>
      </c>
      <c r="C53" s="302"/>
      <c r="D53" s="302"/>
      <c r="E53" s="190"/>
      <c r="F53" s="181">
        <f t="shared" si="0"/>
        <v>0</v>
      </c>
      <c r="G53" s="181">
        <f t="shared" si="0"/>
        <v>0</v>
      </c>
      <c r="H53" s="181">
        <f t="shared" si="0"/>
        <v>0</v>
      </c>
      <c r="I53" s="181">
        <f t="shared" si="0"/>
        <v>0</v>
      </c>
      <c r="J53" s="189">
        <f>D139-F139</f>
        <v>0</v>
      </c>
      <c r="K53" s="245"/>
    </row>
    <row r="54" spans="2:11" x14ac:dyDescent="0.25">
      <c r="B54" s="346" t="s">
        <v>2258</v>
      </c>
      <c r="C54" s="347"/>
      <c r="D54" s="347"/>
      <c r="E54" s="188">
        <f>IF(F167=0," ",F167)</f>
        <v>1966014</v>
      </c>
      <c r="F54" s="181">
        <f t="shared" si="0"/>
        <v>54942.100000000006</v>
      </c>
      <c r="G54" s="181">
        <f t="shared" si="0"/>
        <v>164826.29999999999</v>
      </c>
      <c r="H54" s="181">
        <f t="shared" si="0"/>
        <v>137355.25</v>
      </c>
      <c r="I54" s="181">
        <f t="shared" si="0"/>
        <v>192297.35000000003</v>
      </c>
      <c r="J54" s="187">
        <f>D167-F167</f>
        <v>549421</v>
      </c>
      <c r="K54" s="245"/>
    </row>
    <row r="55" spans="2:11" x14ac:dyDescent="0.25">
      <c r="B55" s="348" t="s">
        <v>2251</v>
      </c>
      <c r="C55" s="349"/>
      <c r="D55" s="349"/>
      <c r="E55" s="178">
        <f>SUM(E39:E53)</f>
        <v>18871906</v>
      </c>
      <c r="F55" s="178">
        <f>SUM(F39:F53)</f>
        <v>91924.400000000023</v>
      </c>
      <c r="G55" s="178">
        <f>SUM(G39:G53)</f>
        <v>275773.2</v>
      </c>
      <c r="H55" s="178">
        <f>SUM(H39:H53)</f>
        <v>229811</v>
      </c>
      <c r="I55" s="186">
        <f>SUM(I39:I53)</f>
        <v>321735.40000000002</v>
      </c>
      <c r="J55" s="179">
        <f>SUM(J39:J54)</f>
        <v>1468665</v>
      </c>
      <c r="K55" s="245"/>
    </row>
    <row r="56" spans="2:11" x14ac:dyDescent="0.25">
      <c r="B56" s="241"/>
      <c r="C56" s="242"/>
      <c r="D56" s="242"/>
      <c r="E56" s="186"/>
      <c r="F56" s="186"/>
      <c r="G56" s="186"/>
      <c r="H56" s="186"/>
      <c r="I56" s="186"/>
      <c r="J56" s="178"/>
      <c r="K56" s="245"/>
    </row>
    <row r="57" spans="2:11" x14ac:dyDescent="0.25">
      <c r="B57" s="315" t="s">
        <v>2249</v>
      </c>
      <c r="C57" s="316"/>
      <c r="D57" s="317"/>
      <c r="E57" s="237" t="s">
        <v>2257</v>
      </c>
      <c r="F57" s="204" t="s">
        <v>2256</v>
      </c>
      <c r="G57" s="204" t="s">
        <v>2255</v>
      </c>
      <c r="H57" s="204" t="s">
        <v>2254</v>
      </c>
      <c r="I57" s="204" t="s">
        <v>2253</v>
      </c>
      <c r="J57" s="206" t="s">
        <v>2252</v>
      </c>
      <c r="K57" s="245"/>
    </row>
    <row r="58" spans="2:11" x14ac:dyDescent="0.25">
      <c r="B58" s="350" t="s">
        <v>42</v>
      </c>
      <c r="C58" s="351"/>
      <c r="D58" s="352"/>
      <c r="E58" s="185">
        <f t="shared" ref="E58:E81" si="3">F143</f>
        <v>0</v>
      </c>
      <c r="F58" s="181">
        <f t="shared" ref="F58:I81" si="4">$J58*E$37</f>
        <v>0</v>
      </c>
      <c r="G58" s="181">
        <f t="shared" si="4"/>
        <v>0</v>
      </c>
      <c r="H58" s="181">
        <f t="shared" si="4"/>
        <v>0</v>
      </c>
      <c r="I58" s="181">
        <f t="shared" si="4"/>
        <v>0</v>
      </c>
      <c r="J58" s="185">
        <f t="shared" ref="J58:J81" si="5">D143-F143</f>
        <v>0</v>
      </c>
      <c r="K58" s="245"/>
    </row>
    <row r="59" spans="2:11" x14ac:dyDescent="0.25">
      <c r="B59" s="337" t="s">
        <v>44</v>
      </c>
      <c r="C59" s="338"/>
      <c r="D59" s="339"/>
      <c r="E59" s="182">
        <f t="shared" si="3"/>
        <v>0</v>
      </c>
      <c r="F59" s="181">
        <f t="shared" si="4"/>
        <v>0</v>
      </c>
      <c r="G59" s="181">
        <f t="shared" si="4"/>
        <v>0</v>
      </c>
      <c r="H59" s="181">
        <f t="shared" si="4"/>
        <v>0</v>
      </c>
      <c r="I59" s="181">
        <f t="shared" si="4"/>
        <v>0</v>
      </c>
      <c r="J59" s="180">
        <f t="shared" si="5"/>
        <v>0</v>
      </c>
      <c r="K59" s="245"/>
    </row>
    <row r="60" spans="2:11" x14ac:dyDescent="0.25">
      <c r="B60" s="337" t="s">
        <v>46</v>
      </c>
      <c r="C60" s="338"/>
      <c r="D60" s="339"/>
      <c r="E60" s="182">
        <f t="shared" si="3"/>
        <v>0</v>
      </c>
      <c r="F60" s="181">
        <f t="shared" si="4"/>
        <v>0</v>
      </c>
      <c r="G60" s="181">
        <f t="shared" si="4"/>
        <v>0</v>
      </c>
      <c r="H60" s="181">
        <f t="shared" si="4"/>
        <v>0</v>
      </c>
      <c r="I60" s="181">
        <f t="shared" si="4"/>
        <v>0</v>
      </c>
      <c r="J60" s="180">
        <f t="shared" si="5"/>
        <v>0</v>
      </c>
      <c r="K60" s="177"/>
    </row>
    <row r="61" spans="2:11" x14ac:dyDescent="0.25">
      <c r="B61" s="337" t="s">
        <v>48</v>
      </c>
      <c r="C61" s="338"/>
      <c r="D61" s="339"/>
      <c r="E61" s="182">
        <f t="shared" si="3"/>
        <v>0</v>
      </c>
      <c r="F61" s="181">
        <f t="shared" si="4"/>
        <v>0</v>
      </c>
      <c r="G61" s="181">
        <f t="shared" si="4"/>
        <v>0</v>
      </c>
      <c r="H61" s="181">
        <f t="shared" si="4"/>
        <v>0</v>
      </c>
      <c r="I61" s="181">
        <f t="shared" si="4"/>
        <v>0</v>
      </c>
      <c r="J61" s="180">
        <f t="shared" si="5"/>
        <v>0</v>
      </c>
      <c r="K61" s="177"/>
    </row>
    <row r="62" spans="2:11" x14ac:dyDescent="0.25">
      <c r="B62" s="337" t="s">
        <v>50</v>
      </c>
      <c r="C62" s="338"/>
      <c r="D62" s="339"/>
      <c r="E62" s="182">
        <f t="shared" si="3"/>
        <v>0</v>
      </c>
      <c r="F62" s="181">
        <f t="shared" si="4"/>
        <v>0</v>
      </c>
      <c r="G62" s="181">
        <f t="shared" si="4"/>
        <v>0</v>
      </c>
      <c r="H62" s="181">
        <f t="shared" si="4"/>
        <v>0</v>
      </c>
      <c r="I62" s="181">
        <f t="shared" si="4"/>
        <v>0</v>
      </c>
      <c r="J62" s="180">
        <f t="shared" si="5"/>
        <v>0</v>
      </c>
      <c r="K62" s="177"/>
    </row>
    <row r="63" spans="2:11" x14ac:dyDescent="0.25">
      <c r="B63" s="337" t="s">
        <v>52</v>
      </c>
      <c r="C63" s="338"/>
      <c r="D63" s="339"/>
      <c r="E63" s="182">
        <f t="shared" si="3"/>
        <v>0</v>
      </c>
      <c r="F63" s="181">
        <f t="shared" si="4"/>
        <v>0</v>
      </c>
      <c r="G63" s="181">
        <f t="shared" si="4"/>
        <v>0</v>
      </c>
      <c r="H63" s="181">
        <f t="shared" si="4"/>
        <v>0</v>
      </c>
      <c r="I63" s="181">
        <f t="shared" si="4"/>
        <v>0</v>
      </c>
      <c r="J63" s="180">
        <f t="shared" si="5"/>
        <v>0</v>
      </c>
      <c r="K63" s="177"/>
    </row>
    <row r="64" spans="2:11" x14ac:dyDescent="0.25">
      <c r="B64" s="337" t="s">
        <v>54</v>
      </c>
      <c r="C64" s="338"/>
      <c r="D64" s="339"/>
      <c r="E64" s="182">
        <f t="shared" si="3"/>
        <v>0</v>
      </c>
      <c r="F64" s="181">
        <f t="shared" si="4"/>
        <v>0</v>
      </c>
      <c r="G64" s="181">
        <f t="shared" si="4"/>
        <v>0</v>
      </c>
      <c r="H64" s="181">
        <f t="shared" si="4"/>
        <v>0</v>
      </c>
      <c r="I64" s="181">
        <f t="shared" si="4"/>
        <v>0</v>
      </c>
      <c r="J64" s="180">
        <f t="shared" si="5"/>
        <v>0</v>
      </c>
      <c r="K64" s="177"/>
    </row>
    <row r="65" spans="2:11" x14ac:dyDescent="0.25">
      <c r="B65" s="337" t="s">
        <v>56</v>
      </c>
      <c r="C65" s="338"/>
      <c r="D65" s="339"/>
      <c r="E65" s="182">
        <f t="shared" si="3"/>
        <v>9985</v>
      </c>
      <c r="F65" s="181">
        <f t="shared" si="4"/>
        <v>120.30000000000001</v>
      </c>
      <c r="G65" s="181">
        <f t="shared" si="4"/>
        <v>360.9</v>
      </c>
      <c r="H65" s="181">
        <f t="shared" si="4"/>
        <v>300.75</v>
      </c>
      <c r="I65" s="181">
        <f t="shared" si="4"/>
        <v>421.05000000000013</v>
      </c>
      <c r="J65" s="180">
        <f t="shared" si="5"/>
        <v>1203</v>
      </c>
      <c r="K65" s="177"/>
    </row>
    <row r="66" spans="2:11" x14ac:dyDescent="0.25">
      <c r="B66" s="337" t="s">
        <v>58</v>
      </c>
      <c r="C66" s="338"/>
      <c r="D66" s="339"/>
      <c r="E66" s="182">
        <f t="shared" si="3"/>
        <v>0</v>
      </c>
      <c r="F66" s="181">
        <f t="shared" si="4"/>
        <v>0</v>
      </c>
      <c r="G66" s="181">
        <f t="shared" si="4"/>
        <v>0</v>
      </c>
      <c r="H66" s="181">
        <f t="shared" si="4"/>
        <v>0</v>
      </c>
      <c r="I66" s="181">
        <f t="shared" si="4"/>
        <v>0</v>
      </c>
      <c r="J66" s="180">
        <f t="shared" si="5"/>
        <v>0</v>
      </c>
      <c r="K66" s="177"/>
    </row>
    <row r="67" spans="2:11" x14ac:dyDescent="0.25">
      <c r="B67" s="337" t="s">
        <v>60</v>
      </c>
      <c r="C67" s="338"/>
      <c r="D67" s="339"/>
      <c r="E67" s="183">
        <f t="shared" si="3"/>
        <v>0</v>
      </c>
      <c r="F67" s="181">
        <f t="shared" si="4"/>
        <v>0</v>
      </c>
      <c r="G67" s="181">
        <f t="shared" si="4"/>
        <v>0</v>
      </c>
      <c r="H67" s="181">
        <f t="shared" si="4"/>
        <v>0</v>
      </c>
      <c r="I67" s="181">
        <f t="shared" si="4"/>
        <v>0</v>
      </c>
      <c r="J67" s="180">
        <f t="shared" si="5"/>
        <v>0</v>
      </c>
      <c r="K67" s="177"/>
    </row>
    <row r="68" spans="2:11" x14ac:dyDescent="0.25">
      <c r="B68" s="337" t="s">
        <v>62</v>
      </c>
      <c r="C68" s="338"/>
      <c r="D68" s="339"/>
      <c r="E68" s="184">
        <f t="shared" si="3"/>
        <v>0</v>
      </c>
      <c r="F68" s="181">
        <f t="shared" si="4"/>
        <v>0</v>
      </c>
      <c r="G68" s="181">
        <f t="shared" si="4"/>
        <v>0</v>
      </c>
      <c r="H68" s="181">
        <f t="shared" si="4"/>
        <v>0</v>
      </c>
      <c r="I68" s="181">
        <f t="shared" si="4"/>
        <v>0</v>
      </c>
      <c r="J68" s="180">
        <f t="shared" si="5"/>
        <v>0</v>
      </c>
      <c r="K68" s="177"/>
    </row>
    <row r="69" spans="2:11" x14ac:dyDescent="0.25">
      <c r="B69" s="337" t="s">
        <v>64</v>
      </c>
      <c r="C69" s="338"/>
      <c r="D69" s="339"/>
      <c r="E69" s="183">
        <f t="shared" si="3"/>
        <v>0</v>
      </c>
      <c r="F69" s="181">
        <f t="shared" si="4"/>
        <v>0</v>
      </c>
      <c r="G69" s="181">
        <f t="shared" si="4"/>
        <v>0</v>
      </c>
      <c r="H69" s="181">
        <f t="shared" si="4"/>
        <v>0</v>
      </c>
      <c r="I69" s="181">
        <f t="shared" si="4"/>
        <v>0</v>
      </c>
      <c r="J69" s="180">
        <f t="shared" si="5"/>
        <v>0</v>
      </c>
      <c r="K69" s="177"/>
    </row>
    <row r="70" spans="2:11" x14ac:dyDescent="0.25">
      <c r="B70" s="337" t="s">
        <v>66</v>
      </c>
      <c r="C70" s="338"/>
      <c r="D70" s="339"/>
      <c r="E70" s="183">
        <f t="shared" si="3"/>
        <v>2545</v>
      </c>
      <c r="F70" s="181">
        <f t="shared" si="4"/>
        <v>-234.3</v>
      </c>
      <c r="G70" s="181">
        <f t="shared" si="4"/>
        <v>-702.9</v>
      </c>
      <c r="H70" s="181">
        <f t="shared" si="4"/>
        <v>-585.75</v>
      </c>
      <c r="I70" s="181">
        <f t="shared" si="4"/>
        <v>-820.05000000000018</v>
      </c>
      <c r="J70" s="180">
        <f t="shared" si="5"/>
        <v>-2343</v>
      </c>
      <c r="K70" s="177"/>
    </row>
    <row r="71" spans="2:11" x14ac:dyDescent="0.25">
      <c r="B71" s="337" t="s">
        <v>68</v>
      </c>
      <c r="C71" s="338"/>
      <c r="D71" s="339"/>
      <c r="E71" s="183">
        <f t="shared" si="3"/>
        <v>0</v>
      </c>
      <c r="F71" s="181">
        <f t="shared" si="4"/>
        <v>0</v>
      </c>
      <c r="G71" s="181">
        <f t="shared" si="4"/>
        <v>0</v>
      </c>
      <c r="H71" s="181">
        <f t="shared" si="4"/>
        <v>0</v>
      </c>
      <c r="I71" s="181">
        <f t="shared" si="4"/>
        <v>0</v>
      </c>
      <c r="J71" s="180">
        <f t="shared" si="5"/>
        <v>0</v>
      </c>
      <c r="K71" s="177"/>
    </row>
    <row r="72" spans="2:11" x14ac:dyDescent="0.25">
      <c r="B72" s="337" t="s">
        <v>70</v>
      </c>
      <c r="C72" s="338"/>
      <c r="D72" s="339"/>
      <c r="E72" s="184">
        <f t="shared" si="3"/>
        <v>0</v>
      </c>
      <c r="F72" s="181">
        <f t="shared" si="4"/>
        <v>0</v>
      </c>
      <c r="G72" s="181">
        <f t="shared" si="4"/>
        <v>0</v>
      </c>
      <c r="H72" s="181">
        <f t="shared" si="4"/>
        <v>0</v>
      </c>
      <c r="I72" s="181">
        <f t="shared" si="4"/>
        <v>0</v>
      </c>
      <c r="J72" s="180">
        <f t="shared" si="5"/>
        <v>0</v>
      </c>
      <c r="K72" s="177"/>
    </row>
    <row r="73" spans="2:11" x14ac:dyDescent="0.25">
      <c r="B73" s="337" t="s">
        <v>72</v>
      </c>
      <c r="C73" s="338"/>
      <c r="D73" s="339"/>
      <c r="E73" s="183">
        <f t="shared" si="3"/>
        <v>0</v>
      </c>
      <c r="F73" s="181">
        <f t="shared" si="4"/>
        <v>0</v>
      </c>
      <c r="G73" s="181">
        <f t="shared" si="4"/>
        <v>0</v>
      </c>
      <c r="H73" s="181">
        <f t="shared" si="4"/>
        <v>0</v>
      </c>
      <c r="I73" s="181">
        <f t="shared" si="4"/>
        <v>0</v>
      </c>
      <c r="J73" s="180">
        <f t="shared" si="5"/>
        <v>0</v>
      </c>
      <c r="K73" s="177"/>
    </row>
    <row r="74" spans="2:11" x14ac:dyDescent="0.25">
      <c r="B74" s="337" t="s">
        <v>74</v>
      </c>
      <c r="C74" s="338"/>
      <c r="D74" s="339"/>
      <c r="E74" s="182">
        <f t="shared" si="3"/>
        <v>347584</v>
      </c>
      <c r="F74" s="181">
        <f t="shared" si="4"/>
        <v>5764.3</v>
      </c>
      <c r="G74" s="181">
        <f t="shared" si="4"/>
        <v>17292.899999999998</v>
      </c>
      <c r="H74" s="181">
        <f t="shared" si="4"/>
        <v>14410.75</v>
      </c>
      <c r="I74" s="181">
        <f t="shared" si="4"/>
        <v>20175.050000000007</v>
      </c>
      <c r="J74" s="180">
        <f t="shared" si="5"/>
        <v>57643</v>
      </c>
      <c r="K74" s="177"/>
    </row>
    <row r="75" spans="2:11" x14ac:dyDescent="0.25">
      <c r="B75" s="337" t="s">
        <v>76</v>
      </c>
      <c r="C75" s="338"/>
      <c r="D75" s="339"/>
      <c r="E75" s="182">
        <f t="shared" si="3"/>
        <v>22550</v>
      </c>
      <c r="F75" s="181">
        <f t="shared" si="4"/>
        <v>-1033.4000000000001</v>
      </c>
      <c r="G75" s="181">
        <f t="shared" si="4"/>
        <v>-3100.2</v>
      </c>
      <c r="H75" s="181">
        <f t="shared" si="4"/>
        <v>-2583.5</v>
      </c>
      <c r="I75" s="181">
        <f t="shared" si="4"/>
        <v>-3616.900000000001</v>
      </c>
      <c r="J75" s="180">
        <f t="shared" si="5"/>
        <v>-10334</v>
      </c>
      <c r="K75" s="177"/>
    </row>
    <row r="76" spans="2:11" x14ac:dyDescent="0.25">
      <c r="B76" s="337" t="s">
        <v>78</v>
      </c>
      <c r="C76" s="338"/>
      <c r="D76" s="339"/>
      <c r="E76" s="182">
        <f t="shared" si="3"/>
        <v>653</v>
      </c>
      <c r="F76" s="181">
        <f t="shared" si="4"/>
        <v>2440</v>
      </c>
      <c r="G76" s="181">
        <f t="shared" si="4"/>
        <v>7320</v>
      </c>
      <c r="H76" s="181">
        <f t="shared" si="4"/>
        <v>6100</v>
      </c>
      <c r="I76" s="181">
        <f t="shared" si="4"/>
        <v>8540.0000000000018</v>
      </c>
      <c r="J76" s="180">
        <f t="shared" si="5"/>
        <v>24400</v>
      </c>
      <c r="K76" s="177"/>
    </row>
    <row r="77" spans="2:11" x14ac:dyDescent="0.25">
      <c r="B77" s="337" t="s">
        <v>80</v>
      </c>
      <c r="C77" s="338"/>
      <c r="D77" s="339"/>
      <c r="E77" s="182">
        <f t="shared" si="3"/>
        <v>0</v>
      </c>
      <c r="F77" s="181">
        <f t="shared" si="4"/>
        <v>0</v>
      </c>
      <c r="G77" s="181">
        <f t="shared" si="4"/>
        <v>0</v>
      </c>
      <c r="H77" s="181">
        <f t="shared" si="4"/>
        <v>0</v>
      </c>
      <c r="I77" s="181">
        <f t="shared" si="4"/>
        <v>0</v>
      </c>
      <c r="J77" s="180">
        <f t="shared" si="5"/>
        <v>0</v>
      </c>
      <c r="K77" s="177"/>
    </row>
    <row r="78" spans="2:11" x14ac:dyDescent="0.25">
      <c r="B78" s="337" t="s">
        <v>82</v>
      </c>
      <c r="C78" s="338"/>
      <c r="D78" s="339"/>
      <c r="E78" s="182">
        <f t="shared" si="3"/>
        <v>0</v>
      </c>
      <c r="F78" s="181">
        <f t="shared" si="4"/>
        <v>0</v>
      </c>
      <c r="G78" s="181">
        <f t="shared" si="4"/>
        <v>0</v>
      </c>
      <c r="H78" s="181">
        <f t="shared" si="4"/>
        <v>0</v>
      </c>
      <c r="I78" s="181">
        <f t="shared" si="4"/>
        <v>0</v>
      </c>
      <c r="J78" s="180">
        <f t="shared" si="5"/>
        <v>0</v>
      </c>
      <c r="K78" s="177"/>
    </row>
    <row r="79" spans="2:11" x14ac:dyDescent="0.25">
      <c r="B79" s="337" t="s">
        <v>84</v>
      </c>
      <c r="C79" s="338"/>
      <c r="D79" s="339"/>
      <c r="E79" s="182">
        <f t="shared" si="3"/>
        <v>2292</v>
      </c>
      <c r="F79" s="181">
        <f t="shared" si="4"/>
        <v>-229.20000000000002</v>
      </c>
      <c r="G79" s="181">
        <f t="shared" si="4"/>
        <v>-687.6</v>
      </c>
      <c r="H79" s="181">
        <f t="shared" si="4"/>
        <v>-573</v>
      </c>
      <c r="I79" s="181">
        <f t="shared" si="4"/>
        <v>-802.20000000000016</v>
      </c>
      <c r="J79" s="180">
        <f t="shared" si="5"/>
        <v>-2292</v>
      </c>
      <c r="K79" s="177"/>
    </row>
    <row r="80" spans="2:11" x14ac:dyDescent="0.25">
      <c r="B80" s="337" t="s">
        <v>86</v>
      </c>
      <c r="C80" s="338"/>
      <c r="D80" s="339"/>
      <c r="E80" s="182">
        <f t="shared" si="3"/>
        <v>385610</v>
      </c>
      <c r="F80" s="181">
        <f t="shared" si="4"/>
        <v>6827.6</v>
      </c>
      <c r="G80" s="181">
        <f t="shared" si="4"/>
        <v>20482.8</v>
      </c>
      <c r="H80" s="181">
        <f t="shared" si="4"/>
        <v>17069</v>
      </c>
      <c r="I80" s="181">
        <f t="shared" si="4"/>
        <v>23896.600000000006</v>
      </c>
      <c r="J80" s="180">
        <f t="shared" si="5"/>
        <v>68276</v>
      </c>
      <c r="K80" s="177"/>
    </row>
    <row r="81" spans="2:11" x14ac:dyDescent="0.25">
      <c r="B81" s="337" t="s">
        <v>132</v>
      </c>
      <c r="C81" s="338"/>
      <c r="D81" s="339"/>
      <c r="E81" s="182">
        <f t="shared" si="3"/>
        <v>1580404</v>
      </c>
      <c r="F81" s="181">
        <f t="shared" si="4"/>
        <v>48114.5</v>
      </c>
      <c r="G81" s="181">
        <f t="shared" si="4"/>
        <v>144343.5</v>
      </c>
      <c r="H81" s="181">
        <f t="shared" si="4"/>
        <v>120286.25</v>
      </c>
      <c r="I81" s="181">
        <f t="shared" si="4"/>
        <v>168400.75000000003</v>
      </c>
      <c r="J81" s="180">
        <f t="shared" si="5"/>
        <v>481145</v>
      </c>
      <c r="K81" s="177"/>
    </row>
    <row r="82" spans="2:11" x14ac:dyDescent="0.25">
      <c r="B82" s="340" t="s">
        <v>2251</v>
      </c>
      <c r="C82" s="341"/>
      <c r="D82" s="342"/>
      <c r="E82" s="178">
        <f>SUM(E67:E80)</f>
        <v>761234</v>
      </c>
      <c r="F82" s="179">
        <f>SUM(F67:F80)</f>
        <v>13535</v>
      </c>
      <c r="G82" s="178">
        <f>SUM(G67:G80)</f>
        <v>40605</v>
      </c>
      <c r="H82" s="178">
        <f>SUM(H67:H80)</f>
        <v>33837.5</v>
      </c>
      <c r="I82" s="178">
        <f>SUM(I67:I80)</f>
        <v>47372.500000000015</v>
      </c>
      <c r="J82" s="178">
        <f>SUM(J67:J81)</f>
        <v>616495</v>
      </c>
      <c r="K82" s="177"/>
    </row>
    <row r="83" spans="2:11" x14ac:dyDescent="0.25">
      <c r="E83" s="245"/>
      <c r="G83" s="245"/>
      <c r="I83" s="245"/>
      <c r="K83" s="245"/>
    </row>
    <row r="84" spans="2:11" x14ac:dyDescent="0.25">
      <c r="E84" s="245"/>
      <c r="G84" s="245"/>
      <c r="I84" s="245"/>
      <c r="K84" s="245"/>
    </row>
    <row r="85" spans="2:11" x14ac:dyDescent="0.25">
      <c r="E85" s="245"/>
      <c r="G85" s="245"/>
      <c r="I85" s="245"/>
      <c r="K85" s="245"/>
    </row>
    <row r="86" spans="2:11" x14ac:dyDescent="0.25">
      <c r="E86" s="245"/>
      <c r="G86" s="245"/>
      <c r="I86" s="245"/>
      <c r="K86" s="245"/>
    </row>
    <row r="87" spans="2:11" x14ac:dyDescent="0.25">
      <c r="E87" s="245"/>
      <c r="G87" s="245"/>
      <c r="I87" s="245"/>
      <c r="K87" s="245"/>
    </row>
    <row r="88" spans="2:11" x14ac:dyDescent="0.25">
      <c r="E88" s="245"/>
      <c r="G88" s="245"/>
      <c r="I88" s="245"/>
      <c r="K88" s="245"/>
    </row>
    <row r="89" spans="2:11" x14ac:dyDescent="0.25">
      <c r="E89" s="245"/>
      <c r="G89" s="245"/>
      <c r="I89" s="245"/>
      <c r="K89" s="245"/>
    </row>
    <row r="90" spans="2:11" x14ac:dyDescent="0.25">
      <c r="E90" s="245"/>
      <c r="G90" s="245"/>
      <c r="I90" s="245"/>
      <c r="K90" s="245"/>
    </row>
    <row r="91" spans="2:11" x14ac:dyDescent="0.25">
      <c r="E91" s="245"/>
      <c r="G91" s="245"/>
      <c r="I91" s="245"/>
      <c r="K91" s="245"/>
    </row>
    <row r="92" spans="2:11" x14ac:dyDescent="0.25">
      <c r="E92" s="245"/>
      <c r="G92" s="245"/>
      <c r="I92" s="245"/>
      <c r="K92" s="245"/>
    </row>
    <row r="93" spans="2:11" x14ac:dyDescent="0.25">
      <c r="E93" s="245"/>
      <c r="G93" s="245"/>
      <c r="I93" s="245"/>
      <c r="K93" s="245"/>
    </row>
    <row r="94" spans="2:11" x14ac:dyDescent="0.25">
      <c r="E94" s="245"/>
      <c r="G94" s="245"/>
      <c r="I94" s="245"/>
      <c r="K94" s="245"/>
    </row>
    <row r="95" spans="2:11" x14ac:dyDescent="0.25">
      <c r="E95" s="245"/>
      <c r="G95" s="245"/>
      <c r="I95" s="245"/>
      <c r="K95" s="245"/>
    </row>
    <row r="96" spans="2:11" x14ac:dyDescent="0.25">
      <c r="E96" s="245"/>
      <c r="G96" s="245"/>
      <c r="I96" s="245"/>
      <c r="K96" s="245"/>
    </row>
    <row r="97" spans="1:12" x14ac:dyDescent="0.25">
      <c r="E97" s="245"/>
      <c r="G97" s="245"/>
      <c r="I97" s="245"/>
      <c r="K97" s="245"/>
    </row>
    <row r="98" spans="1:12" x14ac:dyDescent="0.25">
      <c r="E98" s="245"/>
      <c r="G98" s="245"/>
      <c r="I98" s="245"/>
      <c r="K98" s="245"/>
    </row>
    <row r="99" spans="1:12" x14ac:dyDescent="0.25">
      <c r="C99" s="233"/>
      <c r="D99" s="177"/>
      <c r="E99" s="177"/>
      <c r="G99" s="240"/>
      <c r="H99" s="240"/>
      <c r="I99" s="240"/>
      <c r="J99" s="177"/>
      <c r="K99" s="177"/>
    </row>
    <row r="100" spans="1:12" ht="15.75" thickBot="1" x14ac:dyDescent="0.3">
      <c r="A100" s="343" t="s">
        <v>2250</v>
      </c>
      <c r="B100" s="344"/>
      <c r="C100" s="344"/>
      <c r="D100" s="344"/>
      <c r="E100" s="344"/>
      <c r="F100" s="344"/>
      <c r="G100" s="344"/>
      <c r="H100" s="344"/>
      <c r="I100" s="344"/>
      <c r="J100" s="344"/>
      <c r="K100" s="345"/>
    </row>
    <row r="101" spans="1:12" s="234" customFormat="1" ht="15.75" thickBot="1" x14ac:dyDescent="0.3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</row>
    <row r="102" spans="1:12" s="151" customFormat="1" x14ac:dyDescent="0.25">
      <c r="A102" s="332" t="s">
        <v>2237</v>
      </c>
      <c r="B102" s="333"/>
      <c r="C102" s="333"/>
      <c r="D102" s="153">
        <v>2016</v>
      </c>
      <c r="E102" s="154" t="s">
        <v>2245</v>
      </c>
      <c r="F102" s="153">
        <v>2015</v>
      </c>
      <c r="G102" s="154" t="s">
        <v>2245</v>
      </c>
      <c r="H102" s="153">
        <v>2014</v>
      </c>
      <c r="I102" s="154" t="s">
        <v>2245</v>
      </c>
      <c r="J102" s="153">
        <v>2013</v>
      </c>
      <c r="K102" s="152" t="s">
        <v>2244</v>
      </c>
      <c r="L102" s="245"/>
    </row>
    <row r="103" spans="1:12" x14ac:dyDescent="0.25">
      <c r="A103" s="324" t="s">
        <v>1074</v>
      </c>
      <c r="B103" s="325"/>
      <c r="C103" s="326"/>
      <c r="D103" s="165">
        <v>37953484</v>
      </c>
      <c r="E103" s="164">
        <v>5.0299526506448533E-2</v>
      </c>
      <c r="F103" s="165">
        <v>36135867</v>
      </c>
      <c r="G103" s="164">
        <v>6.8799266626380584E-2</v>
      </c>
      <c r="H103" s="165">
        <v>33809779</v>
      </c>
      <c r="I103" s="164">
        <v>8.1542919188830387E-2</v>
      </c>
      <c r="J103" s="165">
        <v>31260691</v>
      </c>
      <c r="K103" s="164">
        <v>0.21409613114438186</v>
      </c>
    </row>
    <row r="104" spans="1:12" x14ac:dyDescent="0.25">
      <c r="A104" s="328" t="s">
        <v>1083</v>
      </c>
      <c r="B104" s="329"/>
      <c r="C104" s="330"/>
      <c r="D104" s="243">
        <v>0</v>
      </c>
      <c r="E104" s="156"/>
      <c r="F104" s="243">
        <v>0</v>
      </c>
      <c r="G104" s="156"/>
      <c r="H104" s="243">
        <v>0</v>
      </c>
      <c r="I104" s="156"/>
      <c r="J104" s="243">
        <v>0</v>
      </c>
      <c r="K104" s="156"/>
    </row>
    <row r="105" spans="1:12" ht="15.75" thickBot="1" x14ac:dyDescent="0.3">
      <c r="A105" s="331"/>
      <c r="B105" s="331"/>
      <c r="C105" s="331"/>
      <c r="H105" s="176"/>
    </row>
    <row r="106" spans="1:12" s="151" customFormat="1" x14ac:dyDescent="0.25">
      <c r="A106" s="332" t="s">
        <v>2243</v>
      </c>
      <c r="B106" s="333"/>
      <c r="C106" s="333"/>
      <c r="D106" s="153">
        <v>2016</v>
      </c>
      <c r="E106" s="154" t="s">
        <v>2245</v>
      </c>
      <c r="F106" s="153">
        <v>2015</v>
      </c>
      <c r="G106" s="154" t="s">
        <v>2245</v>
      </c>
      <c r="H106" s="153">
        <v>2014</v>
      </c>
      <c r="I106" s="154" t="s">
        <v>2245</v>
      </c>
      <c r="J106" s="153">
        <v>2013</v>
      </c>
      <c r="K106" s="154" t="s">
        <v>2244</v>
      </c>
    </row>
    <row r="107" spans="1:12" x14ac:dyDescent="0.25">
      <c r="A107" s="334" t="s">
        <v>2097</v>
      </c>
      <c r="B107" s="335"/>
      <c r="C107" s="336"/>
      <c r="D107" s="175">
        <v>1562668</v>
      </c>
      <c r="E107" s="174">
        <v>-2.87001458191668E-2</v>
      </c>
      <c r="F107" s="175">
        <v>1608842</v>
      </c>
      <c r="G107" s="174">
        <v>0.32524380208517822</v>
      </c>
      <c r="H107" s="175">
        <v>1213997</v>
      </c>
      <c r="I107" s="174">
        <v>-1.9700515344874048E-2</v>
      </c>
      <c r="J107" s="175">
        <v>1238394</v>
      </c>
      <c r="K107" s="174">
        <v>0.26185042886189702</v>
      </c>
    </row>
    <row r="108" spans="1:12" x14ac:dyDescent="0.25">
      <c r="A108" s="308" t="s">
        <v>2105</v>
      </c>
      <c r="B108" s="302"/>
      <c r="C108" s="309"/>
      <c r="D108" s="212">
        <v>0</v>
      </c>
      <c r="E108" s="141"/>
      <c r="F108" s="212">
        <v>0</v>
      </c>
      <c r="G108" s="141">
        <v>-1</v>
      </c>
      <c r="H108" s="158">
        <v>21166</v>
      </c>
      <c r="I108" s="141">
        <v>-4.6533627640884756E-2</v>
      </c>
      <c r="J108" s="158">
        <v>22199</v>
      </c>
      <c r="K108" s="141">
        <v>-1</v>
      </c>
    </row>
    <row r="109" spans="1:12" x14ac:dyDescent="0.25">
      <c r="A109" s="308" t="s">
        <v>2106</v>
      </c>
      <c r="B109" s="302"/>
      <c r="C109" s="309"/>
      <c r="D109" s="212">
        <v>7057114</v>
      </c>
      <c r="E109" s="141">
        <v>0.11300114799553418</v>
      </c>
      <c r="F109" s="212">
        <v>6340617</v>
      </c>
      <c r="G109" s="141"/>
      <c r="H109" s="158">
        <v>0</v>
      </c>
      <c r="I109" s="141"/>
      <c r="J109" s="158">
        <v>0</v>
      </c>
      <c r="K109" s="141"/>
    </row>
    <row r="110" spans="1:12" x14ac:dyDescent="0.25">
      <c r="A110" s="308" t="s">
        <v>2107</v>
      </c>
      <c r="B110" s="302"/>
      <c r="C110" s="309"/>
      <c r="D110" s="212">
        <v>626937</v>
      </c>
      <c r="E110" s="141">
        <v>0.42071092539045152</v>
      </c>
      <c r="F110" s="212">
        <v>441284</v>
      </c>
      <c r="G110" s="141"/>
      <c r="H110" s="158">
        <v>0</v>
      </c>
      <c r="I110" s="141"/>
      <c r="J110" s="158">
        <v>0</v>
      </c>
      <c r="K110" s="141"/>
    </row>
    <row r="111" spans="1:12" x14ac:dyDescent="0.25">
      <c r="A111" s="308" t="s">
        <v>2108</v>
      </c>
      <c r="B111" s="302"/>
      <c r="C111" s="309"/>
      <c r="D111" s="212">
        <v>7684051</v>
      </c>
      <c r="E111" s="141">
        <v>0.1330231744757111</v>
      </c>
      <c r="F111" s="212">
        <v>6781901</v>
      </c>
      <c r="G111" s="141"/>
      <c r="H111" s="158">
        <v>0</v>
      </c>
      <c r="I111" s="141"/>
      <c r="J111" s="158">
        <v>0</v>
      </c>
      <c r="K111" s="141"/>
    </row>
    <row r="112" spans="1:12" x14ac:dyDescent="0.25">
      <c r="A112" s="308" t="s">
        <v>2109</v>
      </c>
      <c r="B112" s="302"/>
      <c r="C112" s="309"/>
      <c r="D112" s="212">
        <v>2762058</v>
      </c>
      <c r="E112" s="141">
        <v>0.10738302660429855</v>
      </c>
      <c r="F112" s="212">
        <v>2494221</v>
      </c>
      <c r="G112" s="141"/>
      <c r="H112" s="158">
        <v>0</v>
      </c>
      <c r="I112" s="141"/>
      <c r="J112" s="158">
        <v>0</v>
      </c>
      <c r="K112" s="141"/>
    </row>
    <row r="113" spans="1:11" x14ac:dyDescent="0.25">
      <c r="A113" s="308" t="s">
        <v>2110</v>
      </c>
      <c r="B113" s="302"/>
      <c r="C113" s="309"/>
      <c r="D113" s="212">
        <v>135059</v>
      </c>
      <c r="E113" s="141">
        <v>-6.7445987281377073E-2</v>
      </c>
      <c r="F113" s="212">
        <v>144827</v>
      </c>
      <c r="G113" s="141"/>
      <c r="H113" s="158">
        <v>0</v>
      </c>
      <c r="I113" s="141"/>
      <c r="J113" s="158">
        <v>0</v>
      </c>
      <c r="K113" s="141"/>
    </row>
    <row r="114" spans="1:11" x14ac:dyDescent="0.25">
      <c r="A114" s="308" t="s">
        <v>2111</v>
      </c>
      <c r="B114" s="302"/>
      <c r="C114" s="309"/>
      <c r="D114" s="212">
        <v>2897117</v>
      </c>
      <c r="E114" s="141">
        <v>9.7788672278791511E-2</v>
      </c>
      <c r="F114" s="212">
        <v>2639048</v>
      </c>
      <c r="G114" s="141"/>
      <c r="H114" s="158">
        <v>0</v>
      </c>
      <c r="I114" s="141"/>
      <c r="J114" s="158">
        <v>0</v>
      </c>
      <c r="K114" s="141"/>
    </row>
    <row r="115" spans="1:11" x14ac:dyDescent="0.25">
      <c r="A115" s="308" t="s">
        <v>2112</v>
      </c>
      <c r="B115" s="302"/>
      <c r="C115" s="309"/>
      <c r="D115" s="212"/>
      <c r="E115" s="141"/>
      <c r="F115" s="212"/>
      <c r="G115" s="141"/>
      <c r="H115" s="158"/>
      <c r="I115" s="141"/>
      <c r="J115" s="158"/>
      <c r="K115" s="141"/>
    </row>
    <row r="116" spans="1:11" x14ac:dyDescent="0.25">
      <c r="A116" s="308" t="s">
        <v>2113</v>
      </c>
      <c r="B116" s="302"/>
      <c r="C116" s="309"/>
      <c r="D116" s="212"/>
      <c r="E116" s="141"/>
      <c r="F116" s="212"/>
      <c r="G116" s="141"/>
      <c r="H116" s="158"/>
      <c r="I116" s="141"/>
      <c r="J116" s="158"/>
      <c r="K116" s="141"/>
    </row>
    <row r="117" spans="1:11" x14ac:dyDescent="0.25">
      <c r="A117" s="308" t="s">
        <v>2114</v>
      </c>
      <c r="B117" s="302"/>
      <c r="C117" s="309"/>
      <c r="D117" s="212"/>
      <c r="E117" s="141"/>
      <c r="F117" s="212"/>
      <c r="G117" s="141"/>
      <c r="H117" s="158"/>
      <c r="I117" s="141"/>
      <c r="J117" s="158"/>
      <c r="K117" s="141"/>
    </row>
    <row r="118" spans="1:11" x14ac:dyDescent="0.25">
      <c r="A118" s="308" t="s">
        <v>2135</v>
      </c>
      <c r="B118" s="302"/>
      <c r="C118" s="309"/>
      <c r="D118" s="212">
        <v>10581170</v>
      </c>
      <c r="E118" s="141">
        <v>0.10363464512265153</v>
      </c>
      <c r="F118" s="212">
        <v>9587566</v>
      </c>
      <c r="G118" s="141">
        <v>0.13530007595060822</v>
      </c>
      <c r="H118" s="158">
        <v>8444962</v>
      </c>
      <c r="I118" s="141">
        <v>0.1608480813479809</v>
      </c>
      <c r="J118" s="158">
        <v>7274821</v>
      </c>
      <c r="K118" s="141">
        <v>0.45449214489263712</v>
      </c>
    </row>
    <row r="119" spans="1:11" x14ac:dyDescent="0.25">
      <c r="A119" s="308" t="s">
        <v>2115</v>
      </c>
      <c r="B119" s="302"/>
      <c r="C119" s="309"/>
      <c r="D119" s="212">
        <v>2553931</v>
      </c>
      <c r="E119" s="141">
        <v>-0.11467058893675786</v>
      </c>
      <c r="F119" s="212">
        <v>2884724</v>
      </c>
      <c r="G119" s="141"/>
      <c r="H119" s="158">
        <v>0</v>
      </c>
      <c r="I119" s="141"/>
      <c r="J119" s="158">
        <v>0</v>
      </c>
      <c r="K119" s="141"/>
    </row>
    <row r="120" spans="1:11" x14ac:dyDescent="0.25">
      <c r="A120" s="308" t="s">
        <v>2116</v>
      </c>
      <c r="B120" s="302"/>
      <c r="C120" s="309"/>
      <c r="D120" s="212">
        <v>28000</v>
      </c>
      <c r="E120" s="141"/>
      <c r="F120" s="212">
        <v>0</v>
      </c>
      <c r="G120" s="141"/>
      <c r="H120" s="158">
        <v>0</v>
      </c>
      <c r="I120" s="141"/>
      <c r="J120" s="158">
        <v>0</v>
      </c>
      <c r="K120" s="141"/>
    </row>
    <row r="121" spans="1:11" x14ac:dyDescent="0.25">
      <c r="A121" s="308" t="s">
        <v>2117</v>
      </c>
      <c r="B121" s="302"/>
      <c r="C121" s="309"/>
      <c r="D121" s="212">
        <v>2581932</v>
      </c>
      <c r="E121" s="141">
        <v>-0.10655278778789512</v>
      </c>
      <c r="F121" s="212">
        <v>2889854</v>
      </c>
      <c r="G121" s="141">
        <v>-7.2750415759290532E-2</v>
      </c>
      <c r="H121" s="158">
        <v>3116587</v>
      </c>
      <c r="I121" s="141">
        <v>-7.0590782390714368E-2</v>
      </c>
      <c r="J121" s="158">
        <v>3353299</v>
      </c>
      <c r="K121" s="141">
        <v>-0.23003227567836926</v>
      </c>
    </row>
    <row r="122" spans="1:11" x14ac:dyDescent="0.25">
      <c r="A122" s="308" t="s">
        <v>2119</v>
      </c>
      <c r="B122" s="302"/>
      <c r="C122" s="309"/>
      <c r="D122" s="212">
        <v>1539883</v>
      </c>
      <c r="E122" s="141">
        <v>2.8126057831811213E-2</v>
      </c>
      <c r="F122" s="212">
        <v>1497757</v>
      </c>
      <c r="G122" s="141"/>
      <c r="H122" s="158">
        <v>0</v>
      </c>
      <c r="I122" s="141"/>
      <c r="J122" s="158">
        <v>0</v>
      </c>
      <c r="K122" s="141"/>
    </row>
    <row r="123" spans="1:11" x14ac:dyDescent="0.25">
      <c r="A123" s="308" t="s">
        <v>2120</v>
      </c>
      <c r="B123" s="302"/>
      <c r="C123" s="309"/>
      <c r="D123" s="212">
        <v>0</v>
      </c>
      <c r="E123" s="141"/>
      <c r="F123" s="212">
        <v>0</v>
      </c>
      <c r="G123" s="141"/>
      <c r="H123" s="158">
        <v>0</v>
      </c>
      <c r="I123" s="141"/>
      <c r="J123" s="158">
        <v>0</v>
      </c>
      <c r="K123" s="141"/>
    </row>
    <row r="124" spans="1:11" x14ac:dyDescent="0.25">
      <c r="A124" s="308" t="s">
        <v>2121</v>
      </c>
      <c r="B124" s="302"/>
      <c r="C124" s="309"/>
      <c r="D124" s="212">
        <v>1539884</v>
      </c>
      <c r="E124" s="141">
        <v>-1.1564285255793005E-2</v>
      </c>
      <c r="F124" s="212">
        <v>1557900</v>
      </c>
      <c r="G124" s="141">
        <v>8.6046474339982248E-2</v>
      </c>
      <c r="H124" s="158">
        <v>1434469</v>
      </c>
      <c r="I124" s="141">
        <v>0.20817839482725087</v>
      </c>
      <c r="J124" s="158">
        <v>1187299</v>
      </c>
      <c r="K124" s="141">
        <v>0.29696394926636005</v>
      </c>
    </row>
    <row r="125" spans="1:11" x14ac:dyDescent="0.25">
      <c r="A125" s="308" t="s">
        <v>2118</v>
      </c>
      <c r="B125" s="302"/>
      <c r="C125" s="309"/>
      <c r="D125" s="212">
        <v>3051464</v>
      </c>
      <c r="E125" s="141">
        <v>6.3466506073139861E-2</v>
      </c>
      <c r="F125" s="212">
        <v>2869356</v>
      </c>
      <c r="G125" s="141"/>
      <c r="H125" s="158">
        <v>0</v>
      </c>
      <c r="I125" s="141"/>
      <c r="J125" s="158">
        <v>0</v>
      </c>
      <c r="K125" s="141"/>
    </row>
    <row r="126" spans="1:11" x14ac:dyDescent="0.25">
      <c r="A126" s="308" t="s">
        <v>2122</v>
      </c>
      <c r="B126" s="302"/>
      <c r="C126" s="309"/>
      <c r="D126" s="212">
        <v>17702</v>
      </c>
      <c r="E126" s="141"/>
      <c r="F126" s="212">
        <v>0</v>
      </c>
      <c r="G126" s="141"/>
      <c r="H126" s="158">
        <v>0</v>
      </c>
      <c r="I126" s="141"/>
      <c r="J126" s="158">
        <v>0</v>
      </c>
      <c r="K126" s="141"/>
    </row>
    <row r="127" spans="1:11" x14ac:dyDescent="0.25">
      <c r="A127" s="308" t="s">
        <v>2123</v>
      </c>
      <c r="B127" s="302"/>
      <c r="C127" s="309"/>
      <c r="D127" s="212">
        <v>3069166</v>
      </c>
      <c r="E127" s="141">
        <v>4.3729172880016431E-2</v>
      </c>
      <c r="F127" s="212">
        <v>2940577</v>
      </c>
      <c r="G127" s="141">
        <v>0.1827463128884399</v>
      </c>
      <c r="H127" s="158">
        <v>2486228</v>
      </c>
      <c r="I127" s="141">
        <v>0.3602803912170931</v>
      </c>
      <c r="J127" s="158">
        <v>1827732</v>
      </c>
      <c r="K127" s="141">
        <v>0.67922102365116976</v>
      </c>
    </row>
    <row r="128" spans="1:11" x14ac:dyDescent="0.25">
      <c r="A128" s="308" t="s">
        <v>2124</v>
      </c>
      <c r="B128" s="302"/>
      <c r="C128" s="309"/>
      <c r="D128" s="212">
        <v>0</v>
      </c>
      <c r="E128" s="141"/>
      <c r="F128" s="212">
        <v>0</v>
      </c>
      <c r="G128" s="141"/>
      <c r="H128" s="158">
        <v>0</v>
      </c>
      <c r="I128" s="141"/>
      <c r="J128" s="158">
        <v>0</v>
      </c>
      <c r="K128" s="141"/>
    </row>
    <row r="129" spans="1:11" x14ac:dyDescent="0.25">
      <c r="A129" s="308" t="s">
        <v>2125</v>
      </c>
      <c r="B129" s="302"/>
      <c r="C129" s="309"/>
      <c r="D129" s="212">
        <v>0</v>
      </c>
      <c r="E129" s="141"/>
      <c r="F129" s="212">
        <v>0</v>
      </c>
      <c r="G129" s="141"/>
      <c r="H129" s="158">
        <v>0</v>
      </c>
      <c r="I129" s="141"/>
      <c r="J129" s="158">
        <v>0</v>
      </c>
      <c r="K129" s="141"/>
    </row>
    <row r="130" spans="1:11" x14ac:dyDescent="0.25">
      <c r="A130" s="308" t="s">
        <v>2126</v>
      </c>
      <c r="B130" s="302"/>
      <c r="C130" s="309"/>
      <c r="D130" s="212">
        <v>27456</v>
      </c>
      <c r="E130" s="141">
        <v>1.1964800000000002</v>
      </c>
      <c r="F130" s="212">
        <v>12500</v>
      </c>
      <c r="G130" s="141">
        <v>0</v>
      </c>
      <c r="H130" s="158">
        <v>12500</v>
      </c>
      <c r="I130" s="141">
        <v>0</v>
      </c>
      <c r="J130" s="158">
        <v>12500</v>
      </c>
      <c r="K130" s="141">
        <v>1.1964800000000002</v>
      </c>
    </row>
    <row r="131" spans="1:11" x14ac:dyDescent="0.25">
      <c r="A131" s="308" t="s">
        <v>2127</v>
      </c>
      <c r="B131" s="302"/>
      <c r="C131" s="309"/>
      <c r="D131" s="158">
        <v>15683</v>
      </c>
      <c r="E131" s="141">
        <v>0</v>
      </c>
      <c r="F131" s="158">
        <v>15683</v>
      </c>
      <c r="G131" s="141"/>
      <c r="H131" s="158">
        <v>0</v>
      </c>
      <c r="I131" s="141"/>
      <c r="J131" s="158">
        <v>0</v>
      </c>
      <c r="K131" s="141"/>
    </row>
    <row r="132" spans="1:11" x14ac:dyDescent="0.25">
      <c r="A132" s="308" t="s">
        <v>2279</v>
      </c>
      <c r="B132" s="302"/>
      <c r="C132" s="309"/>
      <c r="D132" s="158">
        <v>1819079</v>
      </c>
      <c r="E132" s="141">
        <v>0.10132674140106412</v>
      </c>
      <c r="F132" s="158">
        <v>1651716</v>
      </c>
      <c r="G132" s="141"/>
      <c r="H132" s="158">
        <v>0</v>
      </c>
      <c r="I132" s="141"/>
      <c r="J132" s="158">
        <v>0</v>
      </c>
      <c r="K132" s="141"/>
    </row>
    <row r="133" spans="1:11" x14ac:dyDescent="0.25">
      <c r="A133" s="308" t="s">
        <v>2128</v>
      </c>
      <c r="B133" s="302"/>
      <c r="C133" s="309"/>
      <c r="D133" s="158">
        <v>1819079</v>
      </c>
      <c r="E133" s="141">
        <v>0.10132674140106412</v>
      </c>
      <c r="F133" s="158">
        <v>1651716</v>
      </c>
      <c r="G133" s="141"/>
      <c r="H133" s="158">
        <v>0</v>
      </c>
      <c r="I133" s="141"/>
      <c r="J133" s="158">
        <v>0</v>
      </c>
      <c r="K133" s="141"/>
    </row>
    <row r="134" spans="1:11" x14ac:dyDescent="0.25">
      <c r="A134" s="308" t="s">
        <v>2282</v>
      </c>
      <c r="B134" s="302"/>
      <c r="C134" s="309"/>
      <c r="D134" s="158">
        <v>1894198</v>
      </c>
      <c r="E134" s="141">
        <v>-2.230501307930377E-2</v>
      </c>
      <c r="F134" s="158">
        <v>1937412</v>
      </c>
      <c r="G134" s="141"/>
      <c r="H134" s="158">
        <v>0</v>
      </c>
      <c r="I134" s="141"/>
      <c r="J134" s="158">
        <v>0</v>
      </c>
      <c r="K134" s="141"/>
    </row>
    <row r="135" spans="1:11" x14ac:dyDescent="0.25">
      <c r="A135" s="308" t="s">
        <v>2130</v>
      </c>
      <c r="B135" s="302"/>
      <c r="C135" s="309"/>
      <c r="D135" s="158">
        <v>704768</v>
      </c>
      <c r="E135" s="141">
        <v>0.13453950704531437</v>
      </c>
      <c r="F135" s="158">
        <v>621193</v>
      </c>
      <c r="G135" s="141"/>
      <c r="H135" s="158">
        <v>0</v>
      </c>
      <c r="I135" s="141"/>
      <c r="J135" s="158">
        <v>0</v>
      </c>
      <c r="K135" s="141"/>
    </row>
    <row r="136" spans="1:11" x14ac:dyDescent="0.25">
      <c r="A136" s="308" t="s">
        <v>2281</v>
      </c>
      <c r="B136" s="302"/>
      <c r="C136" s="309"/>
      <c r="D136" s="211">
        <v>0</v>
      </c>
      <c r="E136" s="207"/>
      <c r="F136" s="211">
        <v>0</v>
      </c>
      <c r="G136" s="208"/>
      <c r="H136" s="211">
        <v>0</v>
      </c>
      <c r="I136" s="208"/>
      <c r="J136" s="211">
        <v>0</v>
      </c>
      <c r="K136" s="208"/>
    </row>
    <row r="137" spans="1:11" x14ac:dyDescent="0.25">
      <c r="A137" s="236" t="s">
        <v>2280</v>
      </c>
      <c r="B137" s="236"/>
      <c r="C137" s="236"/>
      <c r="D137" s="210">
        <v>1189430</v>
      </c>
      <c r="E137" s="145">
        <v>-9.6328194624146879E-2</v>
      </c>
      <c r="F137" s="159">
        <v>1316219</v>
      </c>
      <c r="G137" s="145"/>
      <c r="H137" s="159">
        <v>0</v>
      </c>
      <c r="I137" s="145"/>
      <c r="J137" s="159">
        <v>0</v>
      </c>
      <c r="K137" s="145"/>
    </row>
    <row r="138" spans="1:11" x14ac:dyDescent="0.25">
      <c r="A138" s="308" t="s">
        <v>2129</v>
      </c>
      <c r="B138" s="302"/>
      <c r="C138" s="309"/>
      <c r="D138" s="158">
        <v>1189430</v>
      </c>
      <c r="E138" s="141">
        <v>-9.6328194624146879E-2</v>
      </c>
      <c r="F138" s="158">
        <v>1316219</v>
      </c>
      <c r="G138" s="141"/>
      <c r="H138" s="158">
        <v>0</v>
      </c>
      <c r="I138" s="141"/>
      <c r="J138" s="158">
        <v>0</v>
      </c>
      <c r="K138" s="141"/>
    </row>
    <row r="139" spans="1:11" x14ac:dyDescent="0.25">
      <c r="A139" s="308" t="s">
        <v>2131</v>
      </c>
      <c r="B139" s="302"/>
      <c r="C139" s="309"/>
      <c r="D139" s="158"/>
      <c r="E139" s="141"/>
      <c r="F139" s="158"/>
      <c r="G139" s="141"/>
      <c r="H139" s="158"/>
      <c r="I139" s="141"/>
      <c r="J139" s="158"/>
      <c r="K139" s="141"/>
    </row>
    <row r="140" spans="1:11" x14ac:dyDescent="0.25">
      <c r="A140" s="328" t="s">
        <v>1114</v>
      </c>
      <c r="B140" s="329"/>
      <c r="C140" s="330"/>
      <c r="D140" s="209"/>
      <c r="E140" s="170"/>
      <c r="F140" s="209"/>
      <c r="G140" s="173"/>
      <c r="H140" s="209"/>
      <c r="I140" s="173"/>
      <c r="J140" s="209"/>
      <c r="K140" s="173"/>
    </row>
    <row r="141" spans="1:11" s="239" customFormat="1" ht="15.75" thickBot="1" x14ac:dyDescent="0.3">
      <c r="D141" s="213"/>
      <c r="E141" s="214"/>
      <c r="F141" s="215"/>
      <c r="G141" s="214"/>
      <c r="I141" s="214"/>
      <c r="K141" s="214"/>
    </row>
    <row r="142" spans="1:11" s="151" customFormat="1" x14ac:dyDescent="0.25">
      <c r="A142" s="322" t="s">
        <v>2236</v>
      </c>
      <c r="B142" s="323"/>
      <c r="C142" s="323"/>
      <c r="D142" s="153">
        <v>2016</v>
      </c>
      <c r="E142" s="154" t="s">
        <v>2245</v>
      </c>
      <c r="F142" s="153">
        <v>2015</v>
      </c>
      <c r="G142" s="154" t="s">
        <v>2245</v>
      </c>
      <c r="H142" s="153">
        <v>2014</v>
      </c>
      <c r="I142" s="154" t="s">
        <v>2245</v>
      </c>
      <c r="J142" s="153">
        <v>2013</v>
      </c>
      <c r="K142" s="154" t="s">
        <v>2244</v>
      </c>
    </row>
    <row r="143" spans="1:11" x14ac:dyDescent="0.25">
      <c r="A143" s="324" t="s">
        <v>42</v>
      </c>
      <c r="B143" s="325"/>
      <c r="C143" s="326"/>
      <c r="D143" s="172">
        <v>0</v>
      </c>
      <c r="E143" s="164"/>
      <c r="F143" s="165">
        <v>0</v>
      </c>
      <c r="G143" s="164"/>
      <c r="H143" s="165">
        <v>0</v>
      </c>
      <c r="I143" s="164"/>
      <c r="J143" s="165">
        <v>0</v>
      </c>
      <c r="K143" s="164"/>
    </row>
    <row r="144" spans="1:11" x14ac:dyDescent="0.25">
      <c r="A144" s="308" t="s">
        <v>44</v>
      </c>
      <c r="B144" s="302"/>
      <c r="C144" s="309"/>
      <c r="D144" s="171">
        <v>0</v>
      </c>
      <c r="E144" s="141"/>
      <c r="F144" s="158">
        <v>0</v>
      </c>
      <c r="G144" s="141"/>
      <c r="H144" s="158">
        <v>0</v>
      </c>
      <c r="I144" s="141"/>
      <c r="J144" s="158">
        <v>0</v>
      </c>
      <c r="K144" s="141"/>
    </row>
    <row r="145" spans="1:11" x14ac:dyDescent="0.25">
      <c r="A145" s="310" t="s">
        <v>46</v>
      </c>
      <c r="B145" s="304"/>
      <c r="C145" s="311"/>
      <c r="D145" s="171">
        <v>0</v>
      </c>
      <c r="E145" s="145"/>
      <c r="F145" s="159">
        <v>0</v>
      </c>
      <c r="G145" s="145"/>
      <c r="H145" s="159">
        <v>0</v>
      </c>
      <c r="I145" s="145"/>
      <c r="J145" s="159">
        <v>0</v>
      </c>
      <c r="K145" s="145"/>
    </row>
    <row r="146" spans="1:11" x14ac:dyDescent="0.25">
      <c r="A146" s="308" t="s">
        <v>48</v>
      </c>
      <c r="B146" s="302"/>
      <c r="C146" s="309"/>
      <c r="D146" s="171">
        <v>0</v>
      </c>
      <c r="E146" s="141"/>
      <c r="F146" s="158">
        <v>0</v>
      </c>
      <c r="G146" s="141"/>
      <c r="H146" s="158">
        <v>0</v>
      </c>
      <c r="I146" s="141"/>
      <c r="J146" s="158">
        <v>0</v>
      </c>
      <c r="K146" s="141"/>
    </row>
    <row r="147" spans="1:11" x14ac:dyDescent="0.25">
      <c r="A147" s="310" t="s">
        <v>50</v>
      </c>
      <c r="B147" s="304"/>
      <c r="C147" s="311"/>
      <c r="D147" s="171">
        <v>0</v>
      </c>
      <c r="E147" s="145"/>
      <c r="F147" s="159">
        <v>0</v>
      </c>
      <c r="G147" s="145"/>
      <c r="H147" s="159">
        <v>0</v>
      </c>
      <c r="I147" s="145"/>
      <c r="J147" s="159">
        <v>0</v>
      </c>
      <c r="K147" s="145"/>
    </row>
    <row r="148" spans="1:11" x14ac:dyDescent="0.25">
      <c r="A148" s="308" t="s">
        <v>52</v>
      </c>
      <c r="B148" s="302"/>
      <c r="C148" s="309"/>
      <c r="D148" s="171">
        <v>0</v>
      </c>
      <c r="E148" s="141"/>
      <c r="F148" s="158">
        <v>0</v>
      </c>
      <c r="G148" s="141">
        <v>-1</v>
      </c>
      <c r="H148" s="158">
        <v>6251</v>
      </c>
      <c r="I148" s="141">
        <v>-0.27759158673292494</v>
      </c>
      <c r="J148" s="158">
        <v>8653</v>
      </c>
      <c r="K148" s="141">
        <v>-1</v>
      </c>
    </row>
    <row r="149" spans="1:11" x14ac:dyDescent="0.25">
      <c r="A149" s="310" t="s">
        <v>54</v>
      </c>
      <c r="B149" s="304"/>
      <c r="C149" s="311"/>
      <c r="D149" s="171">
        <v>0</v>
      </c>
      <c r="E149" s="145"/>
      <c r="F149" s="159">
        <v>0</v>
      </c>
      <c r="G149" s="145"/>
      <c r="H149" s="159">
        <v>0</v>
      </c>
      <c r="I149" s="145"/>
      <c r="J149" s="159">
        <v>0</v>
      </c>
      <c r="K149" s="145"/>
    </row>
    <row r="150" spans="1:11" x14ac:dyDescent="0.25">
      <c r="A150" s="308" t="s">
        <v>56</v>
      </c>
      <c r="B150" s="302"/>
      <c r="C150" s="309"/>
      <c r="D150" s="171">
        <v>11188</v>
      </c>
      <c r="E150" s="141">
        <v>0.12048072108162233</v>
      </c>
      <c r="F150" s="158">
        <v>9985</v>
      </c>
      <c r="G150" s="141">
        <v>0.6133462594926482</v>
      </c>
      <c r="H150" s="158">
        <v>6189</v>
      </c>
      <c r="I150" s="141">
        <v>0.13393184316599482</v>
      </c>
      <c r="J150" s="158">
        <v>5458</v>
      </c>
      <c r="K150" s="141">
        <v>1.0498351044338587</v>
      </c>
    </row>
    <row r="151" spans="1:11" x14ac:dyDescent="0.25">
      <c r="A151" s="310" t="s">
        <v>58</v>
      </c>
      <c r="B151" s="304"/>
      <c r="C151" s="311"/>
      <c r="D151" s="171">
        <v>0</v>
      </c>
      <c r="E151" s="145"/>
      <c r="F151" s="159">
        <v>0</v>
      </c>
      <c r="G151" s="145"/>
      <c r="H151" s="159">
        <v>0</v>
      </c>
      <c r="I151" s="145"/>
      <c r="J151" s="159">
        <v>0</v>
      </c>
      <c r="K151" s="145"/>
    </row>
    <row r="152" spans="1:11" x14ac:dyDescent="0.25">
      <c r="A152" s="308" t="s">
        <v>60</v>
      </c>
      <c r="B152" s="302"/>
      <c r="C152" s="309"/>
      <c r="D152" s="171">
        <v>0</v>
      </c>
      <c r="E152" s="141"/>
      <c r="F152" s="158">
        <v>0</v>
      </c>
      <c r="G152" s="141"/>
      <c r="H152" s="158">
        <v>0</v>
      </c>
      <c r="I152" s="141"/>
      <c r="J152" s="158">
        <v>0</v>
      </c>
      <c r="K152" s="141"/>
    </row>
    <row r="153" spans="1:11" x14ac:dyDescent="0.25">
      <c r="A153" s="310" t="s">
        <v>62</v>
      </c>
      <c r="B153" s="304"/>
      <c r="C153" s="311"/>
      <c r="D153" s="171">
        <v>0</v>
      </c>
      <c r="E153" s="145"/>
      <c r="F153" s="159">
        <v>0</v>
      </c>
      <c r="G153" s="145"/>
      <c r="H153" s="159">
        <v>0</v>
      </c>
      <c r="I153" s="145"/>
      <c r="J153" s="159">
        <v>0</v>
      </c>
      <c r="K153" s="145"/>
    </row>
    <row r="154" spans="1:11" x14ac:dyDescent="0.25">
      <c r="A154" s="308" t="s">
        <v>64</v>
      </c>
      <c r="B154" s="302"/>
      <c r="C154" s="309"/>
      <c r="D154" s="171">
        <v>0</v>
      </c>
      <c r="E154" s="141"/>
      <c r="F154" s="158">
        <v>0</v>
      </c>
      <c r="G154" s="141"/>
      <c r="H154" s="158">
        <v>0</v>
      </c>
      <c r="I154" s="141"/>
      <c r="J154" s="158">
        <v>0</v>
      </c>
      <c r="K154" s="141"/>
    </row>
    <row r="155" spans="1:11" x14ac:dyDescent="0.25">
      <c r="A155" s="310" t="s">
        <v>66</v>
      </c>
      <c r="B155" s="304"/>
      <c r="C155" s="311"/>
      <c r="D155" s="171">
        <v>202</v>
      </c>
      <c r="E155" s="145">
        <v>-0.92062868369351669</v>
      </c>
      <c r="F155" s="159">
        <v>2545</v>
      </c>
      <c r="G155" s="145">
        <v>2.3442838370565044</v>
      </c>
      <c r="H155" s="159">
        <v>761</v>
      </c>
      <c r="I155" s="145">
        <v>-0.80845708532595018</v>
      </c>
      <c r="J155" s="159">
        <v>3973</v>
      </c>
      <c r="K155" s="145">
        <v>-0.94915680845708528</v>
      </c>
    </row>
    <row r="156" spans="1:11" x14ac:dyDescent="0.25">
      <c r="A156" s="308" t="s">
        <v>68</v>
      </c>
      <c r="B156" s="302"/>
      <c r="C156" s="309"/>
      <c r="D156" s="171">
        <v>0</v>
      </c>
      <c r="E156" s="141"/>
      <c r="F156" s="158">
        <v>0</v>
      </c>
      <c r="G156" s="141"/>
      <c r="H156" s="158">
        <v>0</v>
      </c>
      <c r="I156" s="141"/>
      <c r="J156" s="158">
        <v>0</v>
      </c>
      <c r="K156" s="141"/>
    </row>
    <row r="157" spans="1:11" x14ac:dyDescent="0.25">
      <c r="A157" s="310" t="s">
        <v>70</v>
      </c>
      <c r="B157" s="304"/>
      <c r="C157" s="311"/>
      <c r="D157" s="171">
        <v>0</v>
      </c>
      <c r="E157" s="145"/>
      <c r="F157" s="159">
        <v>0</v>
      </c>
      <c r="G157" s="145"/>
      <c r="H157" s="159">
        <v>0</v>
      </c>
      <c r="I157" s="145"/>
      <c r="J157" s="159">
        <v>0</v>
      </c>
      <c r="K157" s="145"/>
    </row>
    <row r="158" spans="1:11" x14ac:dyDescent="0.25">
      <c r="A158" s="308" t="s">
        <v>72</v>
      </c>
      <c r="B158" s="302"/>
      <c r="C158" s="309"/>
      <c r="D158" s="171">
        <v>0</v>
      </c>
      <c r="E158" s="141"/>
      <c r="F158" s="158">
        <v>0</v>
      </c>
      <c r="G158" s="141"/>
      <c r="H158" s="158">
        <v>0</v>
      </c>
      <c r="I158" s="141"/>
      <c r="J158" s="158">
        <v>0</v>
      </c>
      <c r="K158" s="141"/>
    </row>
    <row r="159" spans="1:11" x14ac:dyDescent="0.25">
      <c r="A159" s="310" t="s">
        <v>74</v>
      </c>
      <c r="B159" s="304"/>
      <c r="C159" s="311"/>
      <c r="D159" s="171">
        <v>405227</v>
      </c>
      <c r="E159" s="145">
        <v>0.16583904897808877</v>
      </c>
      <c r="F159" s="159">
        <v>347584</v>
      </c>
      <c r="G159" s="145">
        <v>0.42528980723257148</v>
      </c>
      <c r="H159" s="159">
        <v>243869</v>
      </c>
      <c r="I159" s="145">
        <v>0.61345577484171043</v>
      </c>
      <c r="J159" s="159">
        <v>151147</v>
      </c>
      <c r="K159" s="145">
        <v>1.6810125242313774</v>
      </c>
    </row>
    <row r="160" spans="1:11" x14ac:dyDescent="0.25">
      <c r="A160" s="308" t="s">
        <v>76</v>
      </c>
      <c r="B160" s="302"/>
      <c r="C160" s="309"/>
      <c r="D160" s="171">
        <v>12216</v>
      </c>
      <c r="E160" s="141">
        <v>-0.45827050997782703</v>
      </c>
      <c r="F160" s="158">
        <v>22550</v>
      </c>
      <c r="G160" s="141">
        <v>-7.8877496834279692E-2</v>
      </c>
      <c r="H160" s="158">
        <v>24481</v>
      </c>
      <c r="I160" s="141">
        <v>0.5527717873905873</v>
      </c>
      <c r="J160" s="158">
        <v>15766</v>
      </c>
      <c r="K160" s="141">
        <v>-0.2251680832170494</v>
      </c>
    </row>
    <row r="161" spans="1:11" x14ac:dyDescent="0.25">
      <c r="A161" s="310" t="s">
        <v>78</v>
      </c>
      <c r="B161" s="304"/>
      <c r="C161" s="311"/>
      <c r="D161" s="171">
        <v>25053</v>
      </c>
      <c r="E161" s="145">
        <v>37.366003062787136</v>
      </c>
      <c r="F161" s="159">
        <v>653</v>
      </c>
      <c r="G161" s="145"/>
      <c r="H161" s="159">
        <v>0</v>
      </c>
      <c r="I161" s="145"/>
      <c r="J161" s="159">
        <v>0</v>
      </c>
      <c r="K161" s="145"/>
    </row>
    <row r="162" spans="1:11" x14ac:dyDescent="0.25">
      <c r="A162" s="308" t="s">
        <v>80</v>
      </c>
      <c r="B162" s="302"/>
      <c r="C162" s="309"/>
      <c r="D162" s="171">
        <v>0</v>
      </c>
      <c r="E162" s="141"/>
      <c r="F162" s="158">
        <v>0</v>
      </c>
      <c r="G162" s="141"/>
      <c r="H162" s="158">
        <v>0</v>
      </c>
      <c r="I162" s="141"/>
      <c r="J162" s="158">
        <v>0</v>
      </c>
      <c r="K162" s="141"/>
    </row>
    <row r="163" spans="1:11" x14ac:dyDescent="0.25">
      <c r="A163" s="310" t="s">
        <v>82</v>
      </c>
      <c r="B163" s="304"/>
      <c r="C163" s="311"/>
      <c r="D163" s="171">
        <v>0</v>
      </c>
      <c r="E163" s="145"/>
      <c r="F163" s="159">
        <v>0</v>
      </c>
      <c r="G163" s="145"/>
      <c r="H163" s="159">
        <v>0</v>
      </c>
      <c r="I163" s="145"/>
      <c r="J163" s="159">
        <v>0</v>
      </c>
      <c r="K163" s="145"/>
    </row>
    <row r="164" spans="1:11" x14ac:dyDescent="0.25">
      <c r="A164" s="308" t="s">
        <v>84</v>
      </c>
      <c r="B164" s="302"/>
      <c r="C164" s="309"/>
      <c r="D164" s="171">
        <v>0</v>
      </c>
      <c r="E164" s="141">
        <v>-1</v>
      </c>
      <c r="F164" s="158">
        <v>2292</v>
      </c>
      <c r="G164" s="141"/>
      <c r="H164" s="158">
        <v>0</v>
      </c>
      <c r="I164" s="141"/>
      <c r="J164" s="158">
        <v>0</v>
      </c>
      <c r="K164" s="141"/>
    </row>
    <row r="165" spans="1:11" x14ac:dyDescent="0.25">
      <c r="A165" s="310" t="s">
        <v>86</v>
      </c>
      <c r="B165" s="304"/>
      <c r="C165" s="311"/>
      <c r="D165" s="159">
        <v>453886</v>
      </c>
      <c r="E165" s="145">
        <v>0.17705972355488697</v>
      </c>
      <c r="F165" s="159">
        <v>385610</v>
      </c>
      <c r="G165" s="145">
        <v>0.369587145536171</v>
      </c>
      <c r="H165" s="159">
        <v>281552</v>
      </c>
      <c r="I165" s="145">
        <v>0.52192738260620453</v>
      </c>
      <c r="J165" s="159">
        <v>184997</v>
      </c>
      <c r="K165" s="145">
        <v>1.4534776239614695</v>
      </c>
    </row>
    <row r="166" spans="1:11" x14ac:dyDescent="0.25">
      <c r="A166" s="308" t="s">
        <v>132</v>
      </c>
      <c r="B166" s="302"/>
      <c r="C166" s="309"/>
      <c r="D166" s="171">
        <v>2061549</v>
      </c>
      <c r="E166" s="141">
        <v>0.30444430664564259</v>
      </c>
      <c r="F166" s="158">
        <v>1580404</v>
      </c>
      <c r="G166" s="141">
        <v>-9.9534669593760339E-2</v>
      </c>
      <c r="H166" s="158">
        <v>1755097</v>
      </c>
      <c r="I166" s="141">
        <v>0.13677533767810113</v>
      </c>
      <c r="J166" s="158">
        <v>1543926</v>
      </c>
      <c r="K166" s="141">
        <v>0.33526412535315808</v>
      </c>
    </row>
    <row r="167" spans="1:11" x14ac:dyDescent="0.25">
      <c r="A167" s="312" t="s">
        <v>88</v>
      </c>
      <c r="B167" s="313"/>
      <c r="C167" s="314"/>
      <c r="D167" s="169">
        <v>2515435</v>
      </c>
      <c r="E167" s="170">
        <v>0.27945935278182144</v>
      </c>
      <c r="F167" s="169">
        <v>1966014</v>
      </c>
      <c r="G167" s="168">
        <v>-3.4682444209854446E-2</v>
      </c>
      <c r="H167" s="169">
        <v>2036650</v>
      </c>
      <c r="I167" s="168">
        <v>0.17798768366202533</v>
      </c>
      <c r="J167" s="169">
        <v>1728923</v>
      </c>
      <c r="K167" s="168">
        <v>0.45491441781964848</v>
      </c>
    </row>
    <row r="168" spans="1:11" s="239" customFormat="1" ht="15.75" thickBot="1" x14ac:dyDescent="0.3">
      <c r="A168" s="327"/>
      <c r="B168" s="327"/>
      <c r="C168" s="327"/>
      <c r="E168" s="214"/>
      <c r="G168" s="214"/>
      <c r="I168" s="214"/>
      <c r="K168" s="214"/>
    </row>
    <row r="169" spans="1:11" s="151" customFormat="1" x14ac:dyDescent="0.25">
      <c r="A169" s="322" t="s">
        <v>2238</v>
      </c>
      <c r="B169" s="323"/>
      <c r="C169" s="323"/>
      <c r="D169" s="153">
        <v>2016</v>
      </c>
      <c r="E169" s="154" t="s">
        <v>2245</v>
      </c>
      <c r="F169" s="153">
        <v>2015</v>
      </c>
      <c r="G169" s="154" t="s">
        <v>2245</v>
      </c>
      <c r="H169" s="153">
        <v>2014</v>
      </c>
      <c r="I169" s="154" t="s">
        <v>2245</v>
      </c>
      <c r="J169" s="153">
        <v>2013</v>
      </c>
      <c r="K169" s="152" t="s">
        <v>2244</v>
      </c>
    </row>
    <row r="170" spans="1:11" x14ac:dyDescent="0.25">
      <c r="A170" s="324" t="s">
        <v>1116</v>
      </c>
      <c r="B170" s="325"/>
      <c r="C170" s="326"/>
      <c r="D170" s="165">
        <v>1578762</v>
      </c>
      <c r="E170" s="164">
        <v>-0.27624544433493026</v>
      </c>
      <c r="F170" s="165">
        <v>2181350</v>
      </c>
      <c r="G170" s="164">
        <v>0.34423212969604644</v>
      </c>
      <c r="H170" s="165">
        <v>1622748</v>
      </c>
      <c r="I170" s="164">
        <v>-0.32265779765735936</v>
      </c>
      <c r="J170" s="165">
        <v>2395758</v>
      </c>
      <c r="K170" s="164">
        <v>-0.34101774887112968</v>
      </c>
    </row>
    <row r="171" spans="1:11" x14ac:dyDescent="0.25">
      <c r="A171" s="308" t="s">
        <v>483</v>
      </c>
      <c r="B171" s="302"/>
      <c r="C171" s="309"/>
      <c r="D171" s="158"/>
      <c r="E171" s="141"/>
      <c r="F171" s="158"/>
      <c r="G171" s="141"/>
      <c r="H171" s="158"/>
      <c r="I171" s="141"/>
      <c r="J171" s="158"/>
      <c r="K171" s="141"/>
    </row>
    <row r="172" spans="1:11" x14ac:dyDescent="0.25">
      <c r="A172" s="310" t="s">
        <v>1095</v>
      </c>
      <c r="B172" s="304"/>
      <c r="C172" s="311"/>
      <c r="D172" s="159"/>
      <c r="E172" s="145"/>
      <c r="F172" s="159"/>
      <c r="G172" s="145"/>
      <c r="H172" s="159"/>
      <c r="I172" s="145"/>
      <c r="J172" s="159"/>
      <c r="K172" s="145"/>
    </row>
    <row r="173" spans="1:11" x14ac:dyDescent="0.25">
      <c r="A173" s="308" t="s">
        <v>1096</v>
      </c>
      <c r="B173" s="302"/>
      <c r="C173" s="309"/>
      <c r="D173" s="158">
        <v>3431914</v>
      </c>
      <c r="E173" s="141">
        <v>0.3738080455449595</v>
      </c>
      <c r="F173" s="158">
        <v>2498103</v>
      </c>
      <c r="G173" s="141">
        <v>5.6513977509614177E-2</v>
      </c>
      <c r="H173" s="158">
        <v>2364477</v>
      </c>
      <c r="I173" s="141">
        <v>-9.225252284419061E-3</v>
      </c>
      <c r="J173" s="158">
        <v>2386493</v>
      </c>
      <c r="K173" s="141">
        <v>0.43805743406747899</v>
      </c>
    </row>
    <row r="174" spans="1:11" x14ac:dyDescent="0.25">
      <c r="A174" s="310" t="s">
        <v>1097</v>
      </c>
      <c r="B174" s="304"/>
      <c r="C174" s="311"/>
      <c r="D174" s="159">
        <v>1657327</v>
      </c>
      <c r="E174" s="145">
        <v>-0.15692626213555194</v>
      </c>
      <c r="F174" s="159">
        <v>1965815</v>
      </c>
      <c r="G174" s="145">
        <v>1.1219891580544945</v>
      </c>
      <c r="H174" s="159">
        <v>926402</v>
      </c>
      <c r="I174" s="145">
        <v>0.47443694105925593</v>
      </c>
      <c r="J174" s="159">
        <v>628309</v>
      </c>
      <c r="K174" s="145">
        <v>1.6377578548134757</v>
      </c>
    </row>
    <row r="175" spans="1:11" x14ac:dyDescent="0.25">
      <c r="A175" s="308" t="s">
        <v>1098</v>
      </c>
      <c r="B175" s="302"/>
      <c r="C175" s="309"/>
      <c r="D175" s="158">
        <v>0</v>
      </c>
      <c r="E175" s="141"/>
      <c r="F175" s="158">
        <v>0</v>
      </c>
      <c r="G175" s="141"/>
      <c r="H175" s="158">
        <v>0</v>
      </c>
      <c r="I175" s="141"/>
      <c r="J175" s="158">
        <v>0</v>
      </c>
      <c r="K175" s="141"/>
    </row>
    <row r="176" spans="1:11" x14ac:dyDescent="0.25">
      <c r="A176" s="310" t="s">
        <v>1099</v>
      </c>
      <c r="B176" s="304"/>
      <c r="C176" s="311"/>
      <c r="D176" s="159">
        <v>0</v>
      </c>
      <c r="E176" s="145">
        <v>-1</v>
      </c>
      <c r="F176" s="159">
        <v>35627</v>
      </c>
      <c r="G176" s="145"/>
      <c r="H176" s="159">
        <v>0</v>
      </c>
      <c r="I176" s="145"/>
      <c r="J176" s="159">
        <v>0</v>
      </c>
      <c r="K176" s="145"/>
    </row>
    <row r="177" spans="1:11" x14ac:dyDescent="0.25">
      <c r="A177" s="308" t="s">
        <v>1100</v>
      </c>
      <c r="B177" s="302"/>
      <c r="C177" s="309"/>
      <c r="D177" s="158">
        <v>15403</v>
      </c>
      <c r="E177" s="141">
        <v>-0.51290240971475554</v>
      </c>
      <c r="F177" s="158">
        <v>31622</v>
      </c>
      <c r="G177" s="141">
        <v>0.22499418919965919</v>
      </c>
      <c r="H177" s="158">
        <v>25814</v>
      </c>
      <c r="I177" s="141">
        <v>-0.82723171858058819</v>
      </c>
      <c r="J177" s="158">
        <v>149414</v>
      </c>
      <c r="K177" s="141">
        <v>-0.89691059740051138</v>
      </c>
    </row>
    <row r="178" spans="1:11" x14ac:dyDescent="0.25">
      <c r="A178" s="310" t="s">
        <v>1117</v>
      </c>
      <c r="B178" s="304"/>
      <c r="C178" s="311"/>
      <c r="D178" s="159">
        <v>-27</v>
      </c>
      <c r="E178" s="145">
        <v>2.8571428571428572</v>
      </c>
      <c r="F178" s="159">
        <v>-7</v>
      </c>
      <c r="G178" s="145">
        <v>6</v>
      </c>
      <c r="H178" s="159">
        <v>-1</v>
      </c>
      <c r="I178" s="145"/>
      <c r="J178" s="159">
        <v>0</v>
      </c>
      <c r="K178" s="145"/>
    </row>
    <row r="179" spans="1:11" x14ac:dyDescent="0.25">
      <c r="A179" s="308" t="s">
        <v>1101</v>
      </c>
      <c r="B179" s="302"/>
      <c r="C179" s="309"/>
      <c r="D179" s="158">
        <v>72267</v>
      </c>
      <c r="E179" s="141">
        <v>-0.57562891973786201</v>
      </c>
      <c r="F179" s="158">
        <v>170292</v>
      </c>
      <c r="G179" s="141">
        <v>1.0250677829044381</v>
      </c>
      <c r="H179" s="158">
        <v>84092</v>
      </c>
      <c r="I179" s="141">
        <v>0.34624743852459017</v>
      </c>
      <c r="J179" s="158">
        <v>62464</v>
      </c>
      <c r="K179" s="141">
        <v>0.15693839651639352</v>
      </c>
    </row>
    <row r="180" spans="1:11" x14ac:dyDescent="0.25">
      <c r="A180" s="310" t="s">
        <v>1118</v>
      </c>
      <c r="B180" s="304"/>
      <c r="C180" s="311"/>
      <c r="D180" s="159">
        <v>5176884</v>
      </c>
      <c r="E180" s="145">
        <v>0.10112450366397452</v>
      </c>
      <c r="F180" s="159">
        <v>4701452</v>
      </c>
      <c r="G180" s="145">
        <v>0.3824616272193786</v>
      </c>
      <c r="H180" s="159">
        <v>3400783</v>
      </c>
      <c r="I180" s="145">
        <v>5.3957318358188511E-2</v>
      </c>
      <c r="J180" s="159">
        <v>3226680</v>
      </c>
      <c r="K180" s="145">
        <v>0.60439956859682398</v>
      </c>
    </row>
    <row r="181" spans="1:11" x14ac:dyDescent="0.25">
      <c r="A181" s="308" t="s">
        <v>1119</v>
      </c>
      <c r="B181" s="302"/>
      <c r="C181" s="309"/>
      <c r="D181" s="158"/>
      <c r="E181" s="141"/>
      <c r="F181" s="158"/>
      <c r="G181" s="141"/>
      <c r="H181" s="158"/>
      <c r="I181" s="141"/>
      <c r="J181" s="158"/>
      <c r="K181" s="141"/>
    </row>
    <row r="182" spans="1:11" x14ac:dyDescent="0.25">
      <c r="A182" s="310" t="s">
        <v>1096</v>
      </c>
      <c r="B182" s="304"/>
      <c r="C182" s="311"/>
      <c r="D182" s="159">
        <v>4228166</v>
      </c>
      <c r="E182" s="145">
        <v>-3.4672129032876753E-2</v>
      </c>
      <c r="F182" s="159">
        <v>4380031</v>
      </c>
      <c r="G182" s="145">
        <v>5.7784575243331027E-2</v>
      </c>
      <c r="H182" s="159">
        <v>4140759</v>
      </c>
      <c r="I182" s="145">
        <v>0.2388906242146156</v>
      </c>
      <c r="J182" s="159">
        <v>3342312</v>
      </c>
      <c r="K182" s="145">
        <v>0.26504228210891134</v>
      </c>
    </row>
    <row r="183" spans="1:11" x14ac:dyDescent="0.25">
      <c r="A183" s="308" t="s">
        <v>1097</v>
      </c>
      <c r="B183" s="302"/>
      <c r="C183" s="309"/>
      <c r="D183" s="158">
        <v>1706280</v>
      </c>
      <c r="E183" s="141">
        <v>-0.23419988591181462</v>
      </c>
      <c r="F183" s="158">
        <v>2228101</v>
      </c>
      <c r="G183" s="141">
        <v>9.8672382659909186E-2</v>
      </c>
      <c r="H183" s="158">
        <v>2027994</v>
      </c>
      <c r="I183" s="141">
        <v>1.679954593928854</v>
      </c>
      <c r="J183" s="158">
        <v>756727</v>
      </c>
      <c r="K183" s="141">
        <v>1.2548158054357779</v>
      </c>
    </row>
    <row r="184" spans="1:11" x14ac:dyDescent="0.25">
      <c r="A184" s="310" t="s">
        <v>1098</v>
      </c>
      <c r="B184" s="304"/>
      <c r="C184" s="311"/>
      <c r="D184" s="159">
        <v>0</v>
      </c>
      <c r="E184" s="145"/>
      <c r="F184" s="159">
        <v>0</v>
      </c>
      <c r="G184" s="145"/>
      <c r="H184" s="159">
        <v>0</v>
      </c>
      <c r="I184" s="145"/>
      <c r="J184" s="159">
        <v>0</v>
      </c>
      <c r="K184" s="145"/>
    </row>
    <row r="185" spans="1:11" x14ac:dyDescent="0.25">
      <c r="A185" s="308" t="s">
        <v>1099</v>
      </c>
      <c r="B185" s="302"/>
      <c r="C185" s="309"/>
      <c r="D185" s="158">
        <v>78039</v>
      </c>
      <c r="E185" s="141">
        <v>6.8983466432886331E-2</v>
      </c>
      <c r="F185" s="158">
        <v>73003</v>
      </c>
      <c r="G185" s="141">
        <v>-0.4549167475546928</v>
      </c>
      <c r="H185" s="158">
        <v>133930</v>
      </c>
      <c r="I185" s="141">
        <v>0.23473066037300971</v>
      </c>
      <c r="J185" s="158">
        <v>108469</v>
      </c>
      <c r="K185" s="141">
        <v>-0.28054098405996186</v>
      </c>
    </row>
    <row r="186" spans="1:11" x14ac:dyDescent="0.25">
      <c r="A186" s="310" t="s">
        <v>1100</v>
      </c>
      <c r="B186" s="304"/>
      <c r="C186" s="311"/>
      <c r="D186" s="159">
        <v>505548</v>
      </c>
      <c r="E186" s="145">
        <v>1.3618109702827832</v>
      </c>
      <c r="F186" s="159">
        <v>214051</v>
      </c>
      <c r="G186" s="145">
        <v>0.31363150982534083</v>
      </c>
      <c r="H186" s="159">
        <v>162946</v>
      </c>
      <c r="I186" s="145">
        <v>0.49706001249494691</v>
      </c>
      <c r="J186" s="159">
        <v>108844</v>
      </c>
      <c r="K186" s="145">
        <v>3.6447025100143327</v>
      </c>
    </row>
    <row r="187" spans="1:11" x14ac:dyDescent="0.25">
      <c r="A187" s="308" t="s">
        <v>1102</v>
      </c>
      <c r="B187" s="302"/>
      <c r="C187" s="309"/>
      <c r="D187" s="158">
        <v>53002</v>
      </c>
      <c r="E187" s="141">
        <v>0.52409707844490461</v>
      </c>
      <c r="F187" s="158">
        <v>34776</v>
      </c>
      <c r="G187" s="141">
        <v>-0.8112113611934465</v>
      </c>
      <c r="H187" s="158">
        <v>184206</v>
      </c>
      <c r="I187" s="141">
        <v>1.739326343966094</v>
      </c>
      <c r="J187" s="158">
        <v>67245</v>
      </c>
      <c r="K187" s="141">
        <v>-0.21180756933601008</v>
      </c>
    </row>
    <row r="188" spans="1:11" x14ac:dyDescent="0.25">
      <c r="A188" s="310" t="s">
        <v>1120</v>
      </c>
      <c r="B188" s="304"/>
      <c r="C188" s="311"/>
      <c r="D188" s="159">
        <v>6571035</v>
      </c>
      <c r="E188" s="145">
        <v>-5.1793501897990257E-2</v>
      </c>
      <c r="F188" s="159">
        <v>6929962</v>
      </c>
      <c r="G188" s="145">
        <v>4.2125406119099207E-2</v>
      </c>
      <c r="H188" s="159">
        <v>6649835</v>
      </c>
      <c r="I188" s="145">
        <v>0.51698137397210564</v>
      </c>
      <c r="J188" s="159">
        <v>4383597</v>
      </c>
      <c r="K188" s="145">
        <v>0.49900526896062747</v>
      </c>
    </row>
    <row r="189" spans="1:11" x14ac:dyDescent="0.25">
      <c r="A189" s="308" t="s">
        <v>1121</v>
      </c>
      <c r="B189" s="302"/>
      <c r="C189" s="309"/>
      <c r="D189" s="158">
        <v>0</v>
      </c>
      <c r="E189" s="141"/>
      <c r="F189" s="158">
        <v>0</v>
      </c>
      <c r="G189" s="141"/>
      <c r="H189" s="158">
        <v>0</v>
      </c>
      <c r="I189" s="141"/>
      <c r="J189" s="158">
        <v>0</v>
      </c>
      <c r="K189" s="141"/>
    </row>
    <row r="190" spans="1:11" x14ac:dyDescent="0.25">
      <c r="A190" s="312" t="s">
        <v>1122</v>
      </c>
      <c r="B190" s="313"/>
      <c r="C190" s="314"/>
      <c r="D190" s="169">
        <v>-1394151</v>
      </c>
      <c r="E190" s="168">
        <v>-0.37440217903442208</v>
      </c>
      <c r="F190" s="169">
        <v>-2228510</v>
      </c>
      <c r="G190" s="168">
        <v>-0.31410454495649809</v>
      </c>
      <c r="H190" s="169">
        <v>-3249052</v>
      </c>
      <c r="I190" s="168">
        <v>1.8083708684374074</v>
      </c>
      <c r="J190" s="169">
        <v>-1156917</v>
      </c>
      <c r="K190" s="168">
        <v>0.20505706113748867</v>
      </c>
    </row>
    <row r="191" spans="1:11" s="239" customFormat="1" x14ac:dyDescent="0.25">
      <c r="D191" s="216"/>
      <c r="E191" s="214"/>
      <c r="F191" s="216"/>
      <c r="G191" s="214"/>
      <c r="H191" s="216"/>
      <c r="I191" s="214"/>
      <c r="J191" s="216"/>
      <c r="K191" s="214"/>
    </row>
    <row r="192" spans="1:11" x14ac:dyDescent="0.25">
      <c r="A192" s="315" t="s">
        <v>2248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7"/>
    </row>
    <row r="193" spans="1:11" s="234" customFormat="1" x14ac:dyDescent="0.2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</row>
    <row r="194" spans="1:11" s="234" customFormat="1" x14ac:dyDescent="0.2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</row>
    <row r="195" spans="1:11" s="234" customFormat="1" x14ac:dyDescent="0.2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</row>
    <row r="196" spans="1:11" s="234" customFormat="1" x14ac:dyDescent="0.2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</row>
    <row r="197" spans="1:11" s="234" customFormat="1" x14ac:dyDescent="0.2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</row>
    <row r="198" spans="1:11" s="234" customFormat="1" x14ac:dyDescent="0.2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</row>
    <row r="199" spans="1:11" s="234" customFormat="1" x14ac:dyDescent="0.2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</row>
    <row r="200" spans="1:11" s="234" customFormat="1" x14ac:dyDescent="0.2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</row>
    <row r="201" spans="1:11" s="234" customFormat="1" x14ac:dyDescent="0.2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</row>
    <row r="202" spans="1:11" s="234" customFormat="1" x14ac:dyDescent="0.2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</row>
    <row r="203" spans="1:11" s="234" customFormat="1" x14ac:dyDescent="0.2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</row>
    <row r="204" spans="1:11" s="234" customFormat="1" x14ac:dyDescent="0.2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</row>
    <row r="205" spans="1:11" s="234" customFormat="1" x14ac:dyDescent="0.2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</row>
    <row r="206" spans="1:11" s="234" customFormat="1" x14ac:dyDescent="0.2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</row>
    <row r="207" spans="1:11" s="234" customFormat="1" x14ac:dyDescent="0.2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</row>
    <row r="208" spans="1:11" s="239" customFormat="1" ht="15.75" thickBot="1" x14ac:dyDescent="0.3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</row>
    <row r="209" spans="1:12" s="151" customFormat="1" ht="15.75" thickBot="1" x14ac:dyDescent="0.3">
      <c r="A209" s="318" t="s">
        <v>2240</v>
      </c>
      <c r="B209" s="319"/>
      <c r="C209" s="319"/>
      <c r="D209" s="153">
        <v>2016</v>
      </c>
      <c r="E209" s="154" t="s">
        <v>2245</v>
      </c>
      <c r="F209" s="153">
        <v>2015</v>
      </c>
      <c r="G209" s="154" t="s">
        <v>2245</v>
      </c>
      <c r="H209" s="153">
        <v>2014</v>
      </c>
      <c r="I209" s="154" t="s">
        <v>2245</v>
      </c>
      <c r="J209" s="153">
        <v>2013</v>
      </c>
      <c r="K209" s="152" t="s">
        <v>2244</v>
      </c>
    </row>
    <row r="210" spans="1:12" x14ac:dyDescent="0.25">
      <c r="A210" s="320" t="s">
        <v>1124</v>
      </c>
      <c r="B210" s="321"/>
      <c r="C210" s="321"/>
      <c r="D210" s="165">
        <v>17222123</v>
      </c>
      <c r="E210" s="164">
        <v>8.8548716157545337E-2</v>
      </c>
      <c r="F210" s="165">
        <v>15821178</v>
      </c>
      <c r="G210" s="164">
        <v>7.2871070639502156E-2</v>
      </c>
      <c r="H210" s="165">
        <v>14746579</v>
      </c>
      <c r="I210" s="164">
        <v>9.4553344985051524E-2</v>
      </c>
      <c r="J210" s="165">
        <v>13472691</v>
      </c>
      <c r="K210" s="164">
        <v>0.27829867099304817</v>
      </c>
    </row>
    <row r="211" spans="1:12" x14ac:dyDescent="0.25">
      <c r="A211" s="301" t="s">
        <v>1517</v>
      </c>
      <c r="B211" s="302"/>
      <c r="C211" s="302"/>
      <c r="D211" s="163">
        <v>1.0234406640807292</v>
      </c>
      <c r="E211" s="162">
        <v>7.4956175245301626E-2</v>
      </c>
      <c r="F211" s="163">
        <v>0.95207664056367991</v>
      </c>
      <c r="G211" s="162">
        <v>4.6405240937121839E-2</v>
      </c>
      <c r="H211" s="163">
        <v>0.90985461780661125</v>
      </c>
      <c r="I211" s="162">
        <v>3.2249170258310089E-2</v>
      </c>
      <c r="J211" s="163">
        <v>0.88142925566985841</v>
      </c>
      <c r="K211" s="162">
        <v>0.16111492498958024</v>
      </c>
    </row>
    <row r="212" spans="1:12" x14ac:dyDescent="0.25">
      <c r="A212" s="303" t="s">
        <v>1131</v>
      </c>
      <c r="B212" s="304"/>
      <c r="C212" s="304"/>
      <c r="D212" s="159">
        <v>-403697</v>
      </c>
      <c r="E212" s="145">
        <v>-1.5324384994012166</v>
      </c>
      <c r="F212" s="159">
        <v>758204</v>
      </c>
      <c r="G212" s="145">
        <v>-0.42963705188154089</v>
      </c>
      <c r="H212" s="159">
        <v>1329336</v>
      </c>
      <c r="I212" s="145">
        <v>-0.16784759872973898</v>
      </c>
      <c r="J212" s="159">
        <v>1597467</v>
      </c>
      <c r="K212" s="145">
        <v>-1.2527106976231748</v>
      </c>
    </row>
    <row r="213" spans="1:12" x14ac:dyDescent="0.25">
      <c r="A213" s="301" t="s">
        <v>1132</v>
      </c>
      <c r="B213" s="302"/>
      <c r="C213" s="302"/>
      <c r="D213" s="158">
        <v>1225086</v>
      </c>
      <c r="E213" s="141">
        <v>3.9635771143434306E-2</v>
      </c>
      <c r="F213" s="158">
        <v>1178380</v>
      </c>
      <c r="G213" s="141">
        <v>0.28719284735079986</v>
      </c>
      <c r="H213" s="158">
        <v>915465</v>
      </c>
      <c r="I213" s="141">
        <v>-7.1844327489767545E-2</v>
      </c>
      <c r="J213" s="158">
        <v>986327</v>
      </c>
      <c r="K213" s="141">
        <v>0.24206880679531229</v>
      </c>
    </row>
    <row r="214" spans="1:12" x14ac:dyDescent="0.25">
      <c r="A214" s="303" t="s">
        <v>1133</v>
      </c>
      <c r="B214" s="304"/>
      <c r="C214" s="304"/>
      <c r="D214" s="159">
        <v>-21180</v>
      </c>
      <c r="E214" s="145">
        <v>-1.3387499200307083</v>
      </c>
      <c r="F214" s="159">
        <v>62524</v>
      </c>
      <c r="G214" s="145">
        <v>0.10005806077027279</v>
      </c>
      <c r="H214" s="159">
        <v>56837</v>
      </c>
      <c r="I214" s="145">
        <v>13.701758923952406</v>
      </c>
      <c r="J214" s="159">
        <v>3866</v>
      </c>
      <c r="K214" s="145">
        <v>-6.4785307811691668</v>
      </c>
    </row>
    <row r="215" spans="1:12" x14ac:dyDescent="0.25">
      <c r="A215" s="301" t="s">
        <v>1134</v>
      </c>
      <c r="B215" s="302"/>
      <c r="C215" s="302"/>
      <c r="D215" s="158">
        <v>1203905</v>
      </c>
      <c r="E215" s="141">
        <v>-2.9816166278777367E-2</v>
      </c>
      <c r="F215" s="158">
        <v>1240904</v>
      </c>
      <c r="G215" s="141">
        <v>0.27625367426992842</v>
      </c>
      <c r="H215" s="158">
        <v>972302</v>
      </c>
      <c r="I215" s="141">
        <v>-1.8068194786268976E-2</v>
      </c>
      <c r="J215" s="158">
        <v>990193</v>
      </c>
      <c r="K215" s="141">
        <v>0.21582863138802244</v>
      </c>
    </row>
    <row r="216" spans="1:12" x14ac:dyDescent="0.25">
      <c r="A216" s="303" t="s">
        <v>1138</v>
      </c>
      <c r="B216" s="304"/>
      <c r="C216" s="304"/>
      <c r="D216" s="159">
        <v>496</v>
      </c>
      <c r="E216" s="145">
        <v>-1.0905770635500365</v>
      </c>
      <c r="F216" s="159">
        <v>-5476</v>
      </c>
      <c r="G216" s="145">
        <v>0.8126448195961602</v>
      </c>
      <c r="H216" s="159">
        <v>-3021</v>
      </c>
      <c r="I216" s="145">
        <v>-0.52965903783278834</v>
      </c>
      <c r="J216" s="159">
        <v>-6423</v>
      </c>
      <c r="K216" s="145">
        <v>-1.0772224817063678</v>
      </c>
    </row>
    <row r="217" spans="1:12" x14ac:dyDescent="0.25">
      <c r="A217" s="301" t="s">
        <v>1140</v>
      </c>
      <c r="B217" s="302"/>
      <c r="C217" s="302"/>
      <c r="D217" s="158"/>
      <c r="E217" s="141"/>
      <c r="F217" s="158"/>
      <c r="G217" s="141"/>
      <c r="H217" s="158"/>
      <c r="I217" s="141"/>
      <c r="J217" s="158"/>
      <c r="K217" s="141"/>
      <c r="L217" s="234"/>
    </row>
    <row r="218" spans="1:12" x14ac:dyDescent="0.25">
      <c r="A218" s="303" t="s">
        <v>1141</v>
      </c>
      <c r="B218" s="304"/>
      <c r="C218" s="304"/>
      <c r="D218" s="159">
        <v>795514</v>
      </c>
      <c r="E218" s="145">
        <v>-0.6007149360603028</v>
      </c>
      <c r="F218" s="159">
        <v>1992346</v>
      </c>
      <c r="G218" s="145">
        <v>-0.13233473346354763</v>
      </c>
      <c r="H218" s="159">
        <v>2296215</v>
      </c>
      <c r="I218" s="145">
        <v>-0.11013042576814791</v>
      </c>
      <c r="J218" s="159">
        <v>2580395</v>
      </c>
      <c r="K218" s="145">
        <v>-0.69170843998690124</v>
      </c>
    </row>
    <row r="219" spans="1:12" x14ac:dyDescent="0.25">
      <c r="A219" s="301" t="s">
        <v>1145</v>
      </c>
      <c r="B219" s="302"/>
      <c r="C219" s="302"/>
      <c r="D219" s="158">
        <v>354040</v>
      </c>
      <c r="E219" s="141">
        <v>-0.68211354447348604</v>
      </c>
      <c r="F219" s="158">
        <v>1113731</v>
      </c>
      <c r="G219" s="141">
        <v>-0.10617713363471692</v>
      </c>
      <c r="H219" s="158">
        <v>1246031</v>
      </c>
      <c r="I219" s="141">
        <v>-7.4199640982661408E-2</v>
      </c>
      <c r="J219" s="158">
        <v>1345896</v>
      </c>
      <c r="K219" s="141">
        <v>-0.73694847150151277</v>
      </c>
    </row>
    <row r="220" spans="1:12" x14ac:dyDescent="0.25">
      <c r="A220" s="303" t="s">
        <v>1521</v>
      </c>
      <c r="B220" s="304"/>
      <c r="C220" s="304"/>
      <c r="D220" s="161">
        <v>-0.98367133657213879</v>
      </c>
      <c r="E220" s="145">
        <v>5.806615977035686</v>
      </c>
      <c r="F220" s="161">
        <v>-0.14451694349892388</v>
      </c>
      <c r="G220" s="145">
        <v>-4.2647869973331574</v>
      </c>
      <c r="H220" s="161">
        <v>4.4265351343586154E-2</v>
      </c>
      <c r="I220" s="145">
        <v>-0.73313253967888392</v>
      </c>
      <c r="J220" s="161">
        <v>0.16587017124651532</v>
      </c>
      <c r="K220" s="145">
        <v>-6.9303690903544792</v>
      </c>
    </row>
    <row r="221" spans="1:12" x14ac:dyDescent="0.25">
      <c r="A221" s="301" t="s">
        <v>1146</v>
      </c>
      <c r="B221" s="302"/>
      <c r="C221" s="302"/>
      <c r="D221" s="158">
        <v>24369268</v>
      </c>
      <c r="E221" s="141">
        <v>6.6024087531211695E-2</v>
      </c>
      <c r="F221" s="158">
        <v>22859960</v>
      </c>
      <c r="G221" s="141">
        <v>0.10115265740489376</v>
      </c>
      <c r="H221" s="158">
        <v>20760028</v>
      </c>
      <c r="I221" s="141">
        <v>0.13022837442128954</v>
      </c>
      <c r="J221" s="158">
        <v>18367994</v>
      </c>
      <c r="K221" s="141">
        <v>0.32672451874712061</v>
      </c>
    </row>
    <row r="222" spans="1:12" x14ac:dyDescent="0.25">
      <c r="A222" s="303" t="s">
        <v>1148</v>
      </c>
      <c r="B222" s="304"/>
      <c r="C222" s="304"/>
      <c r="D222" s="159">
        <v>828919</v>
      </c>
      <c r="E222" s="160">
        <v>0.53578885934764275</v>
      </c>
      <c r="F222" s="159">
        <v>539735</v>
      </c>
      <c r="G222" s="160">
        <v>-0.44905773239232472</v>
      </c>
      <c r="H222" s="159">
        <v>979658</v>
      </c>
      <c r="I222" s="160">
        <v>9.5528798789763503E-3</v>
      </c>
      <c r="J222" s="159">
        <v>970388</v>
      </c>
      <c r="K222" s="160">
        <v>-0.14578601549071091</v>
      </c>
      <c r="L222" s="245" t="s">
        <v>2247</v>
      </c>
    </row>
    <row r="223" spans="1:12" x14ac:dyDescent="0.25">
      <c r="A223" s="301" t="s">
        <v>1153</v>
      </c>
      <c r="B223" s="302"/>
      <c r="C223" s="302"/>
      <c r="D223" s="158">
        <v>0</v>
      </c>
      <c r="E223" s="141"/>
      <c r="F223" s="158">
        <v>0</v>
      </c>
      <c r="G223" s="141"/>
      <c r="H223" s="158">
        <v>0</v>
      </c>
      <c r="I223" s="141"/>
      <c r="J223" s="158">
        <v>0</v>
      </c>
      <c r="K223" s="141"/>
    </row>
    <row r="224" spans="1:12" x14ac:dyDescent="0.25">
      <c r="A224" s="303" t="s">
        <v>1167</v>
      </c>
      <c r="B224" s="304"/>
      <c r="C224" s="304"/>
      <c r="D224" s="159">
        <v>974115</v>
      </c>
      <c r="E224" s="145">
        <v>-0.35459495344886527</v>
      </c>
      <c r="F224" s="159">
        <v>1509308</v>
      </c>
      <c r="G224" s="145">
        <v>-0.28125863123186845</v>
      </c>
      <c r="H224" s="159">
        <v>2099932</v>
      </c>
      <c r="I224" s="145">
        <v>-0.1221144849947785</v>
      </c>
      <c r="J224" s="159">
        <v>2392034</v>
      </c>
      <c r="K224" s="145">
        <v>-0.59276707605326684</v>
      </c>
    </row>
    <row r="225" spans="1:12" x14ac:dyDescent="0.25">
      <c r="A225" s="301" t="s">
        <v>1168</v>
      </c>
      <c r="B225" s="302"/>
      <c r="C225" s="302"/>
      <c r="D225" s="158">
        <v>25343383</v>
      </c>
      <c r="E225" s="141">
        <v>3.9973092339088634E-2</v>
      </c>
      <c r="F225" s="158">
        <v>24369268</v>
      </c>
      <c r="G225" s="141">
        <v>6.6024087531211695E-2</v>
      </c>
      <c r="H225" s="158">
        <v>22859960</v>
      </c>
      <c r="I225" s="141">
        <v>0.10115265740489376</v>
      </c>
      <c r="J225" s="158">
        <v>20760028</v>
      </c>
      <c r="K225" s="141">
        <v>0.22077788141711552</v>
      </c>
    </row>
    <row r="226" spans="1:12" x14ac:dyDescent="0.25">
      <c r="A226" s="303" t="s">
        <v>1752</v>
      </c>
      <c r="B226" s="304"/>
      <c r="C226" s="304"/>
      <c r="D226" s="144">
        <v>1.4975697601223956</v>
      </c>
      <c r="E226" s="145">
        <v>9.9295205264722242E-3</v>
      </c>
      <c r="F226" s="144">
        <v>1.4828458121926353</v>
      </c>
      <c r="G226" s="145">
        <v>2.6032986755446519E-3</v>
      </c>
      <c r="H226" s="144">
        <v>1.4789955450490726</v>
      </c>
      <c r="I226" s="145">
        <v>-1.7808373874588668E-2</v>
      </c>
      <c r="J226" s="144">
        <v>1.5058116010248155</v>
      </c>
      <c r="K226" s="145">
        <v>-5.4733546326849458E-3</v>
      </c>
    </row>
    <row r="227" spans="1:12" x14ac:dyDescent="0.25">
      <c r="A227" s="301" t="s">
        <v>1755</v>
      </c>
      <c r="B227" s="302"/>
      <c r="C227" s="302"/>
      <c r="D227" s="140">
        <v>0.57226286640579915</v>
      </c>
      <c r="E227" s="141">
        <v>2.5135844267154761E-2</v>
      </c>
      <c r="F227" s="140">
        <v>0.55823125257599038</v>
      </c>
      <c r="G227" s="141">
        <v>1.1262449132316776E-2</v>
      </c>
      <c r="H227" s="140">
        <v>0.55201422049732374</v>
      </c>
      <c r="I227" s="141">
        <v>9.2823123670556784E-2</v>
      </c>
      <c r="J227" s="140">
        <v>0.50512677535887718</v>
      </c>
      <c r="K227" s="141">
        <v>0.13290938893354798</v>
      </c>
    </row>
    <row r="228" spans="1:12" x14ac:dyDescent="0.25">
      <c r="A228" s="303" t="s">
        <v>1756</v>
      </c>
      <c r="B228" s="304"/>
      <c r="C228" s="304"/>
      <c r="D228" s="144">
        <v>82.618979215045186</v>
      </c>
      <c r="E228" s="145">
        <v>-0.10885383075389987</v>
      </c>
      <c r="F228" s="144">
        <v>92.710917766655427</v>
      </c>
      <c r="G228" s="145">
        <v>-0.22146362469338543</v>
      </c>
      <c r="H228" s="144">
        <v>119.0836044496221</v>
      </c>
      <c r="I228" s="145">
        <v>-0.29108229819849751</v>
      </c>
      <c r="J228" s="144">
        <v>167.97944831537808</v>
      </c>
      <c r="K228" s="145">
        <v>-0.50816019433562076</v>
      </c>
      <c r="L228" s="234"/>
    </row>
    <row r="229" spans="1:12" x14ac:dyDescent="0.25">
      <c r="A229" s="301" t="s">
        <v>1758</v>
      </c>
      <c r="B229" s="302"/>
      <c r="C229" s="302"/>
      <c r="D229" s="140">
        <v>0.55297893734234294</v>
      </c>
      <c r="E229" s="141">
        <v>1.9681909059089842E-2</v>
      </c>
      <c r="F229" s="140">
        <v>0.54230533309412499</v>
      </c>
      <c r="G229" s="141">
        <v>4.8313971573568093E-3</v>
      </c>
      <c r="H229" s="140">
        <v>0.53969783849140596</v>
      </c>
      <c r="I229" s="141">
        <v>8.762779281060995E-2</v>
      </c>
      <c r="J229" s="140">
        <v>0.49621556387110843</v>
      </c>
      <c r="K229" s="141">
        <v>0.11439256968968992</v>
      </c>
    </row>
    <row r="230" spans="1:12" x14ac:dyDescent="0.25">
      <c r="A230" s="303" t="s">
        <v>1761</v>
      </c>
      <c r="B230" s="304"/>
      <c r="C230" s="304"/>
      <c r="D230" s="144">
        <v>1.3744810627689286E-3</v>
      </c>
      <c r="E230" s="145">
        <v>12.435658796446388</v>
      </c>
      <c r="F230" s="144">
        <v>1.0230098007047236E-4</v>
      </c>
      <c r="G230" s="145"/>
      <c r="H230" s="144">
        <v>0</v>
      </c>
      <c r="I230" s="145"/>
      <c r="J230" s="144">
        <v>0</v>
      </c>
      <c r="K230" s="145"/>
    </row>
    <row r="231" spans="1:12" x14ac:dyDescent="0.25">
      <c r="A231" s="235" t="s">
        <v>1762</v>
      </c>
      <c r="B231" s="236"/>
      <c r="C231" s="236"/>
      <c r="D231" s="144">
        <v>9.1780770376706392E-4</v>
      </c>
      <c r="E231" s="145">
        <v>12.303560816246298</v>
      </c>
      <c r="F231" s="144">
        <v>6.8989627397067851E-5</v>
      </c>
      <c r="G231" s="145"/>
      <c r="H231" s="144">
        <v>0</v>
      </c>
      <c r="I231" s="145"/>
      <c r="J231" s="144">
        <v>0</v>
      </c>
      <c r="K231" s="145"/>
    </row>
    <row r="232" spans="1:12" ht="15.75" thickBot="1" x14ac:dyDescent="0.3">
      <c r="A232" s="305" t="s">
        <v>2246</v>
      </c>
      <c r="B232" s="306"/>
      <c r="C232" s="306"/>
      <c r="D232" s="157">
        <f>-D190/D170</f>
        <v>0.88306597194510639</v>
      </c>
      <c r="E232" s="156">
        <v>-0.33110728849275139</v>
      </c>
      <c r="F232" s="157">
        <f>-F190/F170</f>
        <v>1.021619639214248</v>
      </c>
      <c r="G232" s="156">
        <v>-0.19117835446829712</v>
      </c>
      <c r="H232" s="157">
        <f>-H190/H170</f>
        <v>2.002191344558736</v>
      </c>
      <c r="I232" s="156">
        <v>0.23309243237595378</v>
      </c>
      <c r="J232" s="157">
        <f>-J190/J170</f>
        <v>0.48290227977951028</v>
      </c>
      <c r="K232" s="156">
        <v>-0.33287861656150675</v>
      </c>
    </row>
    <row r="233" spans="1:12" s="239" customFormat="1" ht="15.75" thickBot="1" x14ac:dyDescent="0.3">
      <c r="A233" s="327"/>
      <c r="B233" s="327"/>
      <c r="C233" s="327"/>
      <c r="E233" s="214"/>
      <c r="G233" s="214"/>
      <c r="H233" s="217"/>
      <c r="I233" s="214"/>
      <c r="K233" s="214"/>
    </row>
    <row r="234" spans="1:12" s="151" customFormat="1" ht="15.75" thickBot="1" x14ac:dyDescent="0.3">
      <c r="A234" s="322" t="s">
        <v>1489</v>
      </c>
      <c r="B234" s="323"/>
      <c r="C234" s="323"/>
      <c r="D234" s="153">
        <v>2016</v>
      </c>
      <c r="E234" s="154" t="s">
        <v>2245</v>
      </c>
      <c r="F234" s="153">
        <v>2015</v>
      </c>
      <c r="G234" s="154" t="s">
        <v>2245</v>
      </c>
      <c r="H234" s="153">
        <v>2014</v>
      </c>
      <c r="I234" s="154" t="s">
        <v>2245</v>
      </c>
      <c r="J234" s="153">
        <v>2013</v>
      </c>
      <c r="K234" s="152" t="s">
        <v>2244</v>
      </c>
    </row>
    <row r="235" spans="1:12" x14ac:dyDescent="0.25">
      <c r="A235" s="320" t="s">
        <v>887</v>
      </c>
      <c r="B235" s="321"/>
      <c r="C235" s="362"/>
      <c r="D235" s="148">
        <v>109</v>
      </c>
      <c r="E235" s="150">
        <v>7.9207920792079278E-2</v>
      </c>
      <c r="F235" s="148">
        <v>101</v>
      </c>
      <c r="G235" s="149">
        <v>3.0612244897959107E-2</v>
      </c>
      <c r="H235" s="148">
        <v>98</v>
      </c>
      <c r="I235" s="149">
        <v>1.0309278350515427E-2</v>
      </c>
      <c r="J235" s="148">
        <v>97</v>
      </c>
      <c r="K235" s="147">
        <v>0.12371134020618557</v>
      </c>
    </row>
    <row r="236" spans="1:12" x14ac:dyDescent="0.25">
      <c r="A236" s="301" t="s">
        <v>889</v>
      </c>
      <c r="B236" s="302"/>
      <c r="C236" s="309"/>
      <c r="D236" s="140">
        <v>70</v>
      </c>
      <c r="E236" s="142">
        <v>4.4776119402984982E-2</v>
      </c>
      <c r="F236" s="140">
        <v>67</v>
      </c>
      <c r="G236" s="141">
        <v>0</v>
      </c>
      <c r="H236" s="140">
        <v>67</v>
      </c>
      <c r="I236" s="141">
        <v>0</v>
      </c>
      <c r="J236" s="140">
        <v>67</v>
      </c>
      <c r="K236" s="139">
        <v>4.4776119402984982E-2</v>
      </c>
    </row>
    <row r="237" spans="1:12" x14ac:dyDescent="0.25">
      <c r="A237" s="303" t="s">
        <v>891</v>
      </c>
      <c r="B237" s="304"/>
      <c r="C237" s="311"/>
      <c r="D237" s="144">
        <v>9</v>
      </c>
      <c r="E237" s="146">
        <v>0.28571428571428581</v>
      </c>
      <c r="F237" s="144">
        <v>7</v>
      </c>
      <c r="G237" s="145">
        <v>-0.22222222222222221</v>
      </c>
      <c r="H237" s="144">
        <v>9</v>
      </c>
      <c r="I237" s="145">
        <v>-0.18181818181818177</v>
      </c>
      <c r="J237" s="144">
        <v>11</v>
      </c>
      <c r="K237" s="143">
        <v>-0.18181818181818177</v>
      </c>
    </row>
    <row r="238" spans="1:12" x14ac:dyDescent="0.25">
      <c r="A238" s="301" t="s">
        <v>893</v>
      </c>
      <c r="B238" s="302"/>
      <c r="C238" s="309"/>
      <c r="D238" s="140">
        <v>0</v>
      </c>
      <c r="E238" s="142"/>
      <c r="F238" s="140">
        <v>0</v>
      </c>
      <c r="G238" s="141"/>
      <c r="H238" s="140">
        <v>0</v>
      </c>
      <c r="I238" s="141"/>
      <c r="J238" s="140">
        <v>0</v>
      </c>
      <c r="K238" s="139"/>
    </row>
    <row r="239" spans="1:12" x14ac:dyDescent="0.25">
      <c r="A239" s="303" t="s">
        <v>895</v>
      </c>
      <c r="B239" s="304"/>
      <c r="C239" s="311"/>
      <c r="D239" s="144">
        <v>97</v>
      </c>
      <c r="E239" s="146">
        <v>4.3010752688172005E-2</v>
      </c>
      <c r="F239" s="144">
        <v>93</v>
      </c>
      <c r="G239" s="145">
        <v>3.3333333333333437E-2</v>
      </c>
      <c r="H239" s="144">
        <v>90</v>
      </c>
      <c r="I239" s="145">
        <v>0</v>
      </c>
      <c r="J239" s="144">
        <v>90</v>
      </c>
      <c r="K239" s="143">
        <v>7.7777777777777724E-2</v>
      </c>
    </row>
    <row r="240" spans="1:12" x14ac:dyDescent="0.25">
      <c r="A240" s="301" t="s">
        <v>897</v>
      </c>
      <c r="B240" s="302"/>
      <c r="C240" s="309"/>
      <c r="D240" s="140">
        <v>3.4</v>
      </c>
      <c r="E240" s="142">
        <v>0</v>
      </c>
      <c r="F240" s="140">
        <v>3.4</v>
      </c>
      <c r="G240" s="141">
        <v>0.21428571428571441</v>
      </c>
      <c r="H240" s="140">
        <v>2.8</v>
      </c>
      <c r="I240" s="141">
        <v>-0.17647058823529416</v>
      </c>
      <c r="J240" s="140">
        <v>3.4</v>
      </c>
      <c r="K240" s="139">
        <v>0</v>
      </c>
    </row>
    <row r="241" spans="1:11" x14ac:dyDescent="0.25">
      <c r="A241" s="303" t="s">
        <v>899</v>
      </c>
      <c r="B241" s="304"/>
      <c r="C241" s="311"/>
      <c r="D241" s="144">
        <v>4</v>
      </c>
      <c r="E241" s="146">
        <v>-0.4285714285714286</v>
      </c>
      <c r="F241" s="144">
        <v>7</v>
      </c>
      <c r="G241" s="145">
        <v>-0.30000000000000004</v>
      </c>
      <c r="H241" s="144">
        <v>10</v>
      </c>
      <c r="I241" s="145">
        <v>-0.23076923076923073</v>
      </c>
      <c r="J241" s="144">
        <v>13</v>
      </c>
      <c r="K241" s="143">
        <v>-0.69230769230769229</v>
      </c>
    </row>
    <row r="242" spans="1:11" x14ac:dyDescent="0.25">
      <c r="A242" s="301" t="s">
        <v>901</v>
      </c>
      <c r="B242" s="302"/>
      <c r="C242" s="309"/>
      <c r="D242" s="140">
        <v>4</v>
      </c>
      <c r="E242" s="142">
        <v>-0.4285714285714286</v>
      </c>
      <c r="F242" s="140">
        <v>7</v>
      </c>
      <c r="G242" s="141">
        <v>-0.30000000000000004</v>
      </c>
      <c r="H242" s="140">
        <v>10</v>
      </c>
      <c r="I242" s="141">
        <v>-0.23076923076923073</v>
      </c>
      <c r="J242" s="140">
        <v>13</v>
      </c>
      <c r="K242" s="139">
        <v>-0.69230769230769229</v>
      </c>
    </row>
    <row r="243" spans="1:11" x14ac:dyDescent="0.25">
      <c r="A243" s="303" t="s">
        <v>903</v>
      </c>
      <c r="B243" s="304"/>
      <c r="C243" s="311"/>
      <c r="D243" s="144">
        <v>66</v>
      </c>
      <c r="E243" s="146">
        <v>3.125E-2</v>
      </c>
      <c r="F243" s="144">
        <v>64</v>
      </c>
      <c r="G243" s="145">
        <v>1.5873015873015817E-2</v>
      </c>
      <c r="H243" s="144">
        <v>63</v>
      </c>
      <c r="I243" s="145">
        <v>-3.0769230769230771E-2</v>
      </c>
      <c r="J243" s="144">
        <v>65</v>
      </c>
      <c r="K243" s="143">
        <v>1.538461538461533E-2</v>
      </c>
    </row>
    <row r="244" spans="1:11" x14ac:dyDescent="0.25">
      <c r="A244" s="301" t="s">
        <v>905</v>
      </c>
      <c r="B244" s="302"/>
      <c r="C244" s="309"/>
      <c r="D244" s="140">
        <v>3</v>
      </c>
      <c r="E244" s="142">
        <v>0</v>
      </c>
      <c r="F244" s="140">
        <v>3</v>
      </c>
      <c r="G244" s="141">
        <v>0.5</v>
      </c>
      <c r="H244" s="140">
        <v>2</v>
      </c>
      <c r="I244" s="141">
        <v>-0.33333333333333337</v>
      </c>
      <c r="J244" s="140">
        <v>3</v>
      </c>
      <c r="K244" s="139">
        <v>0</v>
      </c>
    </row>
    <row r="245" spans="1:11" x14ac:dyDescent="0.25">
      <c r="A245" s="303" t="s">
        <v>907</v>
      </c>
      <c r="B245" s="304"/>
      <c r="C245" s="311"/>
      <c r="D245" s="144">
        <v>-1</v>
      </c>
      <c r="E245" s="146"/>
      <c r="F245" s="144">
        <v>0</v>
      </c>
      <c r="G245" s="145">
        <v>-1</v>
      </c>
      <c r="H245" s="144">
        <v>-1</v>
      </c>
      <c r="I245" s="145">
        <v>-0.5</v>
      </c>
      <c r="J245" s="144">
        <v>-2</v>
      </c>
      <c r="K245" s="143">
        <v>-0.5</v>
      </c>
    </row>
    <row r="246" spans="1:11" x14ac:dyDescent="0.25">
      <c r="A246" s="301" t="s">
        <v>909</v>
      </c>
      <c r="B246" s="302"/>
      <c r="C246" s="309"/>
      <c r="D246" s="140">
        <v>-1</v>
      </c>
      <c r="E246" s="142">
        <v>0</v>
      </c>
      <c r="F246" s="140">
        <v>-1</v>
      </c>
      <c r="G246" s="141">
        <v>-0.66666666666666674</v>
      </c>
      <c r="H246" s="140">
        <v>-3</v>
      </c>
      <c r="I246" s="141">
        <v>0</v>
      </c>
      <c r="J246" s="140">
        <v>-3</v>
      </c>
      <c r="K246" s="139">
        <v>-0.66666666666666674</v>
      </c>
    </row>
    <row r="247" spans="1:11" ht="15.75" thickBot="1" x14ac:dyDescent="0.3">
      <c r="A247" s="359" t="s">
        <v>911</v>
      </c>
      <c r="B247" s="360"/>
      <c r="C247" s="361"/>
      <c r="D247" s="136">
        <v>-2</v>
      </c>
      <c r="E247" s="138">
        <v>1</v>
      </c>
      <c r="F247" s="136">
        <v>-1</v>
      </c>
      <c r="G247" s="137"/>
      <c r="H247" s="136">
        <v>0</v>
      </c>
      <c r="I247" s="137"/>
      <c r="J247" s="136">
        <v>0</v>
      </c>
      <c r="K247" s="135"/>
    </row>
  </sheetData>
  <mergeCells count="179">
    <mergeCell ref="A244:C244"/>
    <mergeCell ref="A245:C245"/>
    <mergeCell ref="A246:C246"/>
    <mergeCell ref="A247:C247"/>
    <mergeCell ref="B42:D42"/>
    <mergeCell ref="A238:C238"/>
    <mergeCell ref="A239:C239"/>
    <mergeCell ref="A240:C240"/>
    <mergeCell ref="A241:C241"/>
    <mergeCell ref="A242:C242"/>
    <mergeCell ref="A243:C243"/>
    <mergeCell ref="A232:C232"/>
    <mergeCell ref="A233:C233"/>
    <mergeCell ref="A234:C234"/>
    <mergeCell ref="A235:C235"/>
    <mergeCell ref="A236:C236"/>
    <mergeCell ref="A237:C237"/>
    <mergeCell ref="A225:C225"/>
    <mergeCell ref="A226:C226"/>
    <mergeCell ref="A227:C227"/>
    <mergeCell ref="A228:C228"/>
    <mergeCell ref="A229:C229"/>
    <mergeCell ref="A230:C230"/>
    <mergeCell ref="A219:C219"/>
    <mergeCell ref="A220:C220"/>
    <mergeCell ref="A221:C221"/>
    <mergeCell ref="A222:C222"/>
    <mergeCell ref="A223:C223"/>
    <mergeCell ref="A224:C224"/>
    <mergeCell ref="A213:C213"/>
    <mergeCell ref="A214:C214"/>
    <mergeCell ref="A215:C215"/>
    <mergeCell ref="A216:C216"/>
    <mergeCell ref="A217:C217"/>
    <mergeCell ref="A218:C218"/>
    <mergeCell ref="A190:C190"/>
    <mergeCell ref="A192:K192"/>
    <mergeCell ref="A209:C209"/>
    <mergeCell ref="A210:C210"/>
    <mergeCell ref="A211:C211"/>
    <mergeCell ref="A212:C212"/>
    <mergeCell ref="A184:C184"/>
    <mergeCell ref="A185:C185"/>
    <mergeCell ref="A186:C186"/>
    <mergeCell ref="A187:C187"/>
    <mergeCell ref="A188:C188"/>
    <mergeCell ref="A189:C189"/>
    <mergeCell ref="A178:C178"/>
    <mergeCell ref="A179:C179"/>
    <mergeCell ref="A180:C180"/>
    <mergeCell ref="A181:C181"/>
    <mergeCell ref="A182:C182"/>
    <mergeCell ref="A183:C183"/>
    <mergeCell ref="A172:C172"/>
    <mergeCell ref="A173:C173"/>
    <mergeCell ref="A174:C174"/>
    <mergeCell ref="A175:C175"/>
    <mergeCell ref="A176:C176"/>
    <mergeCell ref="A177:C177"/>
    <mergeCell ref="A166:C166"/>
    <mergeCell ref="A167:C167"/>
    <mergeCell ref="A168:C168"/>
    <mergeCell ref="A169:C169"/>
    <mergeCell ref="A170:C170"/>
    <mergeCell ref="A171:C171"/>
    <mergeCell ref="A160:C160"/>
    <mergeCell ref="A161:C161"/>
    <mergeCell ref="A162:C162"/>
    <mergeCell ref="A163:C163"/>
    <mergeCell ref="A164:C164"/>
    <mergeCell ref="A165:C165"/>
    <mergeCell ref="A154:C154"/>
    <mergeCell ref="A155:C155"/>
    <mergeCell ref="A156:C156"/>
    <mergeCell ref="A157:C157"/>
    <mergeCell ref="A158:C158"/>
    <mergeCell ref="A159:C159"/>
    <mergeCell ref="A148:C148"/>
    <mergeCell ref="A149:C149"/>
    <mergeCell ref="A150:C150"/>
    <mergeCell ref="A151:C151"/>
    <mergeCell ref="A152:C152"/>
    <mergeCell ref="A153:C153"/>
    <mergeCell ref="A142:C142"/>
    <mergeCell ref="A143:C143"/>
    <mergeCell ref="A144:C144"/>
    <mergeCell ref="A145:C145"/>
    <mergeCell ref="A146:C146"/>
    <mergeCell ref="A147:C147"/>
    <mergeCell ref="A134:C134"/>
    <mergeCell ref="A135:C135"/>
    <mergeCell ref="A136:C136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B80:D80"/>
    <mergeCell ref="B81:D81"/>
    <mergeCell ref="B82:D82"/>
    <mergeCell ref="A100:K100"/>
    <mergeCell ref="A102:C102"/>
    <mergeCell ref="A103:C103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7:C7"/>
    <mergeCell ref="A8:C8"/>
    <mergeCell ref="B38:D38"/>
    <mergeCell ref="B39:D39"/>
    <mergeCell ref="B40:D40"/>
    <mergeCell ref="B41:D41"/>
    <mergeCell ref="A3:K3"/>
    <mergeCell ref="B4:E4"/>
    <mergeCell ref="F4:G4"/>
    <mergeCell ref="H4:I4"/>
    <mergeCell ref="B5:C5"/>
    <mergeCell ref="B6:C6"/>
  </mergeCells>
  <conditionalFormatting sqref="A107:K131 A133:K134 A138:K140">
    <cfRule type="expression" dxfId="23" priority="23">
      <formula>MOD(ROW(),2)=0</formula>
    </cfRule>
    <cfRule type="expression" dxfId="22" priority="24">
      <formula>MOD(ROW(),2)=1</formula>
    </cfRule>
  </conditionalFormatting>
  <conditionalFormatting sqref="A170:K190 A103:K104 A235:K247 A165:K165 A143:C164 E143:K164 A166:C166 E166:K166 A167:D167 F167:K167 A210:K232">
    <cfRule type="expression" dxfId="21" priority="21">
      <formula>MOD(ROW(),2)=0</formula>
    </cfRule>
    <cfRule type="expression" dxfId="20" priority="22">
      <formula>MOD(ROW(),2)=1</formula>
    </cfRule>
  </conditionalFormatting>
  <conditionalFormatting sqref="E167">
    <cfRule type="expression" dxfId="19" priority="15">
      <formula>MOD(ROW(),2)=0</formula>
    </cfRule>
    <cfRule type="expression" dxfId="18" priority="16">
      <formula>MOD(ROW(),2)=1</formula>
    </cfRule>
  </conditionalFormatting>
  <conditionalFormatting sqref="D144:D164">
    <cfRule type="expression" dxfId="17" priority="19">
      <formula>MOD(ROW(),2)=0</formula>
    </cfRule>
    <cfRule type="expression" dxfId="16" priority="20">
      <formula>MOD(ROW(),2)=1</formula>
    </cfRule>
  </conditionalFormatting>
  <conditionalFormatting sqref="D166">
    <cfRule type="expression" dxfId="15" priority="17">
      <formula>MOD(ROW(),2)=0</formula>
    </cfRule>
    <cfRule type="expression" dxfId="14" priority="18">
      <formula>MOD(ROW(),2)=1</formula>
    </cfRule>
  </conditionalFormatting>
  <conditionalFormatting sqref="D143">
    <cfRule type="expression" dxfId="13" priority="13">
      <formula>MOD(ROW(),2)=0</formula>
    </cfRule>
    <cfRule type="expression" dxfId="12" priority="14">
      <formula>MOD(ROW(),2)=1</formula>
    </cfRule>
  </conditionalFormatting>
  <conditionalFormatting sqref="B39:J41 B43:J54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B58:J81">
    <cfRule type="expression" dxfId="9" priority="9">
      <formula>MOD(ROW(),2)=1</formula>
    </cfRule>
    <cfRule type="expression" dxfId="8" priority="10">
      <formula>MOD(ROW(),2)=0</formula>
    </cfRule>
  </conditionalFormatting>
  <conditionalFormatting sqref="A132:K132">
    <cfRule type="expression" dxfId="7" priority="7">
      <formula>MOD(ROW(),2)=0</formula>
    </cfRule>
    <cfRule type="expression" dxfId="6" priority="8">
      <formula>MOD(ROW(),2)=1</formula>
    </cfRule>
  </conditionalFormatting>
  <conditionalFormatting sqref="A135:K135">
    <cfRule type="expression" dxfId="5" priority="5">
      <formula>MOD(ROW(),2)=0</formula>
    </cfRule>
    <cfRule type="expression" dxfId="4" priority="6">
      <formula>MOD(ROW(),2)=1</formula>
    </cfRule>
  </conditionalFormatting>
  <conditionalFormatting sqref="A136:K136">
    <cfRule type="expression" dxfId="3" priority="3">
      <formula>MOD(ROW(),2)=0</formula>
    </cfRule>
    <cfRule type="expression" dxfId="2" priority="4">
      <formula>MOD(ROW(),2)=1</formula>
    </cfRule>
  </conditionalFormatting>
  <conditionalFormatting sqref="B42:J42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7" orientation="portrait" horizontalDpi="0" verticalDpi="0"/>
  <rowBreaks count="1" manualBreakCount="1">
    <brk id="167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79" zoomScale="90" zoomScaleNormal="90" workbookViewId="0">
      <selection activeCell="J28" sqref="J28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8" width="10.7109375" style="59" customWidth="1"/>
    <col min="9" max="11" width="10.7109375" style="92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1"/>
      <c r="E1" s="91"/>
      <c r="F1" s="91"/>
      <c r="G1" s="91"/>
      <c r="H1" s="91"/>
      <c r="L1" s="61" t="s">
        <v>774</v>
      </c>
      <c r="M1" s="91"/>
      <c r="N1" s="91"/>
    </row>
    <row r="2" spans="1:14" ht="15" customHeight="1" x14ac:dyDescent="0.25">
      <c r="A2" s="92" t="s">
        <v>2100</v>
      </c>
      <c r="B2" s="1" t="s">
        <v>1804</v>
      </c>
      <c r="C2" s="1" t="s">
        <v>1805</v>
      </c>
      <c r="H2" s="59" t="s">
        <v>2273</v>
      </c>
      <c r="I2" s="92" t="s">
        <v>2270</v>
      </c>
      <c r="J2" s="92" t="s">
        <v>2271</v>
      </c>
      <c r="K2" s="92" t="s">
        <v>2272</v>
      </c>
      <c r="L2" s="61" t="s">
        <v>216</v>
      </c>
    </row>
    <row r="3" spans="1:14" ht="15" customHeight="1" x14ac:dyDescent="0.25">
      <c r="A3" s="52" t="s">
        <v>2235</v>
      </c>
      <c r="B3" s="2" t="s">
        <v>216</v>
      </c>
      <c r="C3" s="2"/>
      <c r="D3" s="82" t="s">
        <v>217</v>
      </c>
      <c r="F3" s="60" t="s">
        <v>218</v>
      </c>
      <c r="L3" s="61">
        <v>1</v>
      </c>
      <c r="M3" s="82" t="s">
        <v>217</v>
      </c>
      <c r="N3" s="60" t="s">
        <v>218</v>
      </c>
    </row>
    <row r="4" spans="1:14" ht="15" customHeight="1" x14ac:dyDescent="0.25">
      <c r="A4" s="57" t="s">
        <v>1001</v>
      </c>
      <c r="L4" s="61">
        <v>1</v>
      </c>
    </row>
    <row r="5" spans="1:14" ht="15" customHeight="1" x14ac:dyDescent="0.25">
      <c r="A5" s="57" t="s">
        <v>1002</v>
      </c>
      <c r="B5" s="3" t="s">
        <v>0</v>
      </c>
      <c r="C5" s="3"/>
      <c r="D5" s="5" t="s">
        <v>134</v>
      </c>
      <c r="E5" s="5"/>
      <c r="F5" s="7" t="s">
        <v>175</v>
      </c>
      <c r="G5" s="7"/>
      <c r="L5" s="61">
        <v>1</v>
      </c>
    </row>
    <row r="6" spans="1:14" ht="15" customHeight="1" x14ac:dyDescent="0.25">
      <c r="A6" s="57" t="s">
        <v>1734</v>
      </c>
      <c r="B6" s="3"/>
      <c r="C6" s="3"/>
      <c r="D6" s="5"/>
      <c r="E6" s="5"/>
      <c r="F6" s="7"/>
      <c r="G6" s="7"/>
      <c r="L6" s="61">
        <v>1</v>
      </c>
    </row>
    <row r="7" spans="1:14" ht="15" customHeight="1" x14ac:dyDescent="0.25">
      <c r="A7" s="57" t="s">
        <v>1004</v>
      </c>
      <c r="B7" s="3" t="s">
        <v>1</v>
      </c>
      <c r="C7" s="3"/>
      <c r="D7" s="5" t="s">
        <v>135</v>
      </c>
      <c r="E7" s="5"/>
      <c r="F7" s="7" t="s">
        <v>176</v>
      </c>
      <c r="G7" s="7"/>
      <c r="L7" s="61">
        <v>1</v>
      </c>
      <c r="M7" s="82">
        <v>1</v>
      </c>
      <c r="N7" s="60">
        <v>1</v>
      </c>
    </row>
    <row r="8" spans="1:14" ht="15" customHeight="1" x14ac:dyDescent="0.25">
      <c r="A8" s="57" t="s">
        <v>1005</v>
      </c>
      <c r="B8" s="3" t="s">
        <v>2</v>
      </c>
      <c r="C8" s="3"/>
      <c r="D8" s="5" t="s">
        <v>136</v>
      </c>
      <c r="E8" s="5"/>
      <c r="F8" s="7" t="s">
        <v>177</v>
      </c>
      <c r="G8" s="7"/>
      <c r="L8" s="61">
        <v>1</v>
      </c>
      <c r="M8" s="82">
        <v>1</v>
      </c>
      <c r="N8" s="60">
        <v>1</v>
      </c>
    </row>
    <row r="9" spans="1:14" ht="15" customHeight="1" x14ac:dyDescent="0.25">
      <c r="A9" s="57" t="s">
        <v>1719</v>
      </c>
      <c r="B9" s="3" t="s">
        <v>1706</v>
      </c>
      <c r="C9" s="3"/>
      <c r="D9" s="5" t="s">
        <v>1706</v>
      </c>
      <c r="E9" s="5"/>
      <c r="F9" s="7" t="s">
        <v>1706</v>
      </c>
      <c r="G9" s="7"/>
      <c r="H9" s="59" t="e">
        <f ca="1">AI_SUM(A7,A8)</f>
        <v>#NAME?</v>
      </c>
      <c r="L9" s="61">
        <v>1</v>
      </c>
    </row>
    <row r="10" spans="1:14" ht="15" customHeight="1" x14ac:dyDescent="0.25">
      <c r="A10" s="57" t="s">
        <v>1736</v>
      </c>
      <c r="B10" s="3" t="s">
        <v>3</v>
      </c>
      <c r="C10" s="3"/>
      <c r="D10" s="5" t="s">
        <v>137</v>
      </c>
      <c r="E10" s="5"/>
      <c r="F10" s="7" t="s">
        <v>178</v>
      </c>
      <c r="G10" s="7"/>
      <c r="L10" s="61">
        <v>1</v>
      </c>
    </row>
    <row r="11" spans="1:14" ht="15" customHeight="1" x14ac:dyDescent="0.25">
      <c r="A11" s="57" t="s">
        <v>1006</v>
      </c>
      <c r="B11" s="3"/>
      <c r="C11" s="3"/>
      <c r="D11" s="5"/>
      <c r="E11" s="5"/>
      <c r="F11" s="7"/>
      <c r="G11" s="7"/>
      <c r="L11" s="61">
        <v>1</v>
      </c>
    </row>
    <row r="12" spans="1:14" ht="15" customHeight="1" x14ac:dyDescent="0.25">
      <c r="A12" s="57" t="s">
        <v>997</v>
      </c>
      <c r="B12" s="3"/>
      <c r="C12" s="3"/>
      <c r="D12" s="5"/>
      <c r="E12" s="5"/>
      <c r="F12" s="7"/>
      <c r="G12" s="7"/>
      <c r="L12" s="61">
        <v>1</v>
      </c>
    </row>
    <row r="13" spans="1:14" ht="15" customHeight="1" x14ac:dyDescent="0.25">
      <c r="A13" s="57" t="s">
        <v>1007</v>
      </c>
      <c r="B13" s="3" t="s">
        <v>4</v>
      </c>
      <c r="C13" s="3"/>
      <c r="D13" s="5" t="s">
        <v>138</v>
      </c>
      <c r="E13" s="5"/>
      <c r="F13" s="7" t="s">
        <v>179</v>
      </c>
      <c r="G13" s="7"/>
      <c r="L13" s="61">
        <v>1</v>
      </c>
      <c r="M13" s="82">
        <v>1</v>
      </c>
      <c r="N13" s="60">
        <v>1</v>
      </c>
    </row>
    <row r="14" spans="1:14" ht="15" customHeight="1" x14ac:dyDescent="0.25">
      <c r="A14" s="57" t="s">
        <v>1737</v>
      </c>
      <c r="B14" s="3" t="s">
        <v>5</v>
      </c>
      <c r="C14" s="3"/>
      <c r="D14" s="5" t="s">
        <v>139</v>
      </c>
      <c r="E14" s="5"/>
      <c r="F14" s="7" t="s">
        <v>180</v>
      </c>
      <c r="G14" s="7"/>
      <c r="L14" s="61">
        <v>1</v>
      </c>
      <c r="M14" s="82">
        <v>1</v>
      </c>
      <c r="N14" s="60">
        <v>1</v>
      </c>
    </row>
    <row r="15" spans="1:14" ht="15" customHeight="1" x14ac:dyDescent="0.25">
      <c r="A15" s="57" t="s">
        <v>1008</v>
      </c>
      <c r="B15" s="3" t="s">
        <v>6</v>
      </c>
      <c r="C15" s="3"/>
      <c r="D15" s="5" t="s">
        <v>140</v>
      </c>
      <c r="E15" s="5"/>
      <c r="F15" s="7" t="s">
        <v>181</v>
      </c>
      <c r="G15" s="7"/>
      <c r="L15" s="61">
        <v>1</v>
      </c>
      <c r="M15" s="82">
        <v>1</v>
      </c>
      <c r="N15" s="60">
        <v>1</v>
      </c>
    </row>
    <row r="16" spans="1:14" ht="15" customHeight="1" x14ac:dyDescent="0.25">
      <c r="A16" s="57" t="s">
        <v>1009</v>
      </c>
      <c r="B16" s="3" t="s">
        <v>7</v>
      </c>
      <c r="C16" s="3"/>
      <c r="D16" s="5" t="s">
        <v>141</v>
      </c>
      <c r="E16" s="5"/>
      <c r="F16" s="7" t="s">
        <v>182</v>
      </c>
      <c r="G16" s="7"/>
      <c r="L16" s="61">
        <v>1</v>
      </c>
      <c r="M16" s="82">
        <v>1</v>
      </c>
      <c r="N16" s="60">
        <v>1</v>
      </c>
    </row>
    <row r="17" spans="1:14" ht="15" customHeight="1" x14ac:dyDescent="0.25">
      <c r="A17" s="57" t="s">
        <v>1720</v>
      </c>
      <c r="B17" s="3" t="s">
        <v>1707</v>
      </c>
      <c r="C17" s="3"/>
      <c r="D17" s="5" t="s">
        <v>1707</v>
      </c>
      <c r="E17" s="5"/>
      <c r="F17" s="7" t="s">
        <v>1707</v>
      </c>
      <c r="G17" s="7"/>
      <c r="H17" s="59" t="e">
        <f ca="1">AI_SUM(A13,A14,A15,A16)</f>
        <v>#NAME?</v>
      </c>
      <c r="L17" s="61">
        <v>1</v>
      </c>
    </row>
    <row r="18" spans="1:14" ht="15" customHeight="1" x14ac:dyDescent="0.25">
      <c r="A18" s="57" t="s">
        <v>1010</v>
      </c>
      <c r="B18" s="3"/>
      <c r="C18" s="3"/>
      <c r="D18" s="5"/>
      <c r="E18" s="5"/>
      <c r="F18" s="7"/>
      <c r="G18" s="7"/>
      <c r="L18" s="61">
        <v>1</v>
      </c>
    </row>
    <row r="19" spans="1:14" ht="15" customHeight="1" x14ac:dyDescent="0.25">
      <c r="A19" s="57" t="s">
        <v>1011</v>
      </c>
      <c r="B19" s="3"/>
      <c r="C19" s="3"/>
      <c r="D19" s="5"/>
      <c r="E19" s="5"/>
      <c r="F19" s="7"/>
      <c r="G19" s="7"/>
      <c r="L19" s="61">
        <v>1</v>
      </c>
      <c r="M19" s="82">
        <v>1</v>
      </c>
      <c r="N19" s="60">
        <v>1</v>
      </c>
    </row>
    <row r="20" spans="1:14" ht="15" customHeight="1" x14ac:dyDescent="0.25">
      <c r="A20" s="57" t="s">
        <v>1044</v>
      </c>
      <c r="B20" s="3" t="s">
        <v>8</v>
      </c>
      <c r="C20" s="3"/>
      <c r="D20" s="5" t="s">
        <v>142</v>
      </c>
      <c r="E20" s="5"/>
      <c r="F20" s="7" t="s">
        <v>183</v>
      </c>
      <c r="G20" s="7"/>
      <c r="L20" s="61">
        <v>1</v>
      </c>
      <c r="M20" s="82">
        <v>1</v>
      </c>
      <c r="N20" s="60">
        <v>1</v>
      </c>
    </row>
    <row r="21" spans="1:14" ht="15" customHeight="1" x14ac:dyDescent="0.25">
      <c r="A21" s="57" t="s">
        <v>1045</v>
      </c>
      <c r="B21" s="3" t="s">
        <v>9</v>
      </c>
      <c r="C21" s="3"/>
      <c r="D21" s="5" t="s">
        <v>143</v>
      </c>
      <c r="E21" s="5"/>
      <c r="F21" s="7" t="s">
        <v>184</v>
      </c>
      <c r="G21" s="7"/>
      <c r="L21" s="61">
        <v>1</v>
      </c>
      <c r="M21" s="82">
        <v>1</v>
      </c>
      <c r="N21" s="60">
        <v>1</v>
      </c>
    </row>
    <row r="22" spans="1:14" ht="15" customHeight="1" x14ac:dyDescent="0.25">
      <c r="A22" s="57" t="s">
        <v>1046</v>
      </c>
      <c r="B22" s="3" t="s">
        <v>10</v>
      </c>
      <c r="C22" s="3"/>
      <c r="D22" s="5" t="s">
        <v>144</v>
      </c>
      <c r="E22" s="5"/>
      <c r="F22" s="7" t="s">
        <v>185</v>
      </c>
      <c r="G22" s="7"/>
      <c r="L22" s="61">
        <v>1</v>
      </c>
      <c r="M22" s="82">
        <v>1</v>
      </c>
      <c r="N22" s="60">
        <v>1</v>
      </c>
    </row>
    <row r="23" spans="1:14" ht="15" customHeight="1" x14ac:dyDescent="0.25">
      <c r="A23" s="57" t="s">
        <v>1721</v>
      </c>
      <c r="B23" s="3" t="s">
        <v>1708</v>
      </c>
      <c r="C23" s="3"/>
      <c r="D23" s="5" t="s">
        <v>1708</v>
      </c>
      <c r="E23" s="5"/>
      <c r="F23" s="7" t="s">
        <v>1708</v>
      </c>
      <c r="G23" s="7"/>
      <c r="H23" s="59" t="e">
        <f ca="1">AI_SUM(A20,A21,A22)</f>
        <v>#NAME?</v>
      </c>
      <c r="L23" s="61">
        <v>1</v>
      </c>
      <c r="M23" s="82">
        <v>1</v>
      </c>
      <c r="N23" s="60">
        <v>1</v>
      </c>
    </row>
    <row r="24" spans="1:14" ht="15" customHeight="1" x14ac:dyDescent="0.25">
      <c r="A24" s="57" t="s">
        <v>1012</v>
      </c>
      <c r="B24" s="3"/>
      <c r="C24" s="3"/>
      <c r="D24" s="5"/>
      <c r="E24" s="5"/>
      <c r="F24" s="7"/>
      <c r="G24" s="7"/>
      <c r="L24" s="61">
        <v>1</v>
      </c>
      <c r="M24" s="82">
        <v>1</v>
      </c>
      <c r="N24" s="60">
        <v>1</v>
      </c>
    </row>
    <row r="25" spans="1:14" ht="15" customHeight="1" x14ac:dyDescent="0.25">
      <c r="A25" s="57" t="s">
        <v>1047</v>
      </c>
      <c r="B25" s="3" t="s">
        <v>11</v>
      </c>
      <c r="C25" s="3"/>
      <c r="D25" s="5" t="s">
        <v>145</v>
      </c>
      <c r="E25" s="5"/>
      <c r="F25" s="7" t="s">
        <v>186</v>
      </c>
      <c r="G25" s="7"/>
      <c r="L25" s="61">
        <v>1</v>
      </c>
      <c r="M25" s="82">
        <v>1</v>
      </c>
      <c r="N25" s="60">
        <v>1</v>
      </c>
    </row>
    <row r="26" spans="1:14" ht="15" customHeight="1" x14ac:dyDescent="0.25">
      <c r="A26" s="57" t="s">
        <v>1048</v>
      </c>
      <c r="B26" s="3"/>
      <c r="C26" s="3"/>
      <c r="D26" s="5"/>
      <c r="E26" s="5"/>
      <c r="F26" s="7"/>
      <c r="G26" s="7"/>
      <c r="L26" s="61">
        <v>1</v>
      </c>
      <c r="M26" s="82">
        <v>1</v>
      </c>
      <c r="N26" s="60">
        <v>1</v>
      </c>
    </row>
    <row r="27" spans="1:14" ht="15" customHeight="1" x14ac:dyDescent="0.25">
      <c r="A27" s="57" t="s">
        <v>1735</v>
      </c>
      <c r="B27" s="3" t="s">
        <v>12</v>
      </c>
      <c r="C27" s="3"/>
      <c r="D27" s="5" t="s">
        <v>146</v>
      </c>
      <c r="E27" s="5"/>
      <c r="F27" s="7" t="s">
        <v>187</v>
      </c>
      <c r="G27" s="7"/>
      <c r="L27" s="61">
        <v>1</v>
      </c>
      <c r="M27" s="82">
        <v>1</v>
      </c>
      <c r="N27" s="60">
        <v>1</v>
      </c>
    </row>
    <row r="28" spans="1:14" ht="15" customHeight="1" x14ac:dyDescent="0.25">
      <c r="A28" s="57" t="s">
        <v>1046</v>
      </c>
      <c r="B28" s="3" t="s">
        <v>13</v>
      </c>
      <c r="C28" s="3"/>
      <c r="D28" s="5" t="s">
        <v>147</v>
      </c>
      <c r="E28" s="5"/>
      <c r="F28" s="7" t="s">
        <v>188</v>
      </c>
      <c r="G28" s="7"/>
      <c r="L28" s="61">
        <v>1</v>
      </c>
      <c r="M28" s="82">
        <v>1</v>
      </c>
      <c r="N28" s="60">
        <v>1</v>
      </c>
    </row>
    <row r="29" spans="1:14" ht="15" customHeight="1" x14ac:dyDescent="0.25">
      <c r="A29" s="57" t="s">
        <v>1722</v>
      </c>
      <c r="B29" s="3" t="s">
        <v>1709</v>
      </c>
      <c r="C29" s="3"/>
      <c r="D29" s="5" t="s">
        <v>1709</v>
      </c>
      <c r="E29" s="5"/>
      <c r="F29" s="7" t="s">
        <v>1709</v>
      </c>
      <c r="G29" s="7"/>
      <c r="H29" s="59" t="e">
        <f ca="1">AI_SUM(A25,A27,A28)</f>
        <v>#NAME?</v>
      </c>
      <c r="L29" s="61">
        <v>1</v>
      </c>
      <c r="M29" s="82">
        <v>1</v>
      </c>
      <c r="N29" s="60">
        <v>1</v>
      </c>
    </row>
    <row r="30" spans="1:14" ht="15" customHeight="1" x14ac:dyDescent="0.25">
      <c r="A30" s="57" t="s">
        <v>1723</v>
      </c>
      <c r="B30" s="3" t="s">
        <v>1717</v>
      </c>
      <c r="C30" s="3"/>
      <c r="D30" s="5" t="s">
        <v>1717</v>
      </c>
      <c r="E30" s="5"/>
      <c r="F30" s="7" t="s">
        <v>1717</v>
      </c>
      <c r="G30" s="7"/>
      <c r="H30" s="59" t="e">
        <f ca="1">AI_SUM(A23,A29)</f>
        <v>#NAME?</v>
      </c>
      <c r="L30" s="61">
        <v>1</v>
      </c>
    </row>
    <row r="31" spans="1:14" ht="15" customHeight="1" x14ac:dyDescent="0.25">
      <c r="A31" s="57" t="s">
        <v>1724</v>
      </c>
      <c r="B31" s="3" t="s">
        <v>1733</v>
      </c>
      <c r="C31" s="3"/>
      <c r="D31" s="5" t="s">
        <v>1733</v>
      </c>
      <c r="E31" s="5"/>
      <c r="F31" s="7" t="s">
        <v>1733</v>
      </c>
      <c r="G31" s="7"/>
      <c r="H31" s="59" t="e">
        <f ca="1">AI_SUM(A5,A9,A10,A17,A30)</f>
        <v>#NAME?</v>
      </c>
      <c r="L31" s="61">
        <v>1</v>
      </c>
    </row>
    <row r="32" spans="1:14" ht="15" customHeight="1" x14ac:dyDescent="0.25">
      <c r="A32" s="57" t="s">
        <v>1013</v>
      </c>
      <c r="B32" s="3"/>
      <c r="C32" s="3"/>
      <c r="D32" s="5"/>
      <c r="E32" s="5"/>
      <c r="F32" s="7"/>
      <c r="G32" s="7"/>
      <c r="L32" s="61">
        <v>1</v>
      </c>
    </row>
    <row r="33" spans="1:14" ht="15" customHeight="1" x14ac:dyDescent="0.25">
      <c r="A33" s="57" t="s">
        <v>1014</v>
      </c>
      <c r="B33" s="3"/>
      <c r="C33" s="3"/>
      <c r="D33" s="5"/>
      <c r="E33" s="5"/>
      <c r="F33" s="7"/>
      <c r="G33" s="7"/>
      <c r="L33" s="61">
        <v>1</v>
      </c>
      <c r="M33" s="82">
        <v>1</v>
      </c>
      <c r="N33" s="60">
        <v>1</v>
      </c>
    </row>
    <row r="34" spans="1:14" ht="15" customHeight="1" x14ac:dyDescent="0.25">
      <c r="A34" s="57" t="s">
        <v>999</v>
      </c>
      <c r="B34" s="3" t="s">
        <v>14</v>
      </c>
      <c r="C34" s="3"/>
      <c r="D34" s="5" t="s">
        <v>148</v>
      </c>
      <c r="E34" s="5"/>
      <c r="F34" s="7" t="s">
        <v>189</v>
      </c>
      <c r="G34" s="7"/>
      <c r="L34" s="61">
        <v>1</v>
      </c>
      <c r="M34" s="82">
        <v>1</v>
      </c>
      <c r="N34" s="60">
        <v>1</v>
      </c>
    </row>
    <row r="35" spans="1:14" ht="15" customHeight="1" x14ac:dyDescent="0.25">
      <c r="A35" s="57" t="s">
        <v>1015</v>
      </c>
      <c r="B35" s="3" t="s">
        <v>15</v>
      </c>
      <c r="C35" s="3"/>
      <c r="D35" s="5" t="s">
        <v>149</v>
      </c>
      <c r="E35" s="5"/>
      <c r="F35" s="7" t="s">
        <v>190</v>
      </c>
      <c r="G35" s="7"/>
      <c r="L35" s="61">
        <v>1</v>
      </c>
      <c r="M35" s="82">
        <v>1</v>
      </c>
      <c r="N35" s="60">
        <v>1</v>
      </c>
    </row>
    <row r="36" spans="1:14" ht="15" customHeight="1" x14ac:dyDescent="0.25">
      <c r="A36" s="57" t="s">
        <v>1016</v>
      </c>
      <c r="B36" s="3" t="s">
        <v>16</v>
      </c>
      <c r="C36" s="3"/>
      <c r="D36" s="5" t="s">
        <v>150</v>
      </c>
      <c r="E36" s="5"/>
      <c r="F36" s="7" t="s">
        <v>191</v>
      </c>
      <c r="G36" s="7"/>
      <c r="L36" s="61">
        <v>1</v>
      </c>
      <c r="M36" s="82">
        <v>1</v>
      </c>
      <c r="N36" s="60">
        <v>1</v>
      </c>
    </row>
    <row r="37" spans="1:14" ht="15" customHeight="1" x14ac:dyDescent="0.25">
      <c r="A37" s="57" t="s">
        <v>1725</v>
      </c>
      <c r="B37" s="3" t="s">
        <v>1710</v>
      </c>
      <c r="C37" s="3"/>
      <c r="D37" s="5" t="s">
        <v>1710</v>
      </c>
      <c r="E37" s="5"/>
      <c r="F37" s="7" t="s">
        <v>1710</v>
      </c>
      <c r="G37" s="7"/>
      <c r="H37" s="59" t="e">
        <f ca="1">AI_SUM(A34,A35,A36)</f>
        <v>#NAME?</v>
      </c>
      <c r="L37" s="61">
        <v>1</v>
      </c>
    </row>
    <row r="38" spans="1:14" ht="15" customHeight="1" x14ac:dyDescent="0.25">
      <c r="A38" s="57" t="s">
        <v>1017</v>
      </c>
      <c r="B38" s="3"/>
      <c r="C38" s="3"/>
      <c r="D38" s="5"/>
      <c r="E38" s="5"/>
      <c r="F38" s="7"/>
      <c r="G38" s="7"/>
      <c r="L38" s="61">
        <v>1</v>
      </c>
    </row>
    <row r="39" spans="1:14" ht="15" customHeight="1" x14ac:dyDescent="0.25">
      <c r="A39" s="57" t="s">
        <v>1018</v>
      </c>
      <c r="B39" s="3" t="s">
        <v>17</v>
      </c>
      <c r="C39" s="3"/>
      <c r="D39" s="5" t="s">
        <v>151</v>
      </c>
      <c r="E39" s="5"/>
      <c r="F39" s="7" t="s">
        <v>192</v>
      </c>
      <c r="G39" s="7"/>
      <c r="L39" s="61">
        <v>1</v>
      </c>
      <c r="M39" s="82">
        <v>1</v>
      </c>
      <c r="N39" s="60">
        <v>1</v>
      </c>
    </row>
    <row r="40" spans="1:14" ht="15" customHeight="1" x14ac:dyDescent="0.25">
      <c r="A40" s="57" t="s">
        <v>1019</v>
      </c>
      <c r="B40" s="3"/>
      <c r="C40" s="3"/>
      <c r="D40" s="5"/>
      <c r="E40" s="5"/>
      <c r="F40" s="7"/>
      <c r="G40" s="7"/>
      <c r="L40" s="61">
        <v>1</v>
      </c>
      <c r="M40" s="82">
        <v>1</v>
      </c>
      <c r="N40" s="60">
        <v>1</v>
      </c>
    </row>
    <row r="41" spans="1:14" ht="15" customHeight="1" x14ac:dyDescent="0.25">
      <c r="A41" s="57" t="s">
        <v>1020</v>
      </c>
      <c r="B41" s="3" t="s">
        <v>18</v>
      </c>
      <c r="C41" s="3"/>
      <c r="D41" s="5" t="s">
        <v>152</v>
      </c>
      <c r="E41" s="5"/>
      <c r="F41" s="7" t="s">
        <v>193</v>
      </c>
      <c r="G41" s="7"/>
      <c r="L41" s="61">
        <v>1</v>
      </c>
      <c r="M41" s="82">
        <v>1</v>
      </c>
      <c r="N41" s="60">
        <v>1</v>
      </c>
    </row>
    <row r="42" spans="1:14" ht="15" customHeight="1" x14ac:dyDescent="0.25">
      <c r="A42" s="57" t="s">
        <v>1021</v>
      </c>
      <c r="B42" s="3" t="s">
        <v>19</v>
      </c>
      <c r="C42" s="3"/>
      <c r="D42" s="5" t="s">
        <v>153</v>
      </c>
      <c r="E42" s="5"/>
      <c r="F42" s="7" t="s">
        <v>194</v>
      </c>
      <c r="G42" s="7"/>
      <c r="L42" s="61">
        <v>1</v>
      </c>
      <c r="M42" s="82">
        <v>1</v>
      </c>
      <c r="N42" s="60">
        <v>1</v>
      </c>
    </row>
    <row r="43" spans="1:14" ht="15" customHeight="1" x14ac:dyDescent="0.25">
      <c r="A43" s="57" t="s">
        <v>1726</v>
      </c>
      <c r="B43" s="3" t="s">
        <v>1711</v>
      </c>
      <c r="C43" s="3"/>
      <c r="D43" s="5" t="s">
        <v>1711</v>
      </c>
      <c r="E43" s="5"/>
      <c r="F43" s="7" t="s">
        <v>1711</v>
      </c>
      <c r="G43" s="7"/>
      <c r="H43" s="59" t="e">
        <f ca="1">AI_SUM(A41,A42)</f>
        <v>#NAME?</v>
      </c>
      <c r="L43" s="61">
        <v>1</v>
      </c>
    </row>
    <row r="44" spans="1:14" ht="15" customHeight="1" x14ac:dyDescent="0.25">
      <c r="A44" s="57" t="s">
        <v>1022</v>
      </c>
      <c r="B44" s="3"/>
      <c r="C44" s="3"/>
      <c r="D44" s="5"/>
      <c r="E44" s="5"/>
      <c r="F44" s="7"/>
      <c r="G44" s="7"/>
      <c r="L44" s="61">
        <v>1</v>
      </c>
      <c r="M44" s="82">
        <v>1</v>
      </c>
      <c r="N44" s="60">
        <v>1</v>
      </c>
    </row>
    <row r="45" spans="1:14" ht="15" customHeight="1" x14ac:dyDescent="0.25">
      <c r="A45" s="57" t="s">
        <v>1020</v>
      </c>
      <c r="B45" s="3" t="s">
        <v>20</v>
      </c>
      <c r="C45" s="3"/>
      <c r="D45" s="5" t="s">
        <v>154</v>
      </c>
      <c r="E45" s="5"/>
      <c r="F45" s="7" t="s">
        <v>195</v>
      </c>
      <c r="G45" s="7"/>
      <c r="L45" s="61">
        <v>1</v>
      </c>
      <c r="M45" s="82">
        <v>1</v>
      </c>
      <c r="N45" s="60">
        <v>1</v>
      </c>
    </row>
    <row r="46" spans="1:14" ht="15" customHeight="1" x14ac:dyDescent="0.25">
      <c r="A46" s="57" t="s">
        <v>1021</v>
      </c>
      <c r="B46" s="3" t="s">
        <v>21</v>
      </c>
      <c r="C46" s="3"/>
      <c r="D46" s="5" t="s">
        <v>155</v>
      </c>
      <c r="E46" s="5"/>
      <c r="F46" s="7" t="s">
        <v>196</v>
      </c>
      <c r="G46" s="7"/>
      <c r="L46" s="61">
        <v>1</v>
      </c>
      <c r="M46" s="82">
        <v>1</v>
      </c>
      <c r="N46" s="60">
        <v>1</v>
      </c>
    </row>
    <row r="47" spans="1:14" ht="15" customHeight="1" x14ac:dyDescent="0.25">
      <c r="A47" s="57" t="s">
        <v>1727</v>
      </c>
      <c r="B47" s="3" t="s">
        <v>1712</v>
      </c>
      <c r="C47" s="3"/>
      <c r="D47" s="5" t="s">
        <v>1712</v>
      </c>
      <c r="E47" s="5"/>
      <c r="F47" s="7" t="s">
        <v>1712</v>
      </c>
      <c r="G47" s="7"/>
      <c r="H47" s="59" t="e">
        <f ca="1">AI_SUM(A45,A46)</f>
        <v>#NAME?</v>
      </c>
      <c r="L47" s="61">
        <v>1</v>
      </c>
    </row>
    <row r="48" spans="1:14" ht="15" customHeight="1" x14ac:dyDescent="0.25">
      <c r="A48" s="57" t="s">
        <v>1023</v>
      </c>
      <c r="B48" s="3"/>
      <c r="C48" s="3"/>
      <c r="D48" s="5"/>
      <c r="E48" s="5"/>
      <c r="F48" s="7"/>
      <c r="G48" s="7"/>
      <c r="L48" s="61">
        <v>1</v>
      </c>
      <c r="M48" s="82">
        <v>1</v>
      </c>
      <c r="N48" s="60">
        <v>1</v>
      </c>
    </row>
    <row r="49" spans="1:14" ht="15" customHeight="1" x14ac:dyDescent="0.25">
      <c r="A49" s="57" t="s">
        <v>1020</v>
      </c>
      <c r="B49" s="3" t="s">
        <v>22</v>
      </c>
      <c r="C49" s="3"/>
      <c r="D49" s="5" t="s">
        <v>156</v>
      </c>
      <c r="E49" s="5"/>
      <c r="F49" s="7" t="s">
        <v>197</v>
      </c>
      <c r="G49" s="7"/>
      <c r="L49" s="61">
        <v>1</v>
      </c>
      <c r="M49" s="82">
        <v>1</v>
      </c>
      <c r="N49" s="60">
        <v>1</v>
      </c>
    </row>
    <row r="50" spans="1:14" ht="15" customHeight="1" x14ac:dyDescent="0.25">
      <c r="A50" s="57" t="s">
        <v>1021</v>
      </c>
      <c r="B50" s="3" t="s">
        <v>23</v>
      </c>
      <c r="C50" s="3"/>
      <c r="D50" s="5" t="s">
        <v>157</v>
      </c>
      <c r="E50" s="5"/>
      <c r="F50" s="7" t="s">
        <v>198</v>
      </c>
      <c r="G50" s="7"/>
      <c r="L50" s="61">
        <v>1</v>
      </c>
      <c r="M50" s="82">
        <v>1</v>
      </c>
      <c r="N50" s="60">
        <v>1</v>
      </c>
    </row>
    <row r="51" spans="1:14" ht="15" customHeight="1" x14ac:dyDescent="0.25">
      <c r="A51" s="57" t="s">
        <v>1729</v>
      </c>
      <c r="B51" s="3" t="s">
        <v>1713</v>
      </c>
      <c r="C51" s="3"/>
      <c r="D51" s="5" t="s">
        <v>1713</v>
      </c>
      <c r="E51" s="5"/>
      <c r="F51" s="7" t="s">
        <v>1713</v>
      </c>
      <c r="G51" s="7"/>
      <c r="H51" s="59" t="e">
        <f ca="1">AI_SUM(A49,A50)</f>
        <v>#NAME?</v>
      </c>
      <c r="L51" s="61">
        <v>1</v>
      </c>
    </row>
    <row r="52" spans="1:14" ht="15" customHeight="1" x14ac:dyDescent="0.25">
      <c r="A52" s="57" t="s">
        <v>1024</v>
      </c>
      <c r="B52" s="3"/>
      <c r="C52" s="3"/>
      <c r="D52" s="5"/>
      <c r="E52" s="5"/>
      <c r="F52" s="7"/>
      <c r="G52" s="7"/>
      <c r="L52" s="61">
        <v>1</v>
      </c>
      <c r="M52" s="82">
        <v>1</v>
      </c>
      <c r="N52" s="60">
        <v>1</v>
      </c>
    </row>
    <row r="53" spans="1:14" ht="15" customHeight="1" x14ac:dyDescent="0.25">
      <c r="A53" s="57" t="s">
        <v>1020</v>
      </c>
      <c r="B53" s="3" t="s">
        <v>24</v>
      </c>
      <c r="C53" s="3"/>
      <c r="D53" s="5" t="s">
        <v>158</v>
      </c>
      <c r="E53" s="5"/>
      <c r="F53" s="7" t="s">
        <v>199</v>
      </c>
      <c r="G53" s="7"/>
      <c r="L53" s="61">
        <v>1</v>
      </c>
      <c r="M53" s="82">
        <v>1</v>
      </c>
      <c r="N53" s="60">
        <v>1</v>
      </c>
    </row>
    <row r="54" spans="1:14" ht="15" customHeight="1" x14ac:dyDescent="0.25">
      <c r="A54" s="57" t="s">
        <v>1021</v>
      </c>
      <c r="B54" s="3" t="s">
        <v>25</v>
      </c>
      <c r="C54" s="3"/>
      <c r="D54" s="5" t="s">
        <v>159</v>
      </c>
      <c r="E54" s="5"/>
      <c r="F54" s="7" t="s">
        <v>200</v>
      </c>
      <c r="G54" s="7"/>
      <c r="L54" s="61">
        <v>1</v>
      </c>
      <c r="M54" s="82">
        <v>1</v>
      </c>
      <c r="N54" s="60">
        <v>1</v>
      </c>
    </row>
    <row r="55" spans="1:14" ht="15" customHeight="1" x14ac:dyDescent="0.25">
      <c r="A55" s="57" t="s">
        <v>1728</v>
      </c>
      <c r="B55" s="3" t="s">
        <v>1714</v>
      </c>
      <c r="C55" s="3"/>
      <c r="D55" s="5" t="s">
        <v>1714</v>
      </c>
      <c r="E55" s="5"/>
      <c r="F55" s="7" t="s">
        <v>1714</v>
      </c>
      <c r="G55" s="7"/>
      <c r="H55" s="59" t="e">
        <f ca="1">AI_SUM(A53,A54)</f>
        <v>#NAME?</v>
      </c>
      <c r="L55" s="61">
        <v>1</v>
      </c>
    </row>
    <row r="56" spans="1:14" ht="15" customHeight="1" x14ac:dyDescent="0.25">
      <c r="A56" s="57" t="s">
        <v>1730</v>
      </c>
      <c r="B56" s="3" t="s">
        <v>1718</v>
      </c>
      <c r="C56" s="3"/>
      <c r="D56" s="5" t="s">
        <v>1718</v>
      </c>
      <c r="E56" s="5"/>
      <c r="F56" s="7" t="s">
        <v>1718</v>
      </c>
      <c r="G56" s="7"/>
      <c r="H56" s="59" t="e">
        <f ca="1">AI_SUM(A39,A43,A47,A51,A55)</f>
        <v>#NAME?</v>
      </c>
      <c r="L56" s="61">
        <v>1</v>
      </c>
    </row>
    <row r="57" spans="1:14" ht="15" customHeight="1" x14ac:dyDescent="0.25">
      <c r="A57" s="57" t="s">
        <v>1025</v>
      </c>
      <c r="B57" s="3"/>
      <c r="C57" s="3"/>
      <c r="D57" s="5"/>
      <c r="E57" s="5"/>
      <c r="F57" s="7"/>
      <c r="G57" s="7"/>
      <c r="L57" s="61">
        <v>1</v>
      </c>
    </row>
    <row r="58" spans="1:14" ht="15" customHeight="1" x14ac:dyDescent="0.25">
      <c r="A58" s="57" t="s">
        <v>1026</v>
      </c>
      <c r="B58" s="3" t="s">
        <v>26</v>
      </c>
      <c r="C58" s="3"/>
      <c r="D58" s="5" t="s">
        <v>160</v>
      </c>
      <c r="E58" s="5"/>
      <c r="F58" s="7" t="s">
        <v>201</v>
      </c>
      <c r="G58" s="7"/>
      <c r="L58" s="61">
        <v>1</v>
      </c>
      <c r="M58" s="82">
        <v>1</v>
      </c>
      <c r="N58" s="60">
        <v>1</v>
      </c>
    </row>
    <row r="59" spans="1:14" ht="15" customHeight="1" x14ac:dyDescent="0.25">
      <c r="A59" s="57" t="s">
        <v>1027</v>
      </c>
      <c r="B59" s="3" t="s">
        <v>27</v>
      </c>
      <c r="C59" s="3"/>
      <c r="D59" s="5" t="s">
        <v>161</v>
      </c>
      <c r="E59" s="5"/>
      <c r="F59" s="7" t="s">
        <v>202</v>
      </c>
      <c r="G59" s="7"/>
      <c r="L59" s="61">
        <v>1</v>
      </c>
      <c r="M59" s="82">
        <v>1</v>
      </c>
      <c r="N59" s="60">
        <v>1</v>
      </c>
    </row>
    <row r="60" spans="1:14" ht="15" customHeight="1" x14ac:dyDescent="0.25">
      <c r="A60" s="57" t="s">
        <v>1028</v>
      </c>
      <c r="B60" s="3" t="s">
        <v>28</v>
      </c>
      <c r="C60" s="3"/>
      <c r="D60" s="5" t="s">
        <v>162</v>
      </c>
      <c r="E60" s="5"/>
      <c r="F60" s="7" t="s">
        <v>203</v>
      </c>
      <c r="G60" s="7"/>
      <c r="L60" s="61">
        <v>1</v>
      </c>
      <c r="M60" s="82">
        <v>1</v>
      </c>
      <c r="N60" s="60">
        <v>1</v>
      </c>
    </row>
    <row r="61" spans="1:14" ht="15" customHeight="1" x14ac:dyDescent="0.25">
      <c r="A61" s="57" t="s">
        <v>1029</v>
      </c>
      <c r="B61" s="3" t="s">
        <v>29</v>
      </c>
      <c r="C61" s="3"/>
      <c r="D61" s="5" t="s">
        <v>163</v>
      </c>
      <c r="E61" s="5"/>
      <c r="F61" s="7" t="s">
        <v>204</v>
      </c>
      <c r="G61" s="7"/>
      <c r="L61" s="61">
        <v>1</v>
      </c>
      <c r="M61" s="82">
        <v>1</v>
      </c>
      <c r="N61" s="60">
        <v>1</v>
      </c>
    </row>
    <row r="62" spans="1:14" ht="15" customHeight="1" x14ac:dyDescent="0.25">
      <c r="A62" s="57" t="s">
        <v>1030</v>
      </c>
      <c r="B62" s="3" t="s">
        <v>30</v>
      </c>
      <c r="C62" s="3"/>
      <c r="D62" s="5" t="s">
        <v>164</v>
      </c>
      <c r="E62" s="5"/>
      <c r="F62" s="7" t="s">
        <v>205</v>
      </c>
      <c r="G62" s="7"/>
      <c r="L62" s="61">
        <v>1</v>
      </c>
      <c r="M62" s="82">
        <v>1</v>
      </c>
      <c r="N62" s="60">
        <v>1</v>
      </c>
    </row>
    <row r="63" spans="1:14" ht="15" customHeight="1" x14ac:dyDescent="0.25">
      <c r="A63" s="57" t="s">
        <v>1031</v>
      </c>
      <c r="B63" s="3" t="s">
        <v>31</v>
      </c>
      <c r="C63" s="3"/>
      <c r="D63" s="5" t="s">
        <v>165</v>
      </c>
      <c r="E63" s="5"/>
      <c r="F63" s="7" t="s">
        <v>206</v>
      </c>
      <c r="G63" s="7"/>
      <c r="L63" s="61">
        <v>1</v>
      </c>
      <c r="M63" s="82">
        <v>1</v>
      </c>
      <c r="N63" s="60">
        <v>1</v>
      </c>
    </row>
    <row r="64" spans="1:14" ht="15" customHeight="1" x14ac:dyDescent="0.25">
      <c r="A64" s="57" t="s">
        <v>1731</v>
      </c>
      <c r="B64" s="3" t="s">
        <v>1715</v>
      </c>
      <c r="C64" s="3"/>
      <c r="D64" s="5" t="s">
        <v>1715</v>
      </c>
      <c r="E64" s="5"/>
      <c r="F64" s="7" t="s">
        <v>1715</v>
      </c>
      <c r="G64" s="7"/>
      <c r="H64" s="59" t="e">
        <f ca="1">AI_SUM(A58,A59,A60,A61,A62,A63)</f>
        <v>#NAME?</v>
      </c>
      <c r="L64" s="61">
        <v>1</v>
      </c>
    </row>
    <row r="65" spans="1:18" ht="15" customHeight="1" x14ac:dyDescent="0.25">
      <c r="A65" s="57" t="s">
        <v>1032</v>
      </c>
      <c r="B65" s="3"/>
      <c r="C65" s="3"/>
      <c r="D65" s="5"/>
      <c r="E65" s="5"/>
      <c r="F65" s="7"/>
      <c r="G65" s="7"/>
      <c r="L65" s="61">
        <v>1</v>
      </c>
    </row>
    <row r="66" spans="1:18" ht="15" customHeight="1" x14ac:dyDescent="0.25">
      <c r="A66" s="57" t="s">
        <v>1033</v>
      </c>
      <c r="B66" s="3" t="s">
        <v>32</v>
      </c>
      <c r="C66" s="3"/>
      <c r="D66" s="5" t="s">
        <v>166</v>
      </c>
      <c r="E66" s="5"/>
      <c r="F66" s="7" t="s">
        <v>207</v>
      </c>
      <c r="G66" s="7"/>
      <c r="L66" s="61">
        <v>1</v>
      </c>
      <c r="M66" s="82">
        <v>1</v>
      </c>
      <c r="N66" s="60">
        <v>1</v>
      </c>
    </row>
    <row r="67" spans="1:18" ht="15" customHeight="1" x14ac:dyDescent="0.25">
      <c r="A67" s="57" t="s">
        <v>1034</v>
      </c>
      <c r="B67" s="3"/>
      <c r="C67" s="3"/>
      <c r="D67" s="5"/>
      <c r="E67" s="5"/>
      <c r="F67" s="7"/>
      <c r="G67" s="7"/>
      <c r="L67" s="61">
        <v>1</v>
      </c>
      <c r="M67" s="82">
        <v>1</v>
      </c>
      <c r="N67" s="60">
        <v>1</v>
      </c>
    </row>
    <row r="68" spans="1:18" ht="15" customHeight="1" x14ac:dyDescent="0.25">
      <c r="A68" s="57" t="s">
        <v>1035</v>
      </c>
      <c r="B68" s="3" t="s">
        <v>33</v>
      </c>
      <c r="C68" s="3"/>
      <c r="D68" s="5" t="s">
        <v>167</v>
      </c>
      <c r="E68" s="5"/>
      <c r="F68" s="7" t="s">
        <v>208</v>
      </c>
      <c r="G68" s="7"/>
      <c r="L68" s="61">
        <v>1</v>
      </c>
      <c r="M68" s="82">
        <v>1</v>
      </c>
      <c r="N68" s="60">
        <v>1</v>
      </c>
    </row>
    <row r="69" spans="1:18" ht="15" customHeight="1" x14ac:dyDescent="0.25">
      <c r="A69" s="57" t="s">
        <v>1036</v>
      </c>
      <c r="B69" s="3"/>
      <c r="C69" s="3"/>
      <c r="D69" s="5"/>
      <c r="E69" s="5"/>
      <c r="F69" s="7"/>
      <c r="G69" s="7"/>
      <c r="L69" s="61">
        <v>1</v>
      </c>
      <c r="M69" s="82">
        <v>1</v>
      </c>
      <c r="N69" s="60">
        <v>1</v>
      </c>
    </row>
    <row r="70" spans="1:18" ht="15" customHeight="1" x14ac:dyDescent="0.25">
      <c r="A70" s="57" t="s">
        <v>1000</v>
      </c>
      <c r="B70" s="3" t="s">
        <v>34</v>
      </c>
      <c r="C70" s="3"/>
      <c r="D70" s="5" t="s">
        <v>168</v>
      </c>
      <c r="E70" s="5"/>
      <c r="F70" s="7" t="s">
        <v>209</v>
      </c>
      <c r="G70" s="7"/>
      <c r="L70" s="61">
        <v>1</v>
      </c>
      <c r="M70" s="82">
        <v>1</v>
      </c>
      <c r="N70" s="60">
        <v>1</v>
      </c>
    </row>
    <row r="71" spans="1:18" ht="15" customHeight="1" x14ac:dyDescent="0.25">
      <c r="A71" s="57" t="s">
        <v>1732</v>
      </c>
      <c r="B71" s="3" t="s">
        <v>1716</v>
      </c>
      <c r="C71" s="3"/>
      <c r="D71" s="5" t="s">
        <v>1716</v>
      </c>
      <c r="E71" s="5"/>
      <c r="F71" s="7" t="s">
        <v>1716</v>
      </c>
      <c r="G71" s="7"/>
      <c r="H71" s="59" t="e">
        <f ca="1">AI_SUM(A66,A68,A70)</f>
        <v>#NAME?</v>
      </c>
      <c r="L71" s="61">
        <v>1</v>
      </c>
    </row>
    <row r="72" spans="1:18" ht="15" customHeight="1" x14ac:dyDescent="0.25">
      <c r="A72" s="57" t="s">
        <v>1037</v>
      </c>
      <c r="B72" s="3" t="s">
        <v>35</v>
      </c>
      <c r="C72" s="3"/>
      <c r="D72" s="5" t="s">
        <v>169</v>
      </c>
      <c r="E72" s="5"/>
      <c r="F72" s="7" t="s">
        <v>210</v>
      </c>
      <c r="G72" s="7"/>
      <c r="L72" s="61">
        <v>1</v>
      </c>
      <c r="M72" s="82">
        <v>1</v>
      </c>
      <c r="N72" s="60">
        <v>1</v>
      </c>
    </row>
    <row r="73" spans="1:18" ht="15" customHeight="1" x14ac:dyDescent="0.25">
      <c r="A73" s="57" t="s">
        <v>1038</v>
      </c>
      <c r="B73" s="3" t="s">
        <v>36</v>
      </c>
      <c r="C73" s="3"/>
      <c r="D73" s="5" t="s">
        <v>170</v>
      </c>
      <c r="E73" s="5"/>
      <c r="F73" s="7" t="s">
        <v>211</v>
      </c>
      <c r="G73" s="7"/>
      <c r="L73" s="61">
        <v>1</v>
      </c>
      <c r="M73" s="82">
        <v>1</v>
      </c>
      <c r="N73" s="60">
        <v>1</v>
      </c>
    </row>
    <row r="74" spans="1:18" ht="15" customHeight="1" x14ac:dyDescent="0.25">
      <c r="A74" s="57" t="s">
        <v>1039</v>
      </c>
      <c r="B74" s="3" t="s">
        <v>37</v>
      </c>
      <c r="C74" s="3"/>
      <c r="D74" s="5" t="s">
        <v>171</v>
      </c>
      <c r="E74" s="5"/>
      <c r="F74" s="7" t="s">
        <v>212</v>
      </c>
      <c r="G74" s="7"/>
      <c r="L74" s="61">
        <v>1</v>
      </c>
      <c r="M74" s="82">
        <v>1</v>
      </c>
      <c r="N74" s="60">
        <v>1</v>
      </c>
    </row>
    <row r="75" spans="1:18" ht="15" customHeight="1" x14ac:dyDescent="0.25">
      <c r="A75" s="57" t="s">
        <v>1040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L75" s="61">
        <v>1</v>
      </c>
      <c r="M75" s="82">
        <v>1</v>
      </c>
      <c r="N75" s="60">
        <v>1</v>
      </c>
    </row>
    <row r="76" spans="1:18" ht="15" customHeight="1" x14ac:dyDescent="0.25">
      <c r="A76" s="57" t="s">
        <v>1041</v>
      </c>
      <c r="B76" s="3" t="s">
        <v>39</v>
      </c>
      <c r="C76" s="3"/>
      <c r="D76" s="5" t="s">
        <v>172</v>
      </c>
      <c r="E76" s="5"/>
      <c r="F76" s="7" t="s">
        <v>213</v>
      </c>
      <c r="G76" s="7"/>
      <c r="L76" s="61">
        <v>1</v>
      </c>
    </row>
    <row r="77" spans="1:18" ht="15" customHeight="1" x14ac:dyDescent="0.25">
      <c r="A77" s="57" t="s">
        <v>1042</v>
      </c>
      <c r="B77" s="3" t="s">
        <v>40</v>
      </c>
      <c r="C77" s="3"/>
      <c r="D77" s="5" t="s">
        <v>173</v>
      </c>
      <c r="E77" s="5"/>
      <c r="F77" s="7" t="s">
        <v>214</v>
      </c>
      <c r="G77" s="7"/>
      <c r="L77" s="61">
        <v>1</v>
      </c>
    </row>
    <row r="78" spans="1:18" ht="15" customHeight="1" x14ac:dyDescent="0.25">
      <c r="A78" s="57" t="s">
        <v>1043</v>
      </c>
      <c r="B78" s="3" t="s">
        <v>41</v>
      </c>
      <c r="C78" s="3"/>
      <c r="D78" s="5" t="s">
        <v>174</v>
      </c>
      <c r="E78" s="5"/>
      <c r="F78" s="7" t="s">
        <v>215</v>
      </c>
      <c r="G78" s="7"/>
      <c r="L78" s="61">
        <v>1</v>
      </c>
    </row>
    <row r="79" spans="1:18" ht="15" customHeight="1" x14ac:dyDescent="0.25">
      <c r="A79" s="52" t="s">
        <v>1488</v>
      </c>
      <c r="B79" s="3"/>
      <c r="C79" s="3"/>
      <c r="D79" s="5"/>
      <c r="E79" s="5"/>
      <c r="F79" s="7"/>
      <c r="G79" s="7"/>
      <c r="L79" s="61">
        <v>1</v>
      </c>
      <c r="M79" s="82">
        <v>1</v>
      </c>
      <c r="N79" s="60">
        <v>1</v>
      </c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1001</v>
      </c>
      <c r="B80" s="65"/>
      <c r="C80" s="65"/>
      <c r="D80" s="66"/>
      <c r="E80" s="66"/>
      <c r="F80" s="67"/>
      <c r="G80" s="67"/>
      <c r="I80" s="57"/>
      <c r="J80" s="59"/>
      <c r="K80" s="59"/>
      <c r="L80" s="61">
        <v>1</v>
      </c>
      <c r="M80" s="82">
        <v>1</v>
      </c>
      <c r="N80" s="60">
        <v>1</v>
      </c>
    </row>
    <row r="81" spans="1:18" ht="15" customHeight="1" x14ac:dyDescent="0.25">
      <c r="A81" s="57" t="s">
        <v>1002</v>
      </c>
      <c r="B81" s="68" t="s">
        <v>1273</v>
      </c>
      <c r="C81" s="68"/>
      <c r="D81" s="69" t="s">
        <v>1314</v>
      </c>
      <c r="E81" s="69"/>
      <c r="F81" s="70" t="s">
        <v>1355</v>
      </c>
      <c r="G81" s="70"/>
      <c r="I81" s="57"/>
      <c r="J81" s="59"/>
      <c r="K81" s="59"/>
      <c r="L81" s="61">
        <v>1</v>
      </c>
      <c r="M81" s="82">
        <v>1</v>
      </c>
      <c r="N81" s="60">
        <v>1</v>
      </c>
    </row>
    <row r="82" spans="1:18" ht="15" customHeight="1" x14ac:dyDescent="0.25">
      <c r="A82" s="57" t="s">
        <v>1003</v>
      </c>
      <c r="B82" s="68"/>
      <c r="C82" s="68"/>
      <c r="D82" s="69"/>
      <c r="E82" s="69"/>
      <c r="F82" s="70"/>
      <c r="G82" s="70"/>
      <c r="I82" s="57"/>
      <c r="J82" s="59"/>
      <c r="K82" s="59"/>
      <c r="L82" s="61">
        <v>1</v>
      </c>
      <c r="M82" s="82">
        <v>1</v>
      </c>
      <c r="N82" s="60">
        <v>1</v>
      </c>
    </row>
    <row r="83" spans="1:18" ht="15" customHeight="1" x14ac:dyDescent="0.25">
      <c r="A83" s="57" t="s">
        <v>1004</v>
      </c>
      <c r="B83" s="68" t="s">
        <v>1274</v>
      </c>
      <c r="C83" s="68"/>
      <c r="D83" s="69" t="s">
        <v>1315</v>
      </c>
      <c r="E83" s="69"/>
      <c r="F83" s="70" t="s">
        <v>1356</v>
      </c>
      <c r="G83" s="70"/>
      <c r="I83" s="57"/>
      <c r="J83" s="59"/>
      <c r="K83" s="59"/>
      <c r="L83" s="61">
        <v>1</v>
      </c>
      <c r="M83" s="82">
        <v>1</v>
      </c>
      <c r="N83" s="60">
        <v>1</v>
      </c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1005</v>
      </c>
      <c r="B84" s="68" t="s">
        <v>1275</v>
      </c>
      <c r="C84" s="68"/>
      <c r="D84" s="69" t="s">
        <v>1316</v>
      </c>
      <c r="E84" s="69"/>
      <c r="F84" s="70" t="s">
        <v>1357</v>
      </c>
      <c r="G84" s="70"/>
      <c r="I84" s="57"/>
      <c r="J84" s="59"/>
      <c r="K84" s="59"/>
      <c r="L84" s="61">
        <v>1</v>
      </c>
      <c r="M84" s="82">
        <v>1</v>
      </c>
      <c r="N84" s="60">
        <v>1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1719</v>
      </c>
      <c r="B85" s="3" t="s">
        <v>1738</v>
      </c>
      <c r="C85" s="3"/>
      <c r="D85" s="5" t="s">
        <v>1738</v>
      </c>
      <c r="E85" s="5"/>
      <c r="F85" s="7" t="s">
        <v>1738</v>
      </c>
      <c r="G85" s="7"/>
      <c r="H85" s="59" t="e">
        <f ca="1">AI_SUM(A83,A84)</f>
        <v>#NAME?</v>
      </c>
      <c r="I85" s="57"/>
      <c r="L85" s="61">
        <v>1</v>
      </c>
      <c r="M85" s="82">
        <v>1</v>
      </c>
      <c r="N85" s="60">
        <v>1</v>
      </c>
    </row>
    <row r="86" spans="1:18" ht="15" customHeight="1" x14ac:dyDescent="0.25">
      <c r="A86" s="57" t="s">
        <v>1736</v>
      </c>
      <c r="B86" s="68" t="s">
        <v>1276</v>
      </c>
      <c r="C86" s="68"/>
      <c r="D86" s="69" t="s">
        <v>1317</v>
      </c>
      <c r="E86" s="69"/>
      <c r="F86" s="70" t="s">
        <v>1358</v>
      </c>
      <c r="G86" s="70"/>
      <c r="I86" s="57"/>
      <c r="J86" s="59"/>
      <c r="K86" s="59"/>
      <c r="L86" s="61">
        <v>1</v>
      </c>
      <c r="M86" s="82">
        <v>1</v>
      </c>
      <c r="N86" s="60">
        <v>1</v>
      </c>
    </row>
    <row r="87" spans="1:18" ht="15" customHeight="1" x14ac:dyDescent="0.25">
      <c r="A87" s="57" t="s">
        <v>1006</v>
      </c>
      <c r="B87" s="68"/>
      <c r="C87" s="68"/>
      <c r="D87" s="69"/>
      <c r="E87" s="69"/>
      <c r="F87" s="70"/>
      <c r="G87" s="70"/>
      <c r="I87" s="57"/>
      <c r="J87" s="59"/>
      <c r="K87" s="59"/>
      <c r="L87" s="61">
        <v>1</v>
      </c>
      <c r="M87" s="82">
        <v>1</v>
      </c>
      <c r="N87" s="60">
        <v>1</v>
      </c>
    </row>
    <row r="88" spans="1:18" ht="15" customHeight="1" x14ac:dyDescent="0.25">
      <c r="A88" s="57" t="s">
        <v>997</v>
      </c>
      <c r="B88" s="68"/>
      <c r="C88" s="68"/>
      <c r="D88" s="69"/>
      <c r="E88" s="69"/>
      <c r="F88" s="70"/>
      <c r="G88" s="70"/>
      <c r="I88" s="57"/>
      <c r="J88" s="59"/>
      <c r="K88" s="59"/>
      <c r="L88" s="61">
        <v>1</v>
      </c>
      <c r="M88" s="82">
        <v>1</v>
      </c>
      <c r="N88" s="60">
        <v>1</v>
      </c>
    </row>
    <row r="89" spans="1:18" ht="15" customHeight="1" x14ac:dyDescent="0.25">
      <c r="A89" s="57" t="s">
        <v>1007</v>
      </c>
      <c r="B89" s="68" t="s">
        <v>1277</v>
      </c>
      <c r="C89" s="68"/>
      <c r="D89" s="69" t="s">
        <v>1318</v>
      </c>
      <c r="E89" s="69"/>
      <c r="F89" s="70" t="s">
        <v>1359</v>
      </c>
      <c r="G89" s="70"/>
      <c r="I89" s="57"/>
      <c r="J89" s="59"/>
      <c r="K89" s="59"/>
      <c r="L89" s="61">
        <v>1</v>
      </c>
      <c r="M89" s="82">
        <v>1</v>
      </c>
      <c r="N89" s="60">
        <v>1</v>
      </c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1737</v>
      </c>
      <c r="B90" s="68" t="s">
        <v>1278</v>
      </c>
      <c r="C90" s="68"/>
      <c r="D90" s="69" t="s">
        <v>1319</v>
      </c>
      <c r="E90" s="69"/>
      <c r="F90" s="70" t="s">
        <v>1360</v>
      </c>
      <c r="G90" s="70"/>
      <c r="I90" s="57"/>
      <c r="J90" s="59"/>
      <c r="K90" s="59"/>
      <c r="L90" s="61">
        <v>1</v>
      </c>
      <c r="M90" s="82">
        <v>1</v>
      </c>
      <c r="N90" s="60">
        <v>1</v>
      </c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1008</v>
      </c>
      <c r="B91" s="68" t="s">
        <v>1279</v>
      </c>
      <c r="C91" s="68"/>
      <c r="D91" s="69" t="s">
        <v>1320</v>
      </c>
      <c r="E91" s="69"/>
      <c r="F91" s="70" t="s">
        <v>1361</v>
      </c>
      <c r="G91" s="70"/>
      <c r="I91" s="57"/>
      <c r="J91" s="59"/>
      <c r="K91" s="59"/>
      <c r="L91" s="61">
        <v>1</v>
      </c>
      <c r="M91" s="82">
        <v>1</v>
      </c>
      <c r="N91" s="60">
        <v>1</v>
      </c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1009</v>
      </c>
      <c r="B92" s="68" t="s">
        <v>1280</v>
      </c>
      <c r="C92" s="68"/>
      <c r="D92" s="69" t="s">
        <v>1321</v>
      </c>
      <c r="E92" s="69"/>
      <c r="F92" s="70" t="s">
        <v>1362</v>
      </c>
      <c r="G92" s="70"/>
      <c r="I92" s="57"/>
      <c r="J92" s="59"/>
      <c r="K92" s="59"/>
      <c r="L92" s="61">
        <v>1</v>
      </c>
      <c r="M92" s="82">
        <v>1</v>
      </c>
      <c r="N92" s="60">
        <v>1</v>
      </c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1720</v>
      </c>
      <c r="B93" s="3" t="s">
        <v>1739</v>
      </c>
      <c r="C93" s="3"/>
      <c r="D93" s="5" t="s">
        <v>1739</v>
      </c>
      <c r="E93" s="5"/>
      <c r="F93" s="7" t="s">
        <v>1739</v>
      </c>
      <c r="G93" s="7"/>
      <c r="H93" s="59" t="e">
        <f ca="1">AI_SUM(A89,A90,A91,A92)</f>
        <v>#NAME?</v>
      </c>
      <c r="I93" s="57"/>
      <c r="J93" s="59"/>
      <c r="K93" s="59"/>
      <c r="L93" s="61">
        <v>1</v>
      </c>
      <c r="M93" s="82">
        <v>1</v>
      </c>
      <c r="N93" s="60">
        <v>1</v>
      </c>
    </row>
    <row r="94" spans="1:18" ht="15" customHeight="1" x14ac:dyDescent="0.25">
      <c r="A94" s="57" t="s">
        <v>1010</v>
      </c>
      <c r="B94" s="68"/>
      <c r="C94" s="68"/>
      <c r="D94" s="69"/>
      <c r="E94" s="69"/>
      <c r="F94" s="70"/>
      <c r="G94" s="70"/>
      <c r="I94" s="57"/>
      <c r="J94" s="59"/>
      <c r="K94" s="59"/>
      <c r="L94" s="61">
        <v>1</v>
      </c>
      <c r="M94" s="82">
        <v>1</v>
      </c>
      <c r="N94" s="60">
        <v>1</v>
      </c>
    </row>
    <row r="95" spans="1:18" ht="15" customHeight="1" x14ac:dyDescent="0.25">
      <c r="A95" s="57" t="s">
        <v>1011</v>
      </c>
      <c r="B95" s="68"/>
      <c r="C95" s="68"/>
      <c r="D95" s="69"/>
      <c r="E95" s="69"/>
      <c r="F95" s="70"/>
      <c r="G95" s="70"/>
      <c r="I95" s="57"/>
      <c r="L95" s="61">
        <v>1</v>
      </c>
      <c r="M95" s="82">
        <v>1</v>
      </c>
      <c r="N95" s="60">
        <v>1</v>
      </c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1044</v>
      </c>
      <c r="B96" s="68" t="s">
        <v>1281</v>
      </c>
      <c r="C96" s="68"/>
      <c r="D96" s="69" t="s">
        <v>1322</v>
      </c>
      <c r="E96" s="69"/>
      <c r="F96" s="70" t="s">
        <v>1363</v>
      </c>
      <c r="G96" s="70"/>
      <c r="I96" s="57"/>
      <c r="J96" s="59"/>
      <c r="K96" s="59"/>
      <c r="L96" s="61">
        <v>1</v>
      </c>
      <c r="M96" s="82">
        <v>1</v>
      </c>
      <c r="N96" s="60">
        <v>1</v>
      </c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1045</v>
      </c>
      <c r="B97" s="68" t="s">
        <v>1282</v>
      </c>
      <c r="C97" s="68"/>
      <c r="D97" s="69" t="s">
        <v>1323</v>
      </c>
      <c r="E97" s="69"/>
      <c r="F97" s="70" t="s">
        <v>1364</v>
      </c>
      <c r="G97" s="70"/>
      <c r="I97" s="57"/>
      <c r="J97" s="59"/>
      <c r="K97" s="59"/>
      <c r="L97" s="61">
        <v>1</v>
      </c>
      <c r="M97" s="82">
        <v>1</v>
      </c>
      <c r="N97" s="60">
        <v>1</v>
      </c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1046</v>
      </c>
      <c r="B98" s="68" t="s">
        <v>1283</v>
      </c>
      <c r="C98" s="68"/>
      <c r="D98" s="69" t="s">
        <v>1324</v>
      </c>
      <c r="E98" s="69"/>
      <c r="F98" s="70" t="s">
        <v>1365</v>
      </c>
      <c r="G98" s="70"/>
      <c r="I98" s="57"/>
      <c r="J98" s="59"/>
      <c r="K98" s="59"/>
      <c r="L98" s="61">
        <v>1</v>
      </c>
      <c r="M98" s="82">
        <v>1</v>
      </c>
      <c r="N98" s="60">
        <v>1</v>
      </c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1721</v>
      </c>
      <c r="B99" s="3" t="s">
        <v>1740</v>
      </c>
      <c r="C99" s="3"/>
      <c r="D99" s="5" t="s">
        <v>1740</v>
      </c>
      <c r="E99" s="5"/>
      <c r="F99" s="7" t="s">
        <v>1740</v>
      </c>
      <c r="G99" s="7"/>
      <c r="H99" s="59" t="e">
        <f ca="1">AI_SUM(A96,A97,A98)</f>
        <v>#NAME?</v>
      </c>
      <c r="I99" s="57"/>
      <c r="L99" s="61">
        <v>1</v>
      </c>
      <c r="M99" s="82">
        <v>1</v>
      </c>
      <c r="N99" s="60">
        <v>1</v>
      </c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1012</v>
      </c>
      <c r="B100" s="68"/>
      <c r="C100" s="68"/>
      <c r="D100" s="69"/>
      <c r="E100" s="69"/>
      <c r="F100" s="70"/>
      <c r="G100" s="70"/>
      <c r="I100" s="57"/>
      <c r="J100" s="59"/>
      <c r="K100" s="59"/>
      <c r="L100" s="61">
        <v>1</v>
      </c>
      <c r="M100" s="82">
        <v>1</v>
      </c>
      <c r="N100" s="60">
        <v>1</v>
      </c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1047</v>
      </c>
      <c r="B101" s="68" t="s">
        <v>1284</v>
      </c>
      <c r="C101" s="68"/>
      <c r="D101" s="69" t="s">
        <v>1325</v>
      </c>
      <c r="E101" s="69"/>
      <c r="F101" s="70" t="s">
        <v>1366</v>
      </c>
      <c r="G101" s="70"/>
      <c r="I101" s="57"/>
      <c r="J101" s="59"/>
      <c r="K101" s="59"/>
      <c r="L101" s="61">
        <v>1</v>
      </c>
      <c r="M101" s="82">
        <v>1</v>
      </c>
      <c r="N101" s="60">
        <v>1</v>
      </c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1048</v>
      </c>
      <c r="B102" s="68"/>
      <c r="C102" s="68"/>
      <c r="D102" s="69"/>
      <c r="E102" s="69"/>
      <c r="F102" s="70"/>
      <c r="G102" s="70"/>
      <c r="I102" s="57"/>
      <c r="J102" s="59"/>
      <c r="K102" s="59"/>
      <c r="L102" s="61">
        <v>1</v>
      </c>
      <c r="M102" s="82">
        <v>1</v>
      </c>
      <c r="N102" s="60">
        <v>1</v>
      </c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998</v>
      </c>
      <c r="B103" s="68" t="s">
        <v>1285</v>
      </c>
      <c r="C103" s="68"/>
      <c r="D103" s="69" t="s">
        <v>1326</v>
      </c>
      <c r="E103" s="69"/>
      <c r="F103" s="70" t="s">
        <v>1367</v>
      </c>
      <c r="G103" s="70"/>
      <c r="I103" s="57"/>
      <c r="J103" s="59"/>
      <c r="K103" s="59"/>
      <c r="L103" s="61">
        <v>1</v>
      </c>
      <c r="M103" s="82">
        <v>1</v>
      </c>
      <c r="N103" s="60">
        <v>1</v>
      </c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1046</v>
      </c>
      <c r="B104" s="68" t="s">
        <v>1286</v>
      </c>
      <c r="C104" s="68"/>
      <c r="D104" s="69" t="s">
        <v>1327</v>
      </c>
      <c r="E104" s="69"/>
      <c r="F104" s="70" t="s">
        <v>1368</v>
      </c>
      <c r="G104" s="70"/>
      <c r="I104" s="57"/>
      <c r="J104" s="59"/>
      <c r="K104" s="59"/>
      <c r="L104" s="61">
        <v>1</v>
      </c>
      <c r="M104" s="82">
        <v>1</v>
      </c>
      <c r="N104" s="60">
        <v>1</v>
      </c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1722</v>
      </c>
      <c r="B105" s="3" t="s">
        <v>1741</v>
      </c>
      <c r="C105" s="3"/>
      <c r="D105" s="5" t="s">
        <v>1741</v>
      </c>
      <c r="E105" s="5"/>
      <c r="F105" s="7" t="s">
        <v>1741</v>
      </c>
      <c r="G105" s="7"/>
      <c r="H105" s="59" t="e">
        <f ca="1">AI_SUM(A101,A103,A104)</f>
        <v>#NAME?</v>
      </c>
      <c r="I105" s="57"/>
      <c r="L105" s="61">
        <v>1</v>
      </c>
      <c r="M105" s="82">
        <v>1</v>
      </c>
      <c r="N105" s="60">
        <v>1</v>
      </c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1723</v>
      </c>
      <c r="B106" s="3" t="s">
        <v>1742</v>
      </c>
      <c r="C106" s="3"/>
      <c r="D106" s="5" t="s">
        <v>1742</v>
      </c>
      <c r="E106" s="5"/>
      <c r="F106" s="7" t="s">
        <v>1742</v>
      </c>
      <c r="G106" s="7"/>
      <c r="H106" s="59" t="e">
        <f ca="1">AI_SUM(A99,A105)</f>
        <v>#NAME?</v>
      </c>
      <c r="I106" s="57"/>
      <c r="L106" s="61">
        <v>1</v>
      </c>
      <c r="M106" s="82">
        <v>1</v>
      </c>
      <c r="N106" s="60">
        <v>1</v>
      </c>
    </row>
    <row r="107" spans="1:18" ht="15" customHeight="1" x14ac:dyDescent="0.25">
      <c r="A107" s="57" t="s">
        <v>1724</v>
      </c>
      <c r="B107" s="3" t="s">
        <v>1743</v>
      </c>
      <c r="C107" s="3"/>
      <c r="D107" s="5" t="s">
        <v>1743</v>
      </c>
      <c r="E107" s="5"/>
      <c r="F107" s="7" t="s">
        <v>1743</v>
      </c>
      <c r="G107" s="7"/>
      <c r="H107" s="59" t="e">
        <f ca="1">AI_SUM(A81,A85,A86,A93,A106)</f>
        <v>#NAME?</v>
      </c>
      <c r="I107" s="57"/>
      <c r="L107" s="61">
        <v>1</v>
      </c>
      <c r="M107" s="82">
        <v>1</v>
      </c>
      <c r="N107" s="60">
        <v>1</v>
      </c>
    </row>
    <row r="108" spans="1:18" ht="15" customHeight="1" x14ac:dyDescent="0.25">
      <c r="A108" s="57" t="s">
        <v>1013</v>
      </c>
      <c r="B108" s="68"/>
      <c r="C108" s="68"/>
      <c r="D108" s="69"/>
      <c r="E108" s="69"/>
      <c r="F108" s="70"/>
      <c r="G108" s="70"/>
      <c r="I108" s="57"/>
      <c r="J108" s="59"/>
      <c r="K108" s="59"/>
      <c r="L108" s="61">
        <v>1</v>
      </c>
      <c r="M108" s="82">
        <v>1</v>
      </c>
      <c r="N108" s="60">
        <v>1</v>
      </c>
    </row>
    <row r="109" spans="1:18" ht="15" customHeight="1" x14ac:dyDescent="0.25">
      <c r="A109" s="57" t="s">
        <v>1014</v>
      </c>
      <c r="B109" s="68"/>
      <c r="C109" s="68"/>
      <c r="D109" s="69"/>
      <c r="E109" s="69"/>
      <c r="F109" s="70"/>
      <c r="G109" s="70"/>
      <c r="I109" s="57"/>
      <c r="J109" s="59"/>
      <c r="K109" s="59"/>
      <c r="L109" s="61">
        <v>1</v>
      </c>
      <c r="M109" s="82">
        <v>1</v>
      </c>
      <c r="N109" s="60">
        <v>1</v>
      </c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999</v>
      </c>
      <c r="B110" s="68" t="s">
        <v>1287</v>
      </c>
      <c r="C110" s="68"/>
      <c r="D110" s="69" t="s">
        <v>1328</v>
      </c>
      <c r="E110" s="69"/>
      <c r="F110" s="70" t="s">
        <v>1369</v>
      </c>
      <c r="G110" s="70"/>
      <c r="I110" s="57"/>
      <c r="J110" s="59"/>
      <c r="K110" s="59"/>
      <c r="L110" s="61">
        <v>1</v>
      </c>
      <c r="M110" s="82">
        <v>1</v>
      </c>
      <c r="N110" s="60">
        <v>1</v>
      </c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1015</v>
      </c>
      <c r="B111" s="68" t="s">
        <v>1288</v>
      </c>
      <c r="C111" s="68"/>
      <c r="D111" s="69" t="s">
        <v>1329</v>
      </c>
      <c r="E111" s="69"/>
      <c r="F111" s="70" t="s">
        <v>1370</v>
      </c>
      <c r="G111" s="70"/>
      <c r="I111" s="57"/>
      <c r="J111" s="59"/>
      <c r="K111" s="59"/>
      <c r="L111" s="61">
        <v>1</v>
      </c>
      <c r="M111" s="82">
        <v>1</v>
      </c>
      <c r="N111" s="60">
        <v>1</v>
      </c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1016</v>
      </c>
      <c r="B112" s="68" t="s">
        <v>1289</v>
      </c>
      <c r="C112" s="68"/>
      <c r="D112" s="69" t="s">
        <v>1330</v>
      </c>
      <c r="E112" s="69"/>
      <c r="F112" s="70" t="s">
        <v>1371</v>
      </c>
      <c r="G112" s="70"/>
      <c r="I112" s="57"/>
      <c r="J112" s="59"/>
      <c r="K112" s="59"/>
      <c r="L112" s="61">
        <v>1</v>
      </c>
      <c r="M112" s="82">
        <v>1</v>
      </c>
      <c r="N112" s="60">
        <v>1</v>
      </c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1725</v>
      </c>
      <c r="B113" s="3" t="s">
        <v>1744</v>
      </c>
      <c r="C113" s="3"/>
      <c r="D113" s="5" t="s">
        <v>1744</v>
      </c>
      <c r="E113" s="5"/>
      <c r="F113" s="7" t="s">
        <v>1744</v>
      </c>
      <c r="G113" s="7"/>
      <c r="H113" s="59" t="e">
        <f ca="1">AI_SUM(A110,A111,A112)</f>
        <v>#NAME?</v>
      </c>
      <c r="I113" s="57"/>
      <c r="L113" s="61">
        <v>1</v>
      </c>
      <c r="M113" s="82">
        <v>1</v>
      </c>
      <c r="N113" s="60">
        <v>1</v>
      </c>
    </row>
    <row r="114" spans="1:18" ht="15" customHeight="1" x14ac:dyDescent="0.25">
      <c r="A114" s="57" t="s">
        <v>1017</v>
      </c>
      <c r="B114" s="68"/>
      <c r="C114" s="68"/>
      <c r="D114" s="69"/>
      <c r="E114" s="69"/>
      <c r="F114" s="70"/>
      <c r="G114" s="70"/>
      <c r="I114" s="57"/>
      <c r="J114" s="59"/>
      <c r="K114" s="59"/>
      <c r="L114" s="61">
        <v>1</v>
      </c>
      <c r="M114" s="82">
        <v>1</v>
      </c>
      <c r="N114" s="60">
        <v>1</v>
      </c>
    </row>
    <row r="115" spans="1:18" ht="15" customHeight="1" x14ac:dyDescent="0.25">
      <c r="A115" s="57" t="s">
        <v>1018</v>
      </c>
      <c r="B115" s="68" t="s">
        <v>1290</v>
      </c>
      <c r="C115" s="68"/>
      <c r="D115" s="69" t="s">
        <v>1331</v>
      </c>
      <c r="E115" s="69"/>
      <c r="F115" s="70" t="s">
        <v>1372</v>
      </c>
      <c r="G115" s="70"/>
      <c r="I115" s="57"/>
      <c r="J115" s="59"/>
      <c r="K115" s="59"/>
      <c r="L115" s="61">
        <v>1</v>
      </c>
      <c r="M115" s="82">
        <v>1</v>
      </c>
      <c r="N115" s="60">
        <v>1</v>
      </c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1019</v>
      </c>
      <c r="B116" s="68"/>
      <c r="C116" s="68"/>
      <c r="D116" s="69"/>
      <c r="E116" s="69"/>
      <c r="F116" s="70"/>
      <c r="G116" s="70"/>
      <c r="I116" s="57"/>
      <c r="J116" s="59"/>
      <c r="K116" s="59"/>
      <c r="L116" s="61">
        <v>1</v>
      </c>
      <c r="M116" s="82">
        <v>1</v>
      </c>
      <c r="N116" s="60">
        <v>1</v>
      </c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1020</v>
      </c>
      <c r="B117" s="68" t="s">
        <v>1291</v>
      </c>
      <c r="C117" s="68"/>
      <c r="D117" s="69" t="s">
        <v>1332</v>
      </c>
      <c r="E117" s="69"/>
      <c r="F117" s="70" t="s">
        <v>1373</v>
      </c>
      <c r="G117" s="70"/>
      <c r="I117" s="57"/>
      <c r="J117" s="59"/>
      <c r="K117" s="59"/>
      <c r="L117" s="61">
        <v>1</v>
      </c>
      <c r="M117" s="82">
        <v>1</v>
      </c>
      <c r="N117" s="60">
        <v>1</v>
      </c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1021</v>
      </c>
      <c r="B118" s="68" t="s">
        <v>1292</v>
      </c>
      <c r="C118" s="68"/>
      <c r="D118" s="69" t="s">
        <v>1333</v>
      </c>
      <c r="E118" s="69"/>
      <c r="F118" s="70" t="s">
        <v>1374</v>
      </c>
      <c r="G118" s="70"/>
      <c r="I118" s="57"/>
      <c r="J118" s="59"/>
      <c r="K118" s="59"/>
      <c r="L118" s="61">
        <v>1</v>
      </c>
      <c r="M118" s="82">
        <v>1</v>
      </c>
      <c r="N118" s="60">
        <v>1</v>
      </c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1763</v>
      </c>
      <c r="B119" s="3" t="s">
        <v>1745</v>
      </c>
      <c r="C119" s="3"/>
      <c r="D119" s="5" t="s">
        <v>1745</v>
      </c>
      <c r="E119" s="5"/>
      <c r="F119" s="7" t="s">
        <v>1745</v>
      </c>
      <c r="G119" s="7"/>
      <c r="H119" s="59" t="e">
        <f ca="1">AI_SUM(A117,A118)</f>
        <v>#NAME?</v>
      </c>
      <c r="I119" s="57"/>
      <c r="L119" s="61">
        <v>1</v>
      </c>
      <c r="M119" s="82">
        <v>1</v>
      </c>
      <c r="N119" s="60">
        <v>1</v>
      </c>
    </row>
    <row r="120" spans="1:18" ht="15" customHeight="1" x14ac:dyDescent="0.25">
      <c r="A120" s="57" t="s">
        <v>1022</v>
      </c>
      <c r="B120" s="68"/>
      <c r="C120" s="68"/>
      <c r="D120" s="69"/>
      <c r="E120" s="69"/>
      <c r="F120" s="70"/>
      <c r="G120" s="70"/>
      <c r="I120" s="57"/>
      <c r="J120" s="59"/>
      <c r="K120" s="59"/>
      <c r="L120" s="61">
        <v>1</v>
      </c>
      <c r="M120" s="82">
        <v>1</v>
      </c>
      <c r="N120" s="60">
        <v>1</v>
      </c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1020</v>
      </c>
      <c r="B121" s="68" t="s">
        <v>1293</v>
      </c>
      <c r="C121" s="68"/>
      <c r="D121" s="69" t="s">
        <v>1334</v>
      </c>
      <c r="E121" s="69"/>
      <c r="F121" s="70" t="s">
        <v>1375</v>
      </c>
      <c r="G121" s="70"/>
      <c r="I121" s="57"/>
      <c r="J121" s="59"/>
      <c r="K121" s="59"/>
      <c r="L121" s="61">
        <v>1</v>
      </c>
      <c r="M121" s="82">
        <v>1</v>
      </c>
      <c r="N121" s="60">
        <v>1</v>
      </c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1021</v>
      </c>
      <c r="B122" s="68" t="s">
        <v>1294</v>
      </c>
      <c r="C122" s="68"/>
      <c r="D122" s="69" t="s">
        <v>1335</v>
      </c>
      <c r="E122" s="69"/>
      <c r="F122" s="70" t="s">
        <v>1376</v>
      </c>
      <c r="G122" s="70"/>
      <c r="I122" s="57"/>
      <c r="J122" s="59"/>
      <c r="K122" s="59"/>
      <c r="L122" s="61">
        <v>1</v>
      </c>
      <c r="M122" s="82">
        <v>1</v>
      </c>
      <c r="N122" s="60">
        <v>1</v>
      </c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1764</v>
      </c>
      <c r="B123" s="3" t="s">
        <v>1746</v>
      </c>
      <c r="C123" s="3"/>
      <c r="D123" s="5" t="s">
        <v>1746</v>
      </c>
      <c r="E123" s="5"/>
      <c r="F123" s="7" t="s">
        <v>1746</v>
      </c>
      <c r="G123" s="7"/>
      <c r="H123" s="59" t="e">
        <f ca="1">AI_SUM(A121,A122)</f>
        <v>#NAME?</v>
      </c>
      <c r="I123" s="57"/>
      <c r="L123" s="61">
        <v>1</v>
      </c>
      <c r="M123" s="82">
        <v>1</v>
      </c>
      <c r="N123" s="60">
        <v>1</v>
      </c>
    </row>
    <row r="124" spans="1:18" ht="15" customHeight="1" x14ac:dyDescent="0.25">
      <c r="A124" s="57" t="s">
        <v>1023</v>
      </c>
      <c r="B124" s="68"/>
      <c r="C124" s="68"/>
      <c r="D124" s="69"/>
      <c r="E124" s="69"/>
      <c r="F124" s="70"/>
      <c r="G124" s="70"/>
      <c r="I124" s="57"/>
      <c r="J124" s="59"/>
      <c r="K124" s="59"/>
      <c r="L124" s="61">
        <v>1</v>
      </c>
      <c r="M124" s="82">
        <v>1</v>
      </c>
      <c r="N124" s="60">
        <v>1</v>
      </c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1020</v>
      </c>
      <c r="B125" s="68" t="s">
        <v>1295</v>
      </c>
      <c r="C125" s="68"/>
      <c r="D125" s="69" t="s">
        <v>1336</v>
      </c>
      <c r="E125" s="69"/>
      <c r="F125" s="70" t="s">
        <v>1377</v>
      </c>
      <c r="G125" s="70"/>
      <c r="I125" s="57"/>
      <c r="J125" s="59"/>
      <c r="K125" s="59"/>
      <c r="L125" s="61">
        <v>1</v>
      </c>
      <c r="M125" s="82">
        <v>1</v>
      </c>
      <c r="N125" s="60">
        <v>1</v>
      </c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1021</v>
      </c>
      <c r="B126" s="68" t="s">
        <v>1296</v>
      </c>
      <c r="C126" s="68"/>
      <c r="D126" s="69" t="s">
        <v>1337</v>
      </c>
      <c r="E126" s="69"/>
      <c r="F126" s="70" t="s">
        <v>1378</v>
      </c>
      <c r="G126" s="70"/>
      <c r="I126" s="57"/>
      <c r="J126" s="59"/>
      <c r="K126" s="59"/>
      <c r="L126" s="61">
        <v>1</v>
      </c>
      <c r="M126" s="82">
        <v>1</v>
      </c>
      <c r="N126" s="60">
        <v>1</v>
      </c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1765</v>
      </c>
      <c r="B127" s="3" t="s">
        <v>1747</v>
      </c>
      <c r="C127" s="3"/>
      <c r="D127" s="5" t="s">
        <v>1747</v>
      </c>
      <c r="E127" s="5"/>
      <c r="F127" s="7" t="s">
        <v>1747</v>
      </c>
      <c r="G127" s="7"/>
      <c r="H127" s="59" t="e">
        <f ca="1">AI_SUM(A125,A126)</f>
        <v>#NAME?</v>
      </c>
      <c r="I127" s="57"/>
      <c r="L127" s="61">
        <v>1</v>
      </c>
      <c r="M127" s="82">
        <v>1</v>
      </c>
      <c r="N127" s="60">
        <v>1</v>
      </c>
    </row>
    <row r="128" spans="1:18" ht="15" customHeight="1" x14ac:dyDescent="0.25">
      <c r="A128" s="57" t="s">
        <v>1024</v>
      </c>
      <c r="B128" s="68"/>
      <c r="C128" s="68"/>
      <c r="D128" s="69"/>
      <c r="E128" s="69"/>
      <c r="F128" s="70"/>
      <c r="G128" s="70"/>
      <c r="I128" s="57"/>
      <c r="J128" s="59"/>
      <c r="K128" s="59"/>
      <c r="L128" s="61">
        <v>1</v>
      </c>
      <c r="M128" s="82">
        <v>1</v>
      </c>
      <c r="N128" s="60">
        <v>1</v>
      </c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1020</v>
      </c>
      <c r="B129" s="68" t="s">
        <v>1297</v>
      </c>
      <c r="C129" s="68"/>
      <c r="D129" s="69" t="s">
        <v>1338</v>
      </c>
      <c r="E129" s="69"/>
      <c r="F129" s="70" t="s">
        <v>1379</v>
      </c>
      <c r="G129" s="70"/>
      <c r="I129" s="57"/>
      <c r="J129" s="59"/>
      <c r="K129" s="59"/>
      <c r="L129" s="61">
        <v>1</v>
      </c>
      <c r="M129" s="82">
        <v>1</v>
      </c>
      <c r="N129" s="60">
        <v>1</v>
      </c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1021</v>
      </c>
      <c r="B130" s="68" t="s">
        <v>1298</v>
      </c>
      <c r="C130" s="68"/>
      <c r="D130" s="69" t="s">
        <v>1339</v>
      </c>
      <c r="E130" s="69"/>
      <c r="F130" s="70" t="s">
        <v>1380</v>
      </c>
      <c r="G130" s="70"/>
      <c r="I130" s="57"/>
      <c r="J130" s="59"/>
      <c r="K130" s="59"/>
      <c r="L130" s="61">
        <v>1</v>
      </c>
      <c r="M130" s="82">
        <v>1</v>
      </c>
      <c r="N130" s="60">
        <v>1</v>
      </c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1766</v>
      </c>
      <c r="B131" s="3" t="s">
        <v>1748</v>
      </c>
      <c r="C131" s="3"/>
      <c r="D131" s="5" t="s">
        <v>1748</v>
      </c>
      <c r="E131" s="5"/>
      <c r="F131" s="7" t="s">
        <v>1748</v>
      </c>
      <c r="G131" s="7"/>
      <c r="H131" s="59" t="e">
        <f ca="1">AI_SUM(A129,A130)</f>
        <v>#NAME?</v>
      </c>
      <c r="I131" s="57"/>
      <c r="L131" s="61">
        <v>1</v>
      </c>
      <c r="M131" s="82">
        <v>1</v>
      </c>
      <c r="N131" s="60">
        <v>1</v>
      </c>
    </row>
    <row r="132" spans="1:18" ht="15" customHeight="1" x14ac:dyDescent="0.25">
      <c r="A132" s="57" t="s">
        <v>1730</v>
      </c>
      <c r="B132" s="3" t="s">
        <v>1749</v>
      </c>
      <c r="C132" s="3"/>
      <c r="D132" s="5" t="s">
        <v>1749</v>
      </c>
      <c r="E132" s="5"/>
      <c r="F132" s="7" t="s">
        <v>1749</v>
      </c>
      <c r="G132" s="7"/>
      <c r="H132" s="59" t="e">
        <f ca="1">AI_SUM(A115,A119,A123,A127,A131)</f>
        <v>#NAME?</v>
      </c>
      <c r="I132" s="57"/>
      <c r="L132" s="61">
        <v>1</v>
      </c>
      <c r="M132" s="82">
        <v>1</v>
      </c>
      <c r="N132" s="60">
        <v>1</v>
      </c>
    </row>
    <row r="133" spans="1:18" ht="15" customHeight="1" x14ac:dyDescent="0.25">
      <c r="A133" s="57" t="s">
        <v>1025</v>
      </c>
      <c r="B133" s="68"/>
      <c r="C133" s="68"/>
      <c r="D133" s="69"/>
      <c r="E133" s="69"/>
      <c r="F133" s="70"/>
      <c r="G133" s="70"/>
      <c r="I133" s="57"/>
      <c r="J133" s="59"/>
      <c r="K133" s="59"/>
      <c r="L133" s="61">
        <v>1</v>
      </c>
      <c r="M133" s="82">
        <v>1</v>
      </c>
      <c r="N133" s="60">
        <v>1</v>
      </c>
    </row>
    <row r="134" spans="1:18" ht="15" customHeight="1" x14ac:dyDescent="0.25">
      <c r="A134" s="57" t="s">
        <v>1026</v>
      </c>
      <c r="B134" s="68" t="s">
        <v>1299</v>
      </c>
      <c r="C134" s="68"/>
      <c r="D134" s="69" t="s">
        <v>1340</v>
      </c>
      <c r="E134" s="69"/>
      <c r="F134" s="70" t="s">
        <v>1381</v>
      </c>
      <c r="G134" s="70"/>
      <c r="I134" s="57"/>
      <c r="J134" s="59"/>
      <c r="K134" s="59"/>
      <c r="L134" s="61">
        <v>1</v>
      </c>
      <c r="M134" s="82">
        <v>1</v>
      </c>
      <c r="N134" s="60">
        <v>1</v>
      </c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1027</v>
      </c>
      <c r="B135" s="68" t="s">
        <v>1300</v>
      </c>
      <c r="C135" s="68"/>
      <c r="D135" s="69" t="s">
        <v>1341</v>
      </c>
      <c r="E135" s="69"/>
      <c r="F135" s="70" t="s">
        <v>1382</v>
      </c>
      <c r="G135" s="70"/>
      <c r="I135" s="57"/>
      <c r="J135" s="59"/>
      <c r="K135" s="59"/>
      <c r="L135" s="61">
        <v>1</v>
      </c>
      <c r="M135" s="82">
        <v>1</v>
      </c>
      <c r="N135" s="60">
        <v>1</v>
      </c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1028</v>
      </c>
      <c r="B136" s="68" t="s">
        <v>1301</v>
      </c>
      <c r="C136" s="68"/>
      <c r="D136" s="69" t="s">
        <v>1342</v>
      </c>
      <c r="E136" s="69"/>
      <c r="F136" s="70" t="s">
        <v>1383</v>
      </c>
      <c r="G136" s="70"/>
      <c r="I136" s="57"/>
      <c r="J136" s="59"/>
      <c r="K136" s="59"/>
      <c r="L136" s="61">
        <v>1</v>
      </c>
      <c r="M136" s="82">
        <v>1</v>
      </c>
      <c r="N136" s="60">
        <v>1</v>
      </c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1029</v>
      </c>
      <c r="B137" s="68" t="s">
        <v>1302</v>
      </c>
      <c r="C137" s="68"/>
      <c r="D137" s="69" t="s">
        <v>1343</v>
      </c>
      <c r="E137" s="69"/>
      <c r="F137" s="70" t="s">
        <v>1384</v>
      </c>
      <c r="G137" s="70"/>
      <c r="I137" s="57"/>
      <c r="J137" s="59"/>
      <c r="K137" s="59"/>
      <c r="L137" s="61">
        <v>1</v>
      </c>
      <c r="M137" s="82">
        <v>1</v>
      </c>
      <c r="N137" s="60">
        <v>1</v>
      </c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1030</v>
      </c>
      <c r="B138" s="68" t="s">
        <v>1303</v>
      </c>
      <c r="C138" s="68"/>
      <c r="D138" s="69" t="s">
        <v>1344</v>
      </c>
      <c r="E138" s="69"/>
      <c r="F138" s="70" t="s">
        <v>1385</v>
      </c>
      <c r="G138" s="70"/>
      <c r="I138" s="57"/>
      <c r="J138" s="59"/>
      <c r="K138" s="59"/>
      <c r="L138" s="61">
        <v>1</v>
      </c>
      <c r="M138" s="82">
        <v>1</v>
      </c>
      <c r="N138" s="60">
        <v>1</v>
      </c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1031</v>
      </c>
      <c r="B139" s="68" t="s">
        <v>1304</v>
      </c>
      <c r="C139" s="68"/>
      <c r="D139" s="69" t="s">
        <v>1345</v>
      </c>
      <c r="E139" s="69"/>
      <c r="F139" s="70" t="s">
        <v>1386</v>
      </c>
      <c r="G139" s="70"/>
      <c r="I139" s="57"/>
      <c r="J139" s="59"/>
      <c r="K139" s="59"/>
      <c r="L139" s="61">
        <v>1</v>
      </c>
      <c r="M139" s="82">
        <v>1</v>
      </c>
      <c r="N139" s="60">
        <v>1</v>
      </c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1731</v>
      </c>
      <c r="B140" s="3" t="s">
        <v>1750</v>
      </c>
      <c r="C140" s="3"/>
      <c r="D140" s="5" t="s">
        <v>1750</v>
      </c>
      <c r="E140" s="5"/>
      <c r="F140" s="7" t="s">
        <v>1750</v>
      </c>
      <c r="G140" s="7"/>
      <c r="H140" s="59" t="e">
        <f ca="1">AI_SUM(A134,A135,A136,A137,A138,A139)</f>
        <v>#NAME?</v>
      </c>
      <c r="I140" s="57"/>
      <c r="L140" s="61">
        <v>1</v>
      </c>
      <c r="M140" s="82">
        <v>1</v>
      </c>
      <c r="N140" s="60">
        <v>1</v>
      </c>
    </row>
    <row r="141" spans="1:18" ht="15" customHeight="1" x14ac:dyDescent="0.25">
      <c r="A141" s="57" t="s">
        <v>1032</v>
      </c>
      <c r="B141" s="68"/>
      <c r="C141" s="68"/>
      <c r="D141" s="69"/>
      <c r="E141" s="69"/>
      <c r="F141" s="70"/>
      <c r="G141" s="70"/>
      <c r="I141" s="57"/>
      <c r="J141" s="59"/>
      <c r="K141" s="59"/>
      <c r="L141" s="61">
        <v>1</v>
      </c>
      <c r="M141" s="82">
        <v>1</v>
      </c>
      <c r="N141" s="60">
        <v>1</v>
      </c>
    </row>
    <row r="142" spans="1:18" ht="15" customHeight="1" x14ac:dyDescent="0.25">
      <c r="A142" s="57" t="s">
        <v>1033</v>
      </c>
      <c r="B142" s="68" t="s">
        <v>1305</v>
      </c>
      <c r="C142" s="68"/>
      <c r="D142" s="69" t="s">
        <v>1346</v>
      </c>
      <c r="E142" s="69"/>
      <c r="F142" s="70" t="s">
        <v>1387</v>
      </c>
      <c r="G142" s="70"/>
      <c r="I142" s="57"/>
      <c r="J142" s="59"/>
      <c r="K142" s="59"/>
      <c r="L142" s="61">
        <v>1</v>
      </c>
      <c r="M142" s="82">
        <v>1</v>
      </c>
      <c r="N142" s="60">
        <v>1</v>
      </c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1034</v>
      </c>
      <c r="B143" s="68"/>
      <c r="C143" s="68"/>
      <c r="D143" s="69"/>
      <c r="E143" s="69"/>
      <c r="F143" s="70"/>
      <c r="G143" s="70"/>
      <c r="I143" s="57"/>
      <c r="J143" s="59"/>
      <c r="K143" s="59"/>
      <c r="L143" s="61">
        <v>1</v>
      </c>
      <c r="M143" s="82">
        <v>1</v>
      </c>
      <c r="N143" s="60">
        <v>1</v>
      </c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1035</v>
      </c>
      <c r="B144" s="68" t="s">
        <v>1306</v>
      </c>
      <c r="C144" s="68"/>
      <c r="D144" s="69" t="s">
        <v>1347</v>
      </c>
      <c r="E144" s="69"/>
      <c r="F144" s="70" t="s">
        <v>1388</v>
      </c>
      <c r="G144" s="70"/>
      <c r="I144" s="57"/>
      <c r="J144" s="59"/>
      <c r="K144" s="59"/>
      <c r="L144" s="61">
        <v>1</v>
      </c>
      <c r="M144" s="82">
        <v>1</v>
      </c>
      <c r="N144" s="60">
        <v>1</v>
      </c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1036</v>
      </c>
      <c r="B145" s="68"/>
      <c r="C145" s="68"/>
      <c r="D145" s="69"/>
      <c r="E145" s="69"/>
      <c r="F145" s="70"/>
      <c r="G145" s="70"/>
      <c r="I145" s="57"/>
      <c r="J145" s="59"/>
      <c r="K145" s="59"/>
      <c r="L145" s="61">
        <v>1</v>
      </c>
      <c r="M145" s="82">
        <v>1</v>
      </c>
      <c r="N145" s="60">
        <v>1</v>
      </c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1000</v>
      </c>
      <c r="B146" s="68" t="s">
        <v>1307</v>
      </c>
      <c r="C146" s="68"/>
      <c r="D146" s="69" t="s">
        <v>1348</v>
      </c>
      <c r="E146" s="69"/>
      <c r="F146" s="70" t="s">
        <v>1389</v>
      </c>
      <c r="G146" s="70"/>
      <c r="I146" s="57"/>
      <c r="J146" s="59"/>
      <c r="K146" s="59"/>
      <c r="L146" s="61">
        <v>1</v>
      </c>
      <c r="M146" s="82">
        <v>1</v>
      </c>
      <c r="N146" s="60">
        <v>1</v>
      </c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1732</v>
      </c>
      <c r="B147" s="3" t="s">
        <v>1751</v>
      </c>
      <c r="C147" s="3"/>
      <c r="D147" s="5" t="s">
        <v>1751</v>
      </c>
      <c r="E147" s="5"/>
      <c r="F147" s="7" t="s">
        <v>1751</v>
      </c>
      <c r="G147" s="7"/>
      <c r="H147" s="59" t="e">
        <f ca="1">AI_SUM(A142,A144,A146)</f>
        <v>#NAME?</v>
      </c>
      <c r="I147" s="57"/>
      <c r="L147" s="61">
        <v>1</v>
      </c>
      <c r="M147" s="82">
        <v>1</v>
      </c>
      <c r="N147" s="60">
        <v>1</v>
      </c>
    </row>
    <row r="148" spans="1:18" ht="15" customHeight="1" x14ac:dyDescent="0.25">
      <c r="A148" s="57" t="s">
        <v>1037</v>
      </c>
      <c r="B148" s="68" t="s">
        <v>1308</v>
      </c>
      <c r="C148" s="68"/>
      <c r="D148" s="69" t="s">
        <v>1349</v>
      </c>
      <c r="E148" s="69"/>
      <c r="F148" s="70" t="s">
        <v>1390</v>
      </c>
      <c r="G148" s="70"/>
      <c r="I148" s="57"/>
      <c r="J148" s="59"/>
      <c r="K148" s="59"/>
      <c r="L148" s="61">
        <v>1</v>
      </c>
      <c r="M148" s="82">
        <v>1</v>
      </c>
      <c r="N148" s="60">
        <v>1</v>
      </c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1038</v>
      </c>
      <c r="B149" s="68" t="s">
        <v>1309</v>
      </c>
      <c r="C149" s="68"/>
      <c r="D149" s="69" t="s">
        <v>1350</v>
      </c>
      <c r="E149" s="69"/>
      <c r="F149" s="70" t="s">
        <v>1391</v>
      </c>
      <c r="G149" s="70"/>
      <c r="I149" s="57"/>
      <c r="J149" s="59"/>
      <c r="K149" s="59"/>
      <c r="L149" s="61">
        <v>1</v>
      </c>
      <c r="M149" s="82">
        <v>1</v>
      </c>
      <c r="N149" s="60">
        <v>1</v>
      </c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1039</v>
      </c>
      <c r="B150" s="68" t="s">
        <v>1310</v>
      </c>
      <c r="C150" s="68"/>
      <c r="D150" s="69" t="s">
        <v>1351</v>
      </c>
      <c r="E150" s="69"/>
      <c r="F150" s="70" t="s">
        <v>1392</v>
      </c>
      <c r="G150" s="70"/>
      <c r="I150" s="57"/>
      <c r="J150" s="59"/>
      <c r="K150" s="59"/>
      <c r="L150" s="61">
        <v>1</v>
      </c>
      <c r="M150" s="82">
        <v>1</v>
      </c>
      <c r="N150" s="60">
        <v>1</v>
      </c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1040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L151" s="61">
        <v>1</v>
      </c>
      <c r="M151" s="82">
        <v>1</v>
      </c>
      <c r="N151" s="60">
        <v>1</v>
      </c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1041</v>
      </c>
      <c r="B152" s="68" t="s">
        <v>1311</v>
      </c>
      <c r="C152" s="68"/>
      <c r="D152" s="69" t="s">
        <v>1352</v>
      </c>
      <c r="E152" s="69"/>
      <c r="F152" s="70" t="s">
        <v>1393</v>
      </c>
      <c r="G152" s="70"/>
      <c r="I152" s="57"/>
      <c r="J152" s="59"/>
      <c r="K152" s="59"/>
      <c r="L152" s="61">
        <v>1</v>
      </c>
      <c r="M152" s="82">
        <v>1</v>
      </c>
      <c r="N152" s="60">
        <v>1</v>
      </c>
    </row>
    <row r="153" spans="1:18" ht="15" customHeight="1" x14ac:dyDescent="0.25">
      <c r="A153" s="57" t="s">
        <v>1042</v>
      </c>
      <c r="B153" s="68" t="s">
        <v>1312</v>
      </c>
      <c r="C153" s="68"/>
      <c r="D153" s="69" t="s">
        <v>1353</v>
      </c>
      <c r="E153" s="69"/>
      <c r="F153" s="70" t="s">
        <v>1394</v>
      </c>
      <c r="G153" s="70"/>
      <c r="I153" s="57"/>
      <c r="J153" s="59"/>
      <c r="K153" s="59"/>
      <c r="L153" s="61">
        <v>1</v>
      </c>
      <c r="M153" s="82">
        <v>1</v>
      </c>
      <c r="N153" s="60">
        <v>1</v>
      </c>
    </row>
    <row r="154" spans="1:18" ht="15" customHeight="1" x14ac:dyDescent="0.25">
      <c r="A154" s="57" t="s">
        <v>1043</v>
      </c>
      <c r="B154" s="68" t="s">
        <v>1313</v>
      </c>
      <c r="C154" s="68"/>
      <c r="D154" s="69" t="s">
        <v>1354</v>
      </c>
      <c r="E154" s="69"/>
      <c r="F154" s="70" t="s">
        <v>1395</v>
      </c>
      <c r="G154" s="70"/>
      <c r="I154" s="57"/>
      <c r="J154" s="59"/>
      <c r="K154" s="59"/>
      <c r="L154" s="61">
        <v>1</v>
      </c>
      <c r="M154" s="82">
        <v>1</v>
      </c>
      <c r="N154" s="60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zoomScale="96" zoomScaleNormal="96" workbookViewId="0">
      <selection activeCell="O49" sqref="O49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6" width="10.7109375" style="92" customWidth="1"/>
    <col min="17" max="17" width="9.140625" style="16"/>
    <col min="18" max="18" width="14" style="16" bestFit="1" customWidth="1"/>
    <col min="19" max="16384" width="9.140625" style="16"/>
  </cols>
  <sheetData>
    <row r="1" spans="1:14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773</v>
      </c>
      <c r="M1" s="18"/>
      <c r="N1" s="22"/>
    </row>
    <row r="2" spans="1:14" s="12" customFormat="1" ht="15" customHeight="1" x14ac:dyDescent="0.25">
      <c r="A2" s="10" t="s">
        <v>2102</v>
      </c>
      <c r="B2" s="11" t="s">
        <v>1804</v>
      </c>
      <c r="C2" s="11" t="s">
        <v>1805</v>
      </c>
      <c r="D2" s="18"/>
      <c r="E2" s="18"/>
      <c r="F2" s="22"/>
      <c r="G2" s="22"/>
      <c r="H2" s="12" t="s">
        <v>2273</v>
      </c>
      <c r="I2" s="12" t="s">
        <v>2270</v>
      </c>
      <c r="J2" s="12" t="s">
        <v>2271</v>
      </c>
      <c r="K2" s="12" t="s">
        <v>2272</v>
      </c>
      <c r="L2" s="13" t="s">
        <v>216</v>
      </c>
      <c r="M2" s="18" t="s">
        <v>217</v>
      </c>
      <c r="N2" s="22" t="s">
        <v>218</v>
      </c>
    </row>
    <row r="3" spans="1:14" s="12" customFormat="1" ht="15" customHeight="1" x14ac:dyDescent="0.25">
      <c r="A3" s="71" t="s">
        <v>2236</v>
      </c>
      <c r="B3" s="11" t="s">
        <v>216</v>
      </c>
      <c r="C3" s="11"/>
      <c r="D3" s="18" t="s">
        <v>217</v>
      </c>
      <c r="E3" s="18"/>
      <c r="F3" s="22" t="s">
        <v>218</v>
      </c>
      <c r="G3" s="22"/>
      <c r="I3" s="12" t="s">
        <v>2267</v>
      </c>
      <c r="J3" s="12" t="s">
        <v>2269</v>
      </c>
      <c r="K3" s="12">
        <v>153</v>
      </c>
      <c r="L3" s="13"/>
      <c r="M3" s="18"/>
      <c r="N3" s="22"/>
    </row>
    <row r="4" spans="1:14" s="12" customFormat="1" ht="15" customHeight="1" x14ac:dyDescent="0.25">
      <c r="A4" s="14" t="s">
        <v>42</v>
      </c>
      <c r="B4" s="15" t="s">
        <v>43</v>
      </c>
      <c r="C4" s="15"/>
      <c r="D4" s="19" t="s">
        <v>219</v>
      </c>
      <c r="E4" s="19"/>
      <c r="F4" s="23" t="s">
        <v>265</v>
      </c>
      <c r="G4" s="23"/>
      <c r="L4" s="13"/>
      <c r="M4" s="18"/>
      <c r="N4" s="22"/>
    </row>
    <row r="5" spans="1:14" s="12" customFormat="1" ht="15" customHeight="1" x14ac:dyDescent="0.25">
      <c r="A5" s="14" t="s">
        <v>44</v>
      </c>
      <c r="B5" s="15" t="s">
        <v>45</v>
      </c>
      <c r="C5" s="15"/>
      <c r="D5" s="19" t="s">
        <v>221</v>
      </c>
      <c r="E5" s="19"/>
      <c r="F5" s="23" t="s">
        <v>267</v>
      </c>
      <c r="G5" s="23"/>
      <c r="L5" s="13"/>
      <c r="M5" s="18"/>
      <c r="N5" s="22"/>
    </row>
    <row r="6" spans="1:14" s="12" customFormat="1" ht="15" customHeight="1" x14ac:dyDescent="0.25">
      <c r="A6" s="14" t="s">
        <v>46</v>
      </c>
      <c r="B6" s="15" t="s">
        <v>47</v>
      </c>
      <c r="C6" s="15"/>
      <c r="D6" s="19" t="s">
        <v>223</v>
      </c>
      <c r="E6" s="19"/>
      <c r="F6" s="23" t="s">
        <v>269</v>
      </c>
      <c r="G6" s="23"/>
      <c r="L6" s="13"/>
      <c r="M6" s="18"/>
      <c r="N6" s="22"/>
    </row>
    <row r="7" spans="1:14" s="12" customFormat="1" ht="15" customHeight="1" x14ac:dyDescent="0.25">
      <c r="A7" s="14" t="s">
        <v>48</v>
      </c>
      <c r="B7" s="15" t="s">
        <v>49</v>
      </c>
      <c r="C7" s="15"/>
      <c r="D7" s="19" t="s">
        <v>225</v>
      </c>
      <c r="E7" s="19"/>
      <c r="F7" s="23" t="s">
        <v>271</v>
      </c>
      <c r="G7" s="23"/>
      <c r="L7" s="13"/>
      <c r="M7" s="18"/>
      <c r="N7" s="22"/>
    </row>
    <row r="8" spans="1:14" s="12" customFormat="1" ht="15" customHeight="1" x14ac:dyDescent="0.25">
      <c r="A8" s="14" t="s">
        <v>50</v>
      </c>
      <c r="B8" s="15" t="s">
        <v>51</v>
      </c>
      <c r="C8" s="15"/>
      <c r="D8" s="19" t="s">
        <v>227</v>
      </c>
      <c r="E8" s="19"/>
      <c r="F8" s="23" t="s">
        <v>273</v>
      </c>
      <c r="G8" s="23"/>
      <c r="L8" s="13"/>
      <c r="M8" s="18"/>
      <c r="N8" s="22"/>
    </row>
    <row r="9" spans="1:14" s="12" customFormat="1" ht="15" customHeight="1" x14ac:dyDescent="0.25">
      <c r="A9" s="14" t="s">
        <v>52</v>
      </c>
      <c r="B9" s="15" t="s">
        <v>53</v>
      </c>
      <c r="C9" s="15"/>
      <c r="D9" s="19" t="s">
        <v>229</v>
      </c>
      <c r="E9" s="19"/>
      <c r="F9" s="23" t="s">
        <v>275</v>
      </c>
      <c r="G9" s="23"/>
      <c r="L9" s="13"/>
      <c r="M9" s="18"/>
      <c r="N9" s="22"/>
    </row>
    <row r="10" spans="1:14" s="12" customFormat="1" ht="15" customHeight="1" x14ac:dyDescent="0.25">
      <c r="A10" s="14" t="s">
        <v>54</v>
      </c>
      <c r="B10" s="15" t="s">
        <v>55</v>
      </c>
      <c r="C10" s="15"/>
      <c r="D10" s="19" t="s">
        <v>231</v>
      </c>
      <c r="E10" s="19"/>
      <c r="F10" s="23" t="s">
        <v>277</v>
      </c>
      <c r="G10" s="23"/>
      <c r="L10" s="13"/>
      <c r="M10" s="18"/>
      <c r="N10" s="22"/>
    </row>
    <row r="11" spans="1:14" s="12" customFormat="1" ht="15" customHeight="1" x14ac:dyDescent="0.25">
      <c r="A11" s="14" t="s">
        <v>56</v>
      </c>
      <c r="B11" s="15" t="s">
        <v>57</v>
      </c>
      <c r="C11" s="15"/>
      <c r="D11" s="19" t="s">
        <v>233</v>
      </c>
      <c r="E11" s="19"/>
      <c r="F11" s="23" t="s">
        <v>279</v>
      </c>
      <c r="G11" s="23"/>
      <c r="L11" s="13"/>
      <c r="M11" s="18"/>
      <c r="N11" s="22"/>
    </row>
    <row r="12" spans="1:14" s="12" customFormat="1" ht="15" customHeight="1" x14ac:dyDescent="0.25">
      <c r="A12" s="14" t="s">
        <v>58</v>
      </c>
      <c r="B12" s="15" t="s">
        <v>59</v>
      </c>
      <c r="C12" s="15"/>
      <c r="D12" s="19" t="s">
        <v>235</v>
      </c>
      <c r="E12" s="19"/>
      <c r="F12" s="23" t="s">
        <v>281</v>
      </c>
      <c r="G12" s="23"/>
      <c r="L12" s="13"/>
      <c r="M12" s="18"/>
      <c r="N12" s="22"/>
    </row>
    <row r="13" spans="1:14" s="12" customFormat="1" ht="15" customHeight="1" x14ac:dyDescent="0.25">
      <c r="A13" s="14" t="s">
        <v>60</v>
      </c>
      <c r="B13" s="15" t="s">
        <v>61</v>
      </c>
      <c r="C13" s="15"/>
      <c r="D13" s="19" t="s">
        <v>237</v>
      </c>
      <c r="E13" s="19"/>
      <c r="F13" s="23" t="s">
        <v>283</v>
      </c>
      <c r="G13" s="23"/>
      <c r="L13" s="13"/>
      <c r="M13" s="18"/>
      <c r="N13" s="22"/>
    </row>
    <row r="14" spans="1:14" s="12" customFormat="1" ht="15" customHeight="1" x14ac:dyDescent="0.25">
      <c r="A14" s="14" t="s">
        <v>62</v>
      </c>
      <c r="B14" s="15" t="s">
        <v>63</v>
      </c>
      <c r="C14" s="15"/>
      <c r="D14" s="19" t="s">
        <v>239</v>
      </c>
      <c r="E14" s="19"/>
      <c r="F14" s="7" t="s">
        <v>285</v>
      </c>
      <c r="G14" s="7"/>
      <c r="L14" s="13"/>
      <c r="M14" s="18"/>
      <c r="N14" s="22"/>
    </row>
    <row r="15" spans="1:14" s="12" customFormat="1" ht="15" customHeight="1" x14ac:dyDescent="0.25">
      <c r="A15" s="14" t="s">
        <v>64</v>
      </c>
      <c r="B15" s="15" t="s">
        <v>65</v>
      </c>
      <c r="C15" s="15"/>
      <c r="D15" s="19" t="s">
        <v>241</v>
      </c>
      <c r="E15" s="19"/>
      <c r="F15" s="7" t="s">
        <v>287</v>
      </c>
      <c r="G15" s="7"/>
      <c r="L15" s="13"/>
      <c r="M15" s="18"/>
      <c r="N15" s="22"/>
    </row>
    <row r="16" spans="1:14" s="12" customFormat="1" ht="15" customHeight="1" x14ac:dyDescent="0.25">
      <c r="A16" s="14" t="s">
        <v>66</v>
      </c>
      <c r="B16" s="15" t="s">
        <v>67</v>
      </c>
      <c r="C16" s="15"/>
      <c r="D16" s="19" t="s">
        <v>243</v>
      </c>
      <c r="E16" s="19"/>
      <c r="F16" s="7" t="s">
        <v>289</v>
      </c>
      <c r="G16" s="7"/>
      <c r="L16" s="13"/>
      <c r="M16" s="18"/>
      <c r="N16" s="22"/>
    </row>
    <row r="17" spans="1:14" s="12" customFormat="1" ht="15" customHeight="1" x14ac:dyDescent="0.25">
      <c r="A17" s="14" t="s">
        <v>68</v>
      </c>
      <c r="B17" s="15" t="s">
        <v>69</v>
      </c>
      <c r="C17" s="15"/>
      <c r="D17" s="19" t="s">
        <v>245</v>
      </c>
      <c r="E17" s="19"/>
      <c r="F17" s="7" t="s">
        <v>291</v>
      </c>
      <c r="G17" s="7"/>
      <c r="L17" s="13"/>
      <c r="M17" s="18"/>
      <c r="N17" s="22"/>
    </row>
    <row r="18" spans="1:14" s="12" customFormat="1" ht="15" customHeight="1" x14ac:dyDescent="0.25">
      <c r="A18" s="14" t="s">
        <v>70</v>
      </c>
      <c r="B18" s="15" t="s">
        <v>71</v>
      </c>
      <c r="C18" s="15"/>
      <c r="D18" s="19" t="s">
        <v>247</v>
      </c>
      <c r="E18" s="19"/>
      <c r="F18" s="7" t="s">
        <v>293</v>
      </c>
      <c r="G18" s="7"/>
      <c r="L18" s="13"/>
      <c r="M18" s="18"/>
      <c r="N18" s="22"/>
    </row>
    <row r="19" spans="1:14" s="12" customFormat="1" ht="15" customHeight="1" x14ac:dyDescent="0.25">
      <c r="A19" s="14" t="s">
        <v>72</v>
      </c>
      <c r="B19" s="15" t="s">
        <v>73</v>
      </c>
      <c r="C19" s="15"/>
      <c r="D19" s="19" t="s">
        <v>249</v>
      </c>
      <c r="E19" s="19"/>
      <c r="F19" s="7" t="s">
        <v>295</v>
      </c>
      <c r="G19" s="7"/>
      <c r="L19" s="13"/>
      <c r="M19" s="18"/>
      <c r="N19" s="22"/>
    </row>
    <row r="20" spans="1:14" s="12" customFormat="1" ht="15" customHeight="1" x14ac:dyDescent="0.25">
      <c r="A20" s="14" t="s">
        <v>74</v>
      </c>
      <c r="B20" s="15" t="s">
        <v>75</v>
      </c>
      <c r="C20" s="15"/>
      <c r="D20" s="19" t="s">
        <v>251</v>
      </c>
      <c r="E20" s="19"/>
      <c r="F20" s="7" t="s">
        <v>297</v>
      </c>
      <c r="G20" s="7"/>
      <c r="J20" s="26"/>
      <c r="L20" s="13"/>
      <c r="M20" s="18"/>
      <c r="N20" s="22"/>
    </row>
    <row r="21" spans="1:14" s="12" customFormat="1" ht="15" customHeight="1" x14ac:dyDescent="0.25">
      <c r="A21" s="14" t="s">
        <v>76</v>
      </c>
      <c r="B21" s="15" t="s">
        <v>77</v>
      </c>
      <c r="C21" s="15"/>
      <c r="D21" s="19" t="s">
        <v>253</v>
      </c>
      <c r="E21" s="19"/>
      <c r="F21" s="23" t="s">
        <v>299</v>
      </c>
      <c r="G21" s="23"/>
      <c r="L21" s="13"/>
      <c r="M21" s="18"/>
      <c r="N21" s="22"/>
    </row>
    <row r="22" spans="1:14" s="12" customFormat="1" ht="15" customHeight="1" x14ac:dyDescent="0.25">
      <c r="A22" s="14" t="s">
        <v>78</v>
      </c>
      <c r="B22" s="15" t="s">
        <v>79</v>
      </c>
      <c r="C22" s="15"/>
      <c r="D22" s="19" t="s">
        <v>255</v>
      </c>
      <c r="E22" s="19"/>
      <c r="F22" s="23" t="s">
        <v>301</v>
      </c>
      <c r="G22" s="23"/>
      <c r="L22" s="13"/>
      <c r="M22" s="18"/>
      <c r="N22" s="22"/>
    </row>
    <row r="23" spans="1:14" s="12" customFormat="1" ht="15" customHeight="1" x14ac:dyDescent="0.25">
      <c r="A23" s="14" t="s">
        <v>80</v>
      </c>
      <c r="B23" s="15" t="s">
        <v>81</v>
      </c>
      <c r="C23" s="15"/>
      <c r="D23" s="19" t="s">
        <v>257</v>
      </c>
      <c r="E23" s="19"/>
      <c r="F23" s="7" t="s">
        <v>303</v>
      </c>
      <c r="G23" s="7"/>
      <c r="L23" s="13"/>
      <c r="M23" s="18"/>
      <c r="N23" s="22"/>
    </row>
    <row r="24" spans="1:14" s="12" customFormat="1" ht="15" customHeight="1" x14ac:dyDescent="0.25">
      <c r="A24" s="14" t="s">
        <v>82</v>
      </c>
      <c r="B24" s="15" t="s">
        <v>83</v>
      </c>
      <c r="C24" s="15"/>
      <c r="D24" s="19" t="s">
        <v>259</v>
      </c>
      <c r="E24" s="19"/>
      <c r="F24" s="23" t="s">
        <v>305</v>
      </c>
      <c r="G24" s="23"/>
      <c r="J24" s="26"/>
      <c r="L24" s="13"/>
      <c r="M24" s="18"/>
      <c r="N24" s="22"/>
    </row>
    <row r="25" spans="1:14" s="12" customFormat="1" ht="15" customHeight="1" x14ac:dyDescent="0.25">
      <c r="A25" s="14" t="s">
        <v>84</v>
      </c>
      <c r="B25" s="15" t="s">
        <v>85</v>
      </c>
      <c r="C25" s="15"/>
      <c r="D25" s="19" t="s">
        <v>260</v>
      </c>
      <c r="E25" s="19"/>
      <c r="F25" s="7" t="s">
        <v>306</v>
      </c>
      <c r="G25" s="7"/>
      <c r="L25" s="13"/>
      <c r="M25" s="18"/>
      <c r="N25" s="22"/>
    </row>
    <row r="26" spans="1:14" s="12" customFormat="1" ht="15" customHeight="1" x14ac:dyDescent="0.25">
      <c r="A26" s="14" t="s">
        <v>86</v>
      </c>
      <c r="B26" s="15" t="s">
        <v>87</v>
      </c>
      <c r="C26" s="15"/>
      <c r="D26" s="19" t="s">
        <v>262</v>
      </c>
      <c r="E26" s="19"/>
      <c r="F26" s="7" t="s">
        <v>308</v>
      </c>
      <c r="G26" s="7"/>
      <c r="L26" s="13"/>
      <c r="M26" s="18"/>
      <c r="N26" s="22"/>
    </row>
    <row r="27" spans="1:14" s="12" customFormat="1" ht="15" customHeight="1" x14ac:dyDescent="0.25">
      <c r="B27" s="13"/>
      <c r="C27" s="13"/>
      <c r="D27" s="20"/>
      <c r="E27" s="20"/>
      <c r="F27" s="24"/>
      <c r="G27" s="24"/>
      <c r="L27" s="13">
        <v>1</v>
      </c>
      <c r="M27" s="18">
        <v>1</v>
      </c>
      <c r="N27" s="22">
        <v>1</v>
      </c>
    </row>
    <row r="28" spans="1:14" s="12" customFormat="1" ht="15" customHeight="1" x14ac:dyDescent="0.25">
      <c r="A28" s="14" t="s">
        <v>90</v>
      </c>
      <c r="B28" s="15" t="s">
        <v>91</v>
      </c>
      <c r="C28" s="15"/>
      <c r="D28" s="19" t="s">
        <v>220</v>
      </c>
      <c r="E28" s="19"/>
      <c r="F28" s="23" t="s">
        <v>266</v>
      </c>
      <c r="G28" s="23"/>
      <c r="L28" s="13">
        <v>1</v>
      </c>
      <c r="M28" s="18">
        <v>1</v>
      </c>
      <c r="N28" s="22">
        <v>1</v>
      </c>
    </row>
    <row r="29" spans="1:14" s="12" customFormat="1" ht="15" customHeight="1" x14ac:dyDescent="0.25">
      <c r="A29" s="14" t="s">
        <v>92</v>
      </c>
      <c r="B29" s="15" t="s">
        <v>93</v>
      </c>
      <c r="C29" s="15"/>
      <c r="D29" s="19" t="s">
        <v>222</v>
      </c>
      <c r="E29" s="19"/>
      <c r="F29" s="23" t="s">
        <v>268</v>
      </c>
      <c r="G29" s="23"/>
      <c r="L29" s="13">
        <v>1</v>
      </c>
      <c r="M29" s="18">
        <v>1</v>
      </c>
      <c r="N29" s="22">
        <v>1</v>
      </c>
    </row>
    <row r="30" spans="1:14" s="12" customFormat="1" ht="15" customHeight="1" x14ac:dyDescent="0.25">
      <c r="A30" s="14" t="s">
        <v>94</v>
      </c>
      <c r="B30" s="15" t="s">
        <v>95</v>
      </c>
      <c r="C30" s="15"/>
      <c r="D30" s="19" t="s">
        <v>224</v>
      </c>
      <c r="E30" s="19"/>
      <c r="F30" s="23" t="s">
        <v>270</v>
      </c>
      <c r="G30" s="23"/>
      <c r="L30" s="13">
        <v>1</v>
      </c>
      <c r="M30" s="18">
        <v>1</v>
      </c>
      <c r="N30" s="22">
        <v>1</v>
      </c>
    </row>
    <row r="31" spans="1:14" s="12" customFormat="1" ht="15" customHeight="1" x14ac:dyDescent="0.25">
      <c r="A31" s="14" t="s">
        <v>96</v>
      </c>
      <c r="B31" s="15" t="s">
        <v>97</v>
      </c>
      <c r="C31" s="15"/>
      <c r="D31" s="19" t="s">
        <v>226</v>
      </c>
      <c r="E31" s="19"/>
      <c r="F31" s="23" t="s">
        <v>272</v>
      </c>
      <c r="G31" s="23"/>
      <c r="L31" s="13">
        <v>1</v>
      </c>
      <c r="M31" s="18">
        <v>1</v>
      </c>
      <c r="N31" s="22">
        <v>1</v>
      </c>
    </row>
    <row r="32" spans="1:14" s="12" customFormat="1" ht="15" customHeight="1" x14ac:dyDescent="0.25">
      <c r="A32" s="14" t="s">
        <v>98</v>
      </c>
      <c r="B32" s="15" t="s">
        <v>99</v>
      </c>
      <c r="C32" s="15"/>
      <c r="D32" s="19" t="s">
        <v>228</v>
      </c>
      <c r="E32" s="19"/>
      <c r="F32" s="23" t="s">
        <v>274</v>
      </c>
      <c r="G32" s="23"/>
      <c r="L32" s="13">
        <v>1</v>
      </c>
      <c r="M32" s="18">
        <v>1</v>
      </c>
      <c r="N32" s="22">
        <v>1</v>
      </c>
    </row>
    <row r="33" spans="1:14" s="12" customFormat="1" ht="15" customHeight="1" x14ac:dyDescent="0.25">
      <c r="A33" s="14" t="s">
        <v>100</v>
      </c>
      <c r="B33" s="15" t="s">
        <v>101</v>
      </c>
      <c r="C33" s="15"/>
      <c r="D33" s="19" t="s">
        <v>230</v>
      </c>
      <c r="E33" s="19"/>
      <c r="F33" s="23" t="s">
        <v>276</v>
      </c>
      <c r="G33" s="23"/>
      <c r="L33" s="13">
        <v>1</v>
      </c>
      <c r="M33" s="18">
        <v>1</v>
      </c>
      <c r="N33" s="22">
        <v>1</v>
      </c>
    </row>
    <row r="34" spans="1:14" s="12" customFormat="1" ht="15" customHeight="1" x14ac:dyDescent="0.25">
      <c r="A34" s="14" t="s">
        <v>102</v>
      </c>
      <c r="B34" s="15" t="s">
        <v>103</v>
      </c>
      <c r="C34" s="15"/>
      <c r="D34" s="19" t="s">
        <v>232</v>
      </c>
      <c r="E34" s="19"/>
      <c r="F34" s="23" t="s">
        <v>278</v>
      </c>
      <c r="G34" s="23"/>
      <c r="L34" s="13">
        <v>1</v>
      </c>
      <c r="M34" s="18">
        <v>1</v>
      </c>
      <c r="N34" s="22">
        <v>1</v>
      </c>
    </row>
    <row r="35" spans="1:14" s="12" customFormat="1" ht="15" customHeight="1" x14ac:dyDescent="0.25">
      <c r="A35" s="14" t="s">
        <v>104</v>
      </c>
      <c r="B35" s="15" t="s">
        <v>105</v>
      </c>
      <c r="C35" s="15"/>
      <c r="D35" s="19" t="s">
        <v>234</v>
      </c>
      <c r="E35" s="19"/>
      <c r="F35" s="23" t="s">
        <v>280</v>
      </c>
      <c r="G35" s="23"/>
      <c r="L35" s="13">
        <v>1</v>
      </c>
      <c r="M35" s="18">
        <v>1</v>
      </c>
      <c r="N35" s="22">
        <v>1</v>
      </c>
    </row>
    <row r="36" spans="1:14" s="12" customFormat="1" ht="15" customHeight="1" x14ac:dyDescent="0.25">
      <c r="A36" s="14" t="s">
        <v>106</v>
      </c>
      <c r="B36" s="15" t="s">
        <v>107</v>
      </c>
      <c r="C36" s="15"/>
      <c r="D36" s="19" t="s">
        <v>236</v>
      </c>
      <c r="E36" s="19"/>
      <c r="F36" s="23" t="s">
        <v>282</v>
      </c>
      <c r="G36" s="23"/>
      <c r="L36" s="13">
        <v>1</v>
      </c>
      <c r="M36" s="18">
        <v>1</v>
      </c>
      <c r="N36" s="22">
        <v>1</v>
      </c>
    </row>
    <row r="37" spans="1:14" s="12" customFormat="1" ht="15" customHeight="1" x14ac:dyDescent="0.25">
      <c r="A37" s="14" t="s">
        <v>108</v>
      </c>
      <c r="B37" s="15" t="s">
        <v>109</v>
      </c>
      <c r="C37" s="15"/>
      <c r="D37" s="19" t="s">
        <v>238</v>
      </c>
      <c r="E37" s="19"/>
      <c r="F37" s="23" t="s">
        <v>284</v>
      </c>
      <c r="G37" s="23"/>
      <c r="L37" s="13">
        <v>1</v>
      </c>
      <c r="M37" s="18">
        <v>1</v>
      </c>
      <c r="N37" s="22">
        <v>1</v>
      </c>
    </row>
    <row r="38" spans="1:14" s="12" customFormat="1" ht="15" customHeight="1" x14ac:dyDescent="0.25">
      <c r="A38" s="14" t="s">
        <v>110</v>
      </c>
      <c r="B38" s="15" t="s">
        <v>111</v>
      </c>
      <c r="C38" s="15"/>
      <c r="D38" s="19" t="s">
        <v>240</v>
      </c>
      <c r="E38" s="19"/>
      <c r="F38" s="7" t="s">
        <v>286</v>
      </c>
      <c r="G38" s="7"/>
      <c r="L38" s="13">
        <v>1</v>
      </c>
      <c r="M38" s="18">
        <v>1</v>
      </c>
      <c r="N38" s="22">
        <v>1</v>
      </c>
    </row>
    <row r="39" spans="1:14" s="12" customFormat="1" ht="15" customHeight="1" x14ac:dyDescent="0.25">
      <c r="A39" s="14" t="s">
        <v>112</v>
      </c>
      <c r="B39" s="15" t="s">
        <v>113</v>
      </c>
      <c r="C39" s="15"/>
      <c r="D39" s="19" t="s">
        <v>242</v>
      </c>
      <c r="E39" s="19"/>
      <c r="F39" s="7" t="s">
        <v>288</v>
      </c>
      <c r="G39" s="7"/>
      <c r="L39" s="13">
        <v>1</v>
      </c>
      <c r="M39" s="18">
        <v>1</v>
      </c>
      <c r="N39" s="22">
        <v>1</v>
      </c>
    </row>
    <row r="40" spans="1:14" s="12" customFormat="1" ht="15" customHeight="1" x14ac:dyDescent="0.25">
      <c r="A40" s="14" t="s">
        <v>114</v>
      </c>
      <c r="B40" s="15" t="s">
        <v>115</v>
      </c>
      <c r="C40" s="15"/>
      <c r="D40" s="19" t="s">
        <v>244</v>
      </c>
      <c r="E40" s="19"/>
      <c r="F40" s="7" t="s">
        <v>290</v>
      </c>
      <c r="G40" s="7"/>
      <c r="L40" s="13">
        <v>1</v>
      </c>
      <c r="M40" s="18">
        <v>1</v>
      </c>
      <c r="N40" s="22">
        <v>1</v>
      </c>
    </row>
    <row r="41" spans="1:14" s="12" customFormat="1" ht="15" customHeight="1" x14ac:dyDescent="0.25">
      <c r="A41" s="14" t="s">
        <v>116</v>
      </c>
      <c r="B41" s="15" t="s">
        <v>117</v>
      </c>
      <c r="C41" s="15"/>
      <c r="D41" s="19" t="s">
        <v>246</v>
      </c>
      <c r="E41" s="19"/>
      <c r="F41" s="7" t="s">
        <v>292</v>
      </c>
      <c r="G41" s="7"/>
      <c r="L41" s="13">
        <v>1</v>
      </c>
      <c r="M41" s="18">
        <v>1</v>
      </c>
      <c r="N41" s="22">
        <v>1</v>
      </c>
    </row>
    <row r="42" spans="1:14" s="12" customFormat="1" ht="15" customHeight="1" x14ac:dyDescent="0.25">
      <c r="A42" s="14" t="s">
        <v>118</v>
      </c>
      <c r="B42" s="15" t="s">
        <v>119</v>
      </c>
      <c r="C42" s="15"/>
      <c r="D42" s="19" t="s">
        <v>248</v>
      </c>
      <c r="E42" s="19"/>
      <c r="F42" s="7" t="s">
        <v>294</v>
      </c>
      <c r="G42" s="7"/>
      <c r="L42" s="13">
        <v>1</v>
      </c>
      <c r="M42" s="18">
        <v>1</v>
      </c>
      <c r="N42" s="22">
        <v>1</v>
      </c>
    </row>
    <row r="43" spans="1:14" s="12" customFormat="1" ht="15" customHeight="1" x14ac:dyDescent="0.25">
      <c r="A43" s="14" t="s">
        <v>120</v>
      </c>
      <c r="B43" s="15" t="s">
        <v>121</v>
      </c>
      <c r="C43" s="15"/>
      <c r="D43" s="19" t="s">
        <v>250</v>
      </c>
      <c r="E43" s="19"/>
      <c r="F43" s="7" t="s">
        <v>296</v>
      </c>
      <c r="G43" s="7"/>
      <c r="L43" s="13">
        <v>1</v>
      </c>
      <c r="M43" s="18">
        <v>1</v>
      </c>
      <c r="N43" s="22">
        <v>1</v>
      </c>
    </row>
    <row r="44" spans="1:14" s="12" customFormat="1" ht="15" customHeight="1" x14ac:dyDescent="0.25">
      <c r="A44" s="14" t="s">
        <v>122</v>
      </c>
      <c r="B44" s="15" t="s">
        <v>123</v>
      </c>
      <c r="C44" s="15"/>
      <c r="D44" s="19" t="s">
        <v>252</v>
      </c>
      <c r="E44" s="19"/>
      <c r="F44" s="7" t="s">
        <v>298</v>
      </c>
      <c r="G44" s="7"/>
      <c r="L44" s="13">
        <v>1</v>
      </c>
      <c r="M44" s="18">
        <v>1</v>
      </c>
      <c r="N44" s="22">
        <v>1</v>
      </c>
    </row>
    <row r="45" spans="1:14" s="12" customFormat="1" ht="15" customHeight="1" x14ac:dyDescent="0.25">
      <c r="A45" s="14" t="s">
        <v>124</v>
      </c>
      <c r="B45" s="15" t="s">
        <v>125</v>
      </c>
      <c r="C45" s="15"/>
      <c r="D45" s="19" t="s">
        <v>254</v>
      </c>
      <c r="E45" s="19"/>
      <c r="F45" s="23" t="s">
        <v>300</v>
      </c>
      <c r="G45" s="23"/>
      <c r="L45" s="13">
        <v>1</v>
      </c>
      <c r="M45" s="18">
        <v>1</v>
      </c>
      <c r="N45" s="22">
        <v>1</v>
      </c>
    </row>
    <row r="46" spans="1:14" s="12" customFormat="1" ht="15" customHeight="1" x14ac:dyDescent="0.25">
      <c r="A46" s="14" t="s">
        <v>126</v>
      </c>
      <c r="B46" s="15" t="s">
        <v>127</v>
      </c>
      <c r="C46" s="15"/>
      <c r="D46" s="19" t="s">
        <v>256</v>
      </c>
      <c r="E46" s="19"/>
      <c r="F46" s="23" t="s">
        <v>302</v>
      </c>
      <c r="G46" s="23"/>
      <c r="L46" s="13">
        <v>1</v>
      </c>
      <c r="M46" s="18">
        <v>1</v>
      </c>
      <c r="N46" s="22">
        <v>1</v>
      </c>
    </row>
    <row r="47" spans="1:14" s="12" customFormat="1" ht="15" customHeight="1" x14ac:dyDescent="0.25">
      <c r="A47" s="14" t="s">
        <v>128</v>
      </c>
      <c r="B47" s="15" t="s">
        <v>129</v>
      </c>
      <c r="C47" s="15"/>
      <c r="D47" s="19" t="s">
        <v>258</v>
      </c>
      <c r="E47" s="19"/>
      <c r="F47" s="7" t="s">
        <v>304</v>
      </c>
      <c r="G47" s="7"/>
      <c r="L47" s="13">
        <v>1</v>
      </c>
      <c r="M47" s="18">
        <v>1</v>
      </c>
      <c r="N47" s="22">
        <v>1</v>
      </c>
    </row>
    <row r="48" spans="1:14" s="12" customFormat="1" ht="15" customHeight="1" x14ac:dyDescent="0.25">
      <c r="A48" s="14" t="s">
        <v>130</v>
      </c>
      <c r="B48" s="15" t="s">
        <v>131</v>
      </c>
      <c r="C48" s="15"/>
      <c r="D48" s="19" t="s">
        <v>261</v>
      </c>
      <c r="E48" s="19"/>
      <c r="F48" s="7" t="s">
        <v>307</v>
      </c>
      <c r="G48" s="7"/>
      <c r="L48" s="13">
        <v>1</v>
      </c>
      <c r="M48" s="18">
        <v>1</v>
      </c>
      <c r="N48" s="22">
        <v>1</v>
      </c>
    </row>
    <row r="49" spans="1:14" s="12" customFormat="1" ht="15" customHeight="1" x14ac:dyDescent="0.25">
      <c r="A49" s="14" t="s">
        <v>132</v>
      </c>
      <c r="B49" s="15" t="s">
        <v>133</v>
      </c>
      <c r="C49" s="15"/>
      <c r="D49" s="19" t="s">
        <v>263</v>
      </c>
      <c r="E49" s="19"/>
      <c r="F49" s="7" t="s">
        <v>309</v>
      </c>
      <c r="G49" s="7"/>
      <c r="L49" s="13">
        <v>1</v>
      </c>
      <c r="M49" s="18">
        <v>1</v>
      </c>
      <c r="N49" s="22">
        <v>1</v>
      </c>
    </row>
    <row r="50" spans="1:14" ht="15" customHeight="1" x14ac:dyDescent="0.25">
      <c r="F50" s="7"/>
      <c r="G50" s="7"/>
      <c r="L50" s="17">
        <v>1</v>
      </c>
      <c r="M50" s="21">
        <v>1</v>
      </c>
      <c r="N50" s="25">
        <v>1</v>
      </c>
    </row>
    <row r="51" spans="1:14" s="12" customFormat="1" ht="15" customHeight="1" x14ac:dyDescent="0.25">
      <c r="A51" s="12" t="s">
        <v>88</v>
      </c>
      <c r="B51" s="15" t="s">
        <v>89</v>
      </c>
      <c r="C51" s="15"/>
      <c r="D51" s="19" t="s">
        <v>264</v>
      </c>
      <c r="E51" s="19"/>
      <c r="F51" s="7" t="s">
        <v>310</v>
      </c>
      <c r="G51" s="7"/>
      <c r="L51" s="13"/>
      <c r="M51" s="18"/>
      <c r="N51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3"/>
  <sheetViews>
    <sheetView topLeftCell="A34" zoomScale="80" zoomScaleNormal="80" workbookViewId="0">
      <selection activeCell="K3" sqref="K3"/>
    </sheetView>
  </sheetViews>
  <sheetFormatPr defaultRowHeight="15" customHeight="1" x14ac:dyDescent="0.25"/>
  <cols>
    <col min="1" max="1" width="49.5703125" style="31" bestFit="1" customWidth="1"/>
    <col min="2" max="2" width="10.7109375" style="33" customWidth="1"/>
    <col min="3" max="3" width="10.7109375" style="111" customWidth="1"/>
    <col min="4" max="4" width="10.7109375" style="82" customWidth="1"/>
    <col min="5" max="5" width="10.7109375" style="112" customWidth="1"/>
    <col min="6" max="6" width="10.7109375" style="60" customWidth="1"/>
    <col min="7" max="7" width="10.7109375" style="113" customWidth="1"/>
    <col min="8" max="8" width="10.7109375" style="114" customWidth="1"/>
    <col min="9" max="9" width="10.7109375" style="31" customWidth="1"/>
    <col min="10" max="11" width="10.7109375" style="114" customWidth="1"/>
    <col min="12" max="12" width="10.7109375" style="111" customWidth="1"/>
    <col min="13" max="13" width="10.7109375" style="112" customWidth="1"/>
    <col min="14" max="14" width="10.7109375" style="113" customWidth="1"/>
    <col min="15" max="15" width="9.140625" style="114"/>
    <col min="16" max="16" width="25.140625" style="114" customWidth="1"/>
    <col min="17" max="16384" width="9.140625" style="114"/>
  </cols>
  <sheetData>
    <row r="1" spans="1:22" ht="15" customHeight="1" x14ac:dyDescent="0.25">
      <c r="A1" s="109"/>
      <c r="B1" s="110"/>
      <c r="I1" s="109"/>
    </row>
    <row r="2" spans="1:22" ht="15" customHeight="1" x14ac:dyDescent="0.25">
      <c r="A2" s="109" t="s">
        <v>2103</v>
      </c>
      <c r="B2" s="110" t="s">
        <v>1804</v>
      </c>
      <c r="C2" s="111" t="s">
        <v>1805</v>
      </c>
      <c r="H2" s="114" t="s">
        <v>2273</v>
      </c>
      <c r="I2" s="109" t="s">
        <v>2270</v>
      </c>
      <c r="J2" s="114" t="s">
        <v>2271</v>
      </c>
      <c r="K2" s="114" t="s">
        <v>2272</v>
      </c>
    </row>
    <row r="3" spans="1:22" ht="15" customHeight="1" x14ac:dyDescent="0.25">
      <c r="A3" s="57" t="s">
        <v>2243</v>
      </c>
      <c r="B3" s="1" t="s">
        <v>216</v>
      </c>
      <c r="D3" s="82" t="s">
        <v>217</v>
      </c>
      <c r="F3" s="60" t="s">
        <v>218</v>
      </c>
      <c r="I3" s="115" t="s">
        <v>2267</v>
      </c>
      <c r="J3" s="114" t="s">
        <v>2269</v>
      </c>
      <c r="K3" s="114">
        <v>117</v>
      </c>
      <c r="P3" s="114" t="s">
        <v>2181</v>
      </c>
      <c r="Q3" s="114" t="s">
        <v>2182</v>
      </c>
    </row>
    <row r="4" spans="1:22" ht="15" customHeight="1" x14ac:dyDescent="0.25">
      <c r="A4" s="31" t="s">
        <v>2097</v>
      </c>
      <c r="B4" s="33" t="s">
        <v>2136</v>
      </c>
      <c r="D4" s="82" t="s">
        <v>2007</v>
      </c>
      <c r="F4" s="60" t="s">
        <v>2052</v>
      </c>
      <c r="I4" s="57"/>
      <c r="P4" s="57"/>
      <c r="Q4" s="42"/>
      <c r="R4" s="133"/>
      <c r="S4" s="91"/>
      <c r="T4" s="133"/>
      <c r="U4" s="91"/>
      <c r="V4" s="133"/>
    </row>
    <row r="5" spans="1:22" ht="15" customHeight="1" x14ac:dyDescent="0.25">
      <c r="A5" s="31" t="s">
        <v>2105</v>
      </c>
      <c r="B5" s="33" t="s">
        <v>2141</v>
      </c>
      <c r="D5" s="82" t="s">
        <v>2012</v>
      </c>
      <c r="F5" s="60" t="s">
        <v>2057</v>
      </c>
      <c r="P5" s="31"/>
      <c r="Q5" s="41"/>
      <c r="R5" s="133"/>
      <c r="S5" s="91"/>
      <c r="T5" s="133"/>
      <c r="U5" s="91"/>
      <c r="V5" s="133"/>
    </row>
    <row r="6" spans="1:22" ht="15" customHeight="1" x14ac:dyDescent="0.25">
      <c r="A6" s="31" t="s">
        <v>2106</v>
      </c>
      <c r="B6" s="33" t="s">
        <v>2183</v>
      </c>
      <c r="D6" s="82" t="s">
        <v>2183</v>
      </c>
      <c r="F6" s="60" t="s">
        <v>2183</v>
      </c>
      <c r="H6" s="114" t="e">
        <f ca="1">AI_IG(US,32)</f>
        <v>#NAME?</v>
      </c>
      <c r="P6" s="31"/>
      <c r="Q6" s="41"/>
      <c r="R6" s="133"/>
      <c r="S6" s="91"/>
      <c r="T6" s="133"/>
      <c r="U6" s="91"/>
      <c r="V6" s="133"/>
    </row>
    <row r="7" spans="1:22" ht="15" customHeight="1" x14ac:dyDescent="0.25">
      <c r="A7" s="31" t="s">
        <v>2107</v>
      </c>
      <c r="B7" s="33" t="s">
        <v>2184</v>
      </c>
      <c r="D7" s="82" t="s">
        <v>2184</v>
      </c>
      <c r="F7" s="60" t="s">
        <v>2184</v>
      </c>
      <c r="H7" s="114" t="e">
        <f ca="1">AI_HY(US,32)</f>
        <v>#NAME?</v>
      </c>
      <c r="P7" s="31"/>
      <c r="Q7" s="41"/>
      <c r="R7" s="133"/>
      <c r="S7" s="91"/>
      <c r="T7" s="133"/>
      <c r="U7" s="91"/>
      <c r="V7" s="133"/>
    </row>
    <row r="8" spans="1:22" ht="15" customHeight="1" x14ac:dyDescent="0.25">
      <c r="A8" s="31" t="s">
        <v>2108</v>
      </c>
      <c r="B8" s="33" t="s">
        <v>2104</v>
      </c>
      <c r="D8" s="82" t="s">
        <v>2104</v>
      </c>
      <c r="F8" s="60" t="s">
        <v>2104</v>
      </c>
      <c r="H8" s="114" t="e">
        <f ca="1">AI_SUM($A$7,$A$6)</f>
        <v>#NAME?</v>
      </c>
      <c r="P8" s="31"/>
      <c r="Q8" s="41"/>
      <c r="R8" s="133"/>
      <c r="S8" s="91"/>
      <c r="T8" s="133"/>
      <c r="U8" s="91"/>
      <c r="V8" s="133"/>
    </row>
    <row r="9" spans="1:22" ht="15" customHeight="1" x14ac:dyDescent="0.25">
      <c r="A9" s="31" t="s">
        <v>2109</v>
      </c>
      <c r="B9" s="33" t="s">
        <v>2185</v>
      </c>
      <c r="D9" s="82" t="s">
        <v>2185</v>
      </c>
      <c r="F9" s="60" t="s">
        <v>2185</v>
      </c>
      <c r="H9" s="114" t="e">
        <f ca="1">AI_IG(OTHER,32)</f>
        <v>#NAME?</v>
      </c>
      <c r="P9" s="31"/>
      <c r="Q9" s="41"/>
      <c r="R9" s="133"/>
      <c r="S9" s="91"/>
      <c r="T9" s="133"/>
      <c r="U9" s="91"/>
      <c r="V9" s="133"/>
    </row>
    <row r="10" spans="1:22" ht="15" customHeight="1" x14ac:dyDescent="0.25">
      <c r="A10" s="31" t="s">
        <v>2110</v>
      </c>
      <c r="B10" s="33" t="s">
        <v>2186</v>
      </c>
      <c r="D10" s="82" t="s">
        <v>2186</v>
      </c>
      <c r="F10" s="60" t="s">
        <v>2186</v>
      </c>
      <c r="H10" s="114" t="e">
        <f ca="1">AI_HY(OTHER,32)</f>
        <v>#NAME?</v>
      </c>
      <c r="P10" s="31"/>
      <c r="Q10" s="41"/>
      <c r="R10" s="133"/>
      <c r="S10" s="91"/>
      <c r="T10" s="133"/>
      <c r="U10" s="91"/>
      <c r="V10" s="133"/>
    </row>
    <row r="11" spans="1:22" ht="15" customHeight="1" x14ac:dyDescent="0.25">
      <c r="A11" s="31" t="s">
        <v>2111</v>
      </c>
      <c r="B11" s="33" t="s">
        <v>2132</v>
      </c>
      <c r="D11" s="82" t="s">
        <v>2132</v>
      </c>
      <c r="F11" s="60" t="s">
        <v>2132</v>
      </c>
      <c r="H11" s="114" t="e">
        <f ca="1">AI_SUM($A$10,$A$9)</f>
        <v>#NAME?</v>
      </c>
      <c r="P11" s="31"/>
      <c r="Q11" s="41"/>
      <c r="R11" s="133"/>
      <c r="S11" s="91"/>
      <c r="T11" s="133"/>
      <c r="U11" s="91"/>
      <c r="V11" s="133"/>
    </row>
    <row r="12" spans="1:22" ht="15" customHeight="1" x14ac:dyDescent="0.25">
      <c r="A12" s="31" t="s">
        <v>2112</v>
      </c>
      <c r="P12" s="31"/>
      <c r="Q12" s="41"/>
      <c r="R12" s="133"/>
      <c r="S12" s="91"/>
      <c r="T12" s="133"/>
      <c r="U12" s="91"/>
      <c r="V12" s="133"/>
    </row>
    <row r="13" spans="1:22" ht="15" customHeight="1" x14ac:dyDescent="0.25">
      <c r="A13" s="31" t="s">
        <v>2113</v>
      </c>
      <c r="P13" s="31"/>
      <c r="Q13" s="41"/>
      <c r="R13" s="133"/>
      <c r="S13" s="91"/>
      <c r="T13" s="133"/>
      <c r="U13" s="91"/>
      <c r="V13" s="133"/>
    </row>
    <row r="14" spans="1:22" ht="15" customHeight="1" x14ac:dyDescent="0.25">
      <c r="A14" s="31" t="s">
        <v>2114</v>
      </c>
      <c r="P14" s="31"/>
      <c r="Q14" s="41"/>
      <c r="R14" s="133"/>
      <c r="S14" s="91"/>
      <c r="T14" s="133"/>
      <c r="U14" s="91"/>
      <c r="V14" s="133"/>
    </row>
    <row r="15" spans="1:22" ht="15" customHeight="1" x14ac:dyDescent="0.25">
      <c r="A15" s="31" t="s">
        <v>2135</v>
      </c>
      <c r="B15" s="33" t="s">
        <v>2161</v>
      </c>
      <c r="D15" s="82" t="s">
        <v>2032</v>
      </c>
      <c r="F15" s="60" t="s">
        <v>2077</v>
      </c>
      <c r="P15" s="31"/>
      <c r="Q15" s="41"/>
      <c r="R15" s="133"/>
      <c r="S15" s="91"/>
      <c r="T15" s="133"/>
      <c r="U15" s="91"/>
      <c r="V15" s="133"/>
    </row>
    <row r="16" spans="1:22" ht="15" customHeight="1" x14ac:dyDescent="0.25">
      <c r="A16" s="31" t="s">
        <v>2115</v>
      </c>
      <c r="B16" s="33" t="s">
        <v>2187</v>
      </c>
      <c r="D16" s="82" t="s">
        <v>2187</v>
      </c>
      <c r="F16" s="60" t="s">
        <v>2187</v>
      </c>
      <c r="H16" s="114" t="e">
        <f ca="1">AI_IG(ALL,11,18,25)</f>
        <v>#NAME?</v>
      </c>
      <c r="P16" s="31"/>
      <c r="Q16" s="41"/>
      <c r="R16" s="133"/>
      <c r="S16" s="91"/>
      <c r="T16" s="133"/>
      <c r="U16" s="91"/>
      <c r="V16" s="133"/>
    </row>
    <row r="17" spans="1:22" ht="15" customHeight="1" x14ac:dyDescent="0.25">
      <c r="A17" s="31" t="s">
        <v>2116</v>
      </c>
      <c r="B17" s="33" t="s">
        <v>2188</v>
      </c>
      <c r="D17" s="82" t="s">
        <v>2188</v>
      </c>
      <c r="F17" s="60" t="s">
        <v>2188</v>
      </c>
      <c r="H17" s="114" t="e">
        <f ca="1">AI_HY(ALL,11,18,25)</f>
        <v>#NAME?</v>
      </c>
      <c r="P17" s="31"/>
      <c r="Q17" s="41"/>
      <c r="R17" s="133"/>
      <c r="S17" s="91"/>
      <c r="T17" s="133"/>
      <c r="U17" s="91"/>
      <c r="V17" s="133"/>
    </row>
    <row r="18" spans="1:22" ht="15" customHeight="1" x14ac:dyDescent="0.25">
      <c r="A18" s="31" t="s">
        <v>2117</v>
      </c>
      <c r="B18" s="33" t="s">
        <v>2133</v>
      </c>
      <c r="D18" s="82" t="s">
        <v>2133</v>
      </c>
      <c r="F18" s="60" t="s">
        <v>2133</v>
      </c>
      <c r="H18" s="114" t="e">
        <f ca="1">AI_SUM($A$48,$A$53,$A$58)</f>
        <v>#NAME?</v>
      </c>
      <c r="P18" s="31"/>
      <c r="Q18" s="41"/>
      <c r="R18" s="133"/>
      <c r="S18" s="91"/>
      <c r="T18" s="133"/>
      <c r="U18" s="91"/>
      <c r="V18" s="133"/>
    </row>
    <row r="19" spans="1:22" ht="15" customHeight="1" x14ac:dyDescent="0.25">
      <c r="A19" s="31" t="s">
        <v>2119</v>
      </c>
      <c r="B19" s="33" t="s">
        <v>2189</v>
      </c>
      <c r="D19" s="82" t="s">
        <v>2189</v>
      </c>
      <c r="F19" s="60" t="s">
        <v>2189</v>
      </c>
      <c r="H19" s="114" t="e">
        <f ca="1">AI_IG(ALL,2,3,7,8,12,13,19,20,26,27,33,34,43,44,50,51)</f>
        <v>#NAME?</v>
      </c>
      <c r="P19" s="31"/>
      <c r="Q19" s="41"/>
      <c r="R19" s="133"/>
      <c r="S19" s="91"/>
      <c r="T19" s="133"/>
      <c r="U19" s="91"/>
      <c r="V19" s="133"/>
    </row>
    <row r="20" spans="1:22" ht="15" customHeight="1" x14ac:dyDescent="0.25">
      <c r="A20" s="31" t="s">
        <v>2120</v>
      </c>
      <c r="B20" s="33" t="s">
        <v>2190</v>
      </c>
      <c r="D20" s="82" t="s">
        <v>2190</v>
      </c>
      <c r="F20" s="60" t="s">
        <v>2190</v>
      </c>
      <c r="H20" s="114" t="e">
        <f ca="1">AI_HY(ALL,2,3,7,8,12,13,19,20,26,27,33,34,43,44,50,51)</f>
        <v>#NAME?</v>
      </c>
      <c r="P20" s="31"/>
      <c r="Q20" s="41"/>
      <c r="R20" s="133"/>
      <c r="S20" s="91"/>
      <c r="T20" s="133"/>
      <c r="U20" s="91"/>
      <c r="V20" s="133"/>
    </row>
    <row r="21" spans="1:22" ht="15" customHeight="1" x14ac:dyDescent="0.25">
      <c r="A21" s="31" t="s">
        <v>2121</v>
      </c>
      <c r="B21" s="33" t="s">
        <v>2134</v>
      </c>
      <c r="D21" s="82" t="s">
        <v>2134</v>
      </c>
      <c r="F21" s="60" t="s">
        <v>2134</v>
      </c>
      <c r="H21" s="114" t="e">
        <f ca="1">AI_SUM($A$79,$A$80)</f>
        <v>#NAME?</v>
      </c>
      <c r="P21" s="31"/>
      <c r="Q21" s="41"/>
      <c r="R21" s="133"/>
      <c r="S21" s="91"/>
      <c r="T21" s="133"/>
      <c r="U21" s="91"/>
      <c r="V21" s="133"/>
    </row>
    <row r="22" spans="1:22" ht="15" customHeight="1" x14ac:dyDescent="0.25">
      <c r="A22" s="31" t="s">
        <v>2118</v>
      </c>
      <c r="B22" s="33" t="s">
        <v>2191</v>
      </c>
      <c r="D22" s="82" t="s">
        <v>2191</v>
      </c>
      <c r="F22" s="60" t="s">
        <v>2191</v>
      </c>
      <c r="H22" s="114" t="e">
        <f ca="1">AI_IG(ALL,4,9,14,21,28,35,45,52)</f>
        <v>#NAME?</v>
      </c>
      <c r="P22" s="31"/>
      <c r="Q22" s="41"/>
      <c r="R22" s="133"/>
      <c r="S22" s="91"/>
      <c r="T22" s="133"/>
      <c r="U22" s="91"/>
      <c r="V22" s="133"/>
    </row>
    <row r="23" spans="1:22" ht="15" customHeight="1" x14ac:dyDescent="0.25">
      <c r="A23" s="31" t="s">
        <v>2122</v>
      </c>
      <c r="B23" s="33" t="s">
        <v>2192</v>
      </c>
      <c r="D23" s="82" t="s">
        <v>2192</v>
      </c>
      <c r="F23" s="60" t="s">
        <v>2192</v>
      </c>
      <c r="H23" s="114" t="e">
        <f ca="1">AI_HY(ALL,4,9,14,21,28,35,45,52)</f>
        <v>#NAME?</v>
      </c>
      <c r="P23" s="31"/>
      <c r="Q23" s="41"/>
      <c r="R23" s="133"/>
      <c r="S23" s="91"/>
      <c r="T23" s="133"/>
      <c r="U23" s="91"/>
      <c r="V23" s="133"/>
    </row>
    <row r="24" spans="1:22" ht="15" customHeight="1" x14ac:dyDescent="0.25">
      <c r="A24" s="31" t="s">
        <v>2123</v>
      </c>
      <c r="B24" s="33" t="s">
        <v>2179</v>
      </c>
      <c r="D24" s="82" t="s">
        <v>2050</v>
      </c>
      <c r="F24" s="60" t="s">
        <v>2095</v>
      </c>
      <c r="P24" s="31"/>
      <c r="Q24" s="41"/>
      <c r="R24" s="133"/>
      <c r="S24" s="91"/>
      <c r="T24" s="133"/>
      <c r="U24" s="91"/>
      <c r="V24" s="133"/>
    </row>
    <row r="25" spans="1:22" ht="15" customHeight="1" x14ac:dyDescent="0.25">
      <c r="A25" s="31" t="s">
        <v>2124</v>
      </c>
      <c r="B25" s="33" t="s">
        <v>2193</v>
      </c>
      <c r="D25" s="82" t="s">
        <v>2193</v>
      </c>
      <c r="F25" s="60" t="s">
        <v>2193</v>
      </c>
      <c r="H25" s="114" t="e">
        <f ca="1">AI_IG(ALL,42)</f>
        <v>#NAME?</v>
      </c>
      <c r="P25" s="31"/>
      <c r="Q25" s="41"/>
      <c r="R25" s="133"/>
      <c r="S25" s="91"/>
      <c r="T25" s="133"/>
      <c r="U25" s="91"/>
      <c r="V25" s="133"/>
    </row>
    <row r="26" spans="1:22" ht="15" customHeight="1" x14ac:dyDescent="0.25">
      <c r="A26" s="31" t="s">
        <v>2125</v>
      </c>
      <c r="B26" s="33" t="s">
        <v>2234</v>
      </c>
      <c r="D26" s="82" t="s">
        <v>2234</v>
      </c>
      <c r="F26" s="60" t="s">
        <v>2234</v>
      </c>
      <c r="H26" s="114" t="e">
        <f ca="1">AI_HY(ALL,42)</f>
        <v>#NAME?</v>
      </c>
      <c r="P26" s="31"/>
      <c r="Q26" s="41"/>
      <c r="R26" s="133"/>
      <c r="S26" s="91"/>
      <c r="T26" s="133"/>
      <c r="U26" s="91"/>
      <c r="V26" s="133"/>
    </row>
    <row r="27" spans="1:22" ht="15" customHeight="1" x14ac:dyDescent="0.25">
      <c r="A27" s="31" t="s">
        <v>2126</v>
      </c>
      <c r="B27" s="33" t="s">
        <v>2170</v>
      </c>
      <c r="D27" s="82" t="s">
        <v>2041</v>
      </c>
      <c r="F27" s="60" t="s">
        <v>2086</v>
      </c>
      <c r="P27" s="31"/>
      <c r="Q27" s="41"/>
      <c r="R27" s="133"/>
      <c r="S27" s="91"/>
      <c r="T27" s="133"/>
      <c r="U27" s="91"/>
      <c r="V27" s="133"/>
    </row>
    <row r="28" spans="1:22" ht="15" customHeight="1" x14ac:dyDescent="0.25">
      <c r="A28" s="31" t="s">
        <v>2127</v>
      </c>
      <c r="B28" s="33" t="s">
        <v>2274</v>
      </c>
      <c r="D28" s="82" t="s">
        <v>2274</v>
      </c>
      <c r="F28" s="60" t="s">
        <v>2274</v>
      </c>
      <c r="H28" s="114" t="e">
        <f ca="1">AI_EQ(84)</f>
        <v>#NAME?</v>
      </c>
      <c r="P28" s="31"/>
      <c r="Q28" s="133"/>
      <c r="R28" s="133"/>
      <c r="S28" s="133"/>
      <c r="T28" s="133"/>
      <c r="U28" s="133"/>
      <c r="V28" s="133"/>
    </row>
    <row r="29" spans="1:22" ht="15" customHeight="1" x14ac:dyDescent="0.25">
      <c r="A29" s="31" t="s">
        <v>2279</v>
      </c>
      <c r="B29" s="33" t="s">
        <v>2275</v>
      </c>
      <c r="D29" s="82" t="s">
        <v>2275</v>
      </c>
      <c r="F29" s="60" t="s">
        <v>2275</v>
      </c>
      <c r="H29" s="114" t="e">
        <f ca="1">AI_EQ(90)</f>
        <v>#NAME?</v>
      </c>
      <c r="P29" s="31"/>
    </row>
    <row r="30" spans="1:22" ht="15" customHeight="1" x14ac:dyDescent="0.25">
      <c r="A30" s="31" t="s">
        <v>2128</v>
      </c>
      <c r="B30" s="33" t="s">
        <v>2278</v>
      </c>
      <c r="D30" s="82" t="s">
        <v>2278</v>
      </c>
      <c r="F30" s="60" t="s">
        <v>2278</v>
      </c>
      <c r="H30" s="114" t="e">
        <f ca="1">AI_DIFF(A29,A33)</f>
        <v>#NAME?</v>
      </c>
      <c r="P30" s="31"/>
    </row>
    <row r="31" spans="1:22" ht="15" customHeight="1" x14ac:dyDescent="0.25">
      <c r="A31" s="31" t="s">
        <v>2282</v>
      </c>
      <c r="B31" s="33" t="s">
        <v>2284</v>
      </c>
      <c r="D31" s="82" t="s">
        <v>2284</v>
      </c>
      <c r="F31" s="60" t="s">
        <v>2284</v>
      </c>
      <c r="H31" s="114" t="e">
        <f ca="1">AI_EQ(92)</f>
        <v>#NAME?</v>
      </c>
      <c r="P31" s="31"/>
    </row>
    <row r="32" spans="1:22" ht="15" customHeight="1" x14ac:dyDescent="0.25">
      <c r="A32" s="31" t="s">
        <v>2130</v>
      </c>
      <c r="B32" s="33" t="s">
        <v>2285</v>
      </c>
      <c r="D32" s="82" t="s">
        <v>2285</v>
      </c>
      <c r="F32" s="60" t="s">
        <v>2285</v>
      </c>
      <c r="H32" s="114" t="e">
        <f ca="1">AI_DIFF(A31,A34)</f>
        <v>#NAME?</v>
      </c>
      <c r="P32" s="31"/>
    </row>
    <row r="33" spans="1:17" ht="15" customHeight="1" x14ac:dyDescent="0.25">
      <c r="A33" s="31" t="s">
        <v>2281</v>
      </c>
      <c r="B33" s="33" t="s">
        <v>2276</v>
      </c>
      <c r="D33" s="82" t="s">
        <v>2276</v>
      </c>
      <c r="F33" s="60" t="s">
        <v>2276</v>
      </c>
      <c r="H33" s="114" t="e">
        <f ca="1">AI_EQ_ETF(90)</f>
        <v>#NAME?</v>
      </c>
      <c r="P33" s="31"/>
    </row>
    <row r="34" spans="1:17" ht="15" customHeight="1" x14ac:dyDescent="0.25">
      <c r="A34" s="31" t="s">
        <v>2280</v>
      </c>
      <c r="B34" s="33" t="s">
        <v>2277</v>
      </c>
      <c r="D34" s="82" t="s">
        <v>2277</v>
      </c>
      <c r="F34" s="60" t="s">
        <v>2277</v>
      </c>
      <c r="H34" s="114" t="e">
        <f ca="1">AI_EQ_ETF(92)</f>
        <v>#NAME?</v>
      </c>
      <c r="P34" s="31"/>
    </row>
    <row r="35" spans="1:17" ht="15" customHeight="1" x14ac:dyDescent="0.25">
      <c r="A35" s="31" t="s">
        <v>2129</v>
      </c>
      <c r="B35" s="33" t="s">
        <v>2283</v>
      </c>
      <c r="D35" s="82" t="s">
        <v>2283</v>
      </c>
      <c r="F35" s="60" t="s">
        <v>2283</v>
      </c>
      <c r="H35" s="114" t="e">
        <f ca="1">AI_SUM(A33,A34)</f>
        <v>#NAME?</v>
      </c>
      <c r="P35" s="31"/>
    </row>
    <row r="36" spans="1:17" ht="15" customHeight="1" x14ac:dyDescent="0.25">
      <c r="A36" s="31" t="s">
        <v>2131</v>
      </c>
      <c r="P36" s="31"/>
    </row>
    <row r="37" spans="1:17" ht="15" customHeight="1" x14ac:dyDescent="0.25">
      <c r="A37" s="31" t="s">
        <v>1114</v>
      </c>
      <c r="P37" s="31"/>
    </row>
    <row r="38" spans="1:17" ht="15" customHeight="1" x14ac:dyDescent="0.25">
      <c r="A38" s="57" t="s">
        <v>1917</v>
      </c>
      <c r="B38" s="116" t="s">
        <v>2136</v>
      </c>
      <c r="D38" s="82" t="s">
        <v>2007</v>
      </c>
      <c r="F38" s="60" t="s">
        <v>2052</v>
      </c>
      <c r="I38" s="117">
        <v>199999</v>
      </c>
      <c r="L38" s="111">
        <v>1</v>
      </c>
      <c r="M38" s="112">
        <v>1</v>
      </c>
      <c r="N38" s="113">
        <v>1</v>
      </c>
      <c r="P38" s="114" t="s">
        <v>2136</v>
      </c>
      <c r="Q38" s="114" t="s">
        <v>1962</v>
      </c>
    </row>
    <row r="39" spans="1:17" ht="15" customHeight="1" x14ac:dyDescent="0.25">
      <c r="A39" s="57" t="s">
        <v>1918</v>
      </c>
      <c r="B39" s="116" t="s">
        <v>2137</v>
      </c>
      <c r="D39" s="82" t="s">
        <v>2008</v>
      </c>
      <c r="F39" s="60" t="s">
        <v>2053</v>
      </c>
      <c r="I39" s="117">
        <v>299999</v>
      </c>
      <c r="L39" s="111">
        <v>1</v>
      </c>
      <c r="M39" s="112">
        <v>1</v>
      </c>
      <c r="N39" s="113">
        <v>1</v>
      </c>
      <c r="P39" s="114" t="s">
        <v>2137</v>
      </c>
      <c r="Q39" s="114" t="s">
        <v>1963</v>
      </c>
    </row>
    <row r="40" spans="1:17" ht="15" customHeight="1" x14ac:dyDescent="0.25">
      <c r="A40" s="57" t="s">
        <v>1919</v>
      </c>
      <c r="B40" s="116" t="s">
        <v>2138</v>
      </c>
      <c r="D40" s="82" t="s">
        <v>2009</v>
      </c>
      <c r="F40" s="60" t="s">
        <v>2054</v>
      </c>
      <c r="I40" s="117">
        <v>399999</v>
      </c>
      <c r="L40" s="111">
        <v>1</v>
      </c>
      <c r="M40" s="112">
        <v>1</v>
      </c>
      <c r="N40" s="113">
        <v>1</v>
      </c>
      <c r="P40" s="114" t="s">
        <v>2138</v>
      </c>
      <c r="Q40" s="114" t="s">
        <v>1964</v>
      </c>
    </row>
    <row r="41" spans="1:17" ht="15" customHeight="1" x14ac:dyDescent="0.25">
      <c r="A41" s="57" t="s">
        <v>1920</v>
      </c>
      <c r="B41" s="116" t="s">
        <v>2139</v>
      </c>
      <c r="D41" s="82" t="s">
        <v>2010</v>
      </c>
      <c r="F41" s="60" t="s">
        <v>2055</v>
      </c>
      <c r="I41" s="117">
        <v>499999</v>
      </c>
      <c r="L41" s="111">
        <v>1</v>
      </c>
      <c r="M41" s="112">
        <v>1</v>
      </c>
      <c r="N41" s="113">
        <v>1</v>
      </c>
      <c r="P41" s="114" t="s">
        <v>2139</v>
      </c>
      <c r="Q41" s="114" t="s">
        <v>1965</v>
      </c>
    </row>
    <row r="42" spans="1:17" ht="15" customHeight="1" x14ac:dyDescent="0.25">
      <c r="A42" s="57" t="s">
        <v>1921</v>
      </c>
      <c r="B42" s="116" t="s">
        <v>2140</v>
      </c>
      <c r="D42" s="82" t="s">
        <v>2011</v>
      </c>
      <c r="F42" s="60" t="s">
        <v>2056</v>
      </c>
      <c r="I42" s="117">
        <v>599999</v>
      </c>
      <c r="L42" s="111">
        <v>1</v>
      </c>
      <c r="M42" s="112">
        <v>1</v>
      </c>
      <c r="N42" s="113">
        <v>1</v>
      </c>
      <c r="P42" s="114" t="s">
        <v>2140</v>
      </c>
      <c r="Q42" s="114" t="s">
        <v>1966</v>
      </c>
    </row>
    <row r="43" spans="1:17" ht="15" customHeight="1" x14ac:dyDescent="0.25">
      <c r="A43" s="57" t="s">
        <v>1922</v>
      </c>
      <c r="B43" s="116" t="s">
        <v>2141</v>
      </c>
      <c r="D43" s="82" t="s">
        <v>2012</v>
      </c>
      <c r="F43" s="60" t="s">
        <v>2057</v>
      </c>
      <c r="I43" s="117">
        <v>699999</v>
      </c>
      <c r="L43" s="111">
        <v>1</v>
      </c>
      <c r="M43" s="112">
        <v>1</v>
      </c>
      <c r="N43" s="113">
        <v>1</v>
      </c>
      <c r="P43" s="114" t="s">
        <v>2141</v>
      </c>
      <c r="Q43" s="114" t="s">
        <v>1967</v>
      </c>
    </row>
    <row r="44" spans="1:17" ht="15" customHeight="1" x14ac:dyDescent="0.25">
      <c r="A44" s="57" t="s">
        <v>1923</v>
      </c>
      <c r="B44" s="116" t="s">
        <v>2142</v>
      </c>
      <c r="D44" s="82" t="s">
        <v>2013</v>
      </c>
      <c r="F44" s="60" t="s">
        <v>2058</v>
      </c>
      <c r="I44" s="117">
        <v>799999</v>
      </c>
      <c r="L44" s="111">
        <v>1</v>
      </c>
      <c r="M44" s="112">
        <v>1</v>
      </c>
      <c r="N44" s="113">
        <v>1</v>
      </c>
      <c r="P44" s="114" t="s">
        <v>2142</v>
      </c>
      <c r="Q44" s="114" t="s">
        <v>1968</v>
      </c>
    </row>
    <row r="45" spans="1:17" ht="15" customHeight="1" x14ac:dyDescent="0.25">
      <c r="A45" s="57" t="s">
        <v>1924</v>
      </c>
      <c r="B45" s="116" t="s">
        <v>2143</v>
      </c>
      <c r="D45" s="82" t="s">
        <v>2014</v>
      </c>
      <c r="F45" s="60" t="s">
        <v>2059</v>
      </c>
      <c r="I45" s="117">
        <v>899999</v>
      </c>
      <c r="L45" s="111">
        <v>1</v>
      </c>
      <c r="M45" s="112">
        <v>1</v>
      </c>
      <c r="N45" s="113">
        <v>1</v>
      </c>
      <c r="P45" s="114" t="s">
        <v>2143</v>
      </c>
      <c r="Q45" s="114" t="s">
        <v>1969</v>
      </c>
    </row>
    <row r="46" spans="1:17" ht="15" customHeight="1" x14ac:dyDescent="0.25">
      <c r="A46" s="57" t="s">
        <v>1925</v>
      </c>
      <c r="B46" s="116" t="s">
        <v>2144</v>
      </c>
      <c r="D46" s="82" t="s">
        <v>2015</v>
      </c>
      <c r="F46" s="60" t="s">
        <v>2060</v>
      </c>
      <c r="I46" s="117">
        <v>999999</v>
      </c>
      <c r="L46" s="111">
        <v>1</v>
      </c>
      <c r="M46" s="112">
        <v>1</v>
      </c>
      <c r="N46" s="113">
        <v>1</v>
      </c>
      <c r="P46" s="114" t="s">
        <v>2144</v>
      </c>
      <c r="Q46" s="114" t="s">
        <v>1970</v>
      </c>
    </row>
    <row r="47" spans="1:17" ht="15" customHeight="1" x14ac:dyDescent="0.25">
      <c r="A47" s="57" t="s">
        <v>1926</v>
      </c>
      <c r="B47" s="116" t="s">
        <v>2145</v>
      </c>
      <c r="D47" s="82" t="s">
        <v>2016</v>
      </c>
      <c r="F47" s="60" t="s">
        <v>2061</v>
      </c>
      <c r="I47" s="117">
        <v>1099999</v>
      </c>
      <c r="L47" s="111">
        <v>1</v>
      </c>
      <c r="M47" s="112">
        <v>1</v>
      </c>
      <c r="N47" s="113">
        <v>1</v>
      </c>
      <c r="P47" s="114" t="s">
        <v>2145</v>
      </c>
      <c r="Q47" s="114" t="s">
        <v>1971</v>
      </c>
    </row>
    <row r="48" spans="1:17" ht="15" customHeight="1" x14ac:dyDescent="0.25">
      <c r="A48" s="57" t="s">
        <v>1927</v>
      </c>
      <c r="B48" s="116" t="s">
        <v>2146</v>
      </c>
      <c r="D48" s="82" t="s">
        <v>2017</v>
      </c>
      <c r="F48" s="60" t="s">
        <v>2062</v>
      </c>
      <c r="I48" s="117">
        <v>1199999</v>
      </c>
      <c r="L48" s="111">
        <v>1</v>
      </c>
      <c r="M48" s="112">
        <v>1</v>
      </c>
      <c r="N48" s="113">
        <v>1</v>
      </c>
      <c r="P48" s="114" t="s">
        <v>2146</v>
      </c>
      <c r="Q48" s="114" t="s">
        <v>1972</v>
      </c>
    </row>
    <row r="49" spans="1:17" ht="15" customHeight="1" x14ac:dyDescent="0.25">
      <c r="A49" s="57" t="s">
        <v>1928</v>
      </c>
      <c r="B49" s="116" t="s">
        <v>2147</v>
      </c>
      <c r="D49" s="82" t="s">
        <v>2018</v>
      </c>
      <c r="F49" s="60" t="s">
        <v>2063</v>
      </c>
      <c r="I49" s="117">
        <v>1299999</v>
      </c>
      <c r="L49" s="111">
        <v>1</v>
      </c>
      <c r="M49" s="112">
        <v>1</v>
      </c>
      <c r="N49" s="113">
        <v>1</v>
      </c>
      <c r="P49" s="114" t="s">
        <v>2147</v>
      </c>
      <c r="Q49" s="114" t="s">
        <v>1973</v>
      </c>
    </row>
    <row r="50" spans="1:17" ht="15" customHeight="1" x14ac:dyDescent="0.25">
      <c r="A50" s="57" t="s">
        <v>1929</v>
      </c>
      <c r="B50" s="116" t="s">
        <v>2148</v>
      </c>
      <c r="D50" s="82" t="s">
        <v>2019</v>
      </c>
      <c r="F50" s="60" t="s">
        <v>2064</v>
      </c>
      <c r="I50" s="117">
        <v>1399999</v>
      </c>
      <c r="L50" s="111">
        <v>1</v>
      </c>
      <c r="M50" s="112">
        <v>1</v>
      </c>
      <c r="N50" s="113">
        <v>1</v>
      </c>
      <c r="P50" s="114" t="s">
        <v>2148</v>
      </c>
      <c r="Q50" s="114" t="s">
        <v>1974</v>
      </c>
    </row>
    <row r="51" spans="1:17" ht="15" customHeight="1" x14ac:dyDescent="0.25">
      <c r="A51" s="57" t="s">
        <v>1930</v>
      </c>
      <c r="B51" s="116" t="s">
        <v>2149</v>
      </c>
      <c r="D51" s="82" t="s">
        <v>2020</v>
      </c>
      <c r="F51" s="60" t="s">
        <v>2065</v>
      </c>
      <c r="I51" s="117">
        <v>1499999</v>
      </c>
      <c r="L51" s="111">
        <v>1</v>
      </c>
      <c r="M51" s="112">
        <v>1</v>
      </c>
      <c r="N51" s="113">
        <v>1</v>
      </c>
      <c r="P51" s="114" t="s">
        <v>2149</v>
      </c>
      <c r="Q51" s="114" t="s">
        <v>1975</v>
      </c>
    </row>
    <row r="52" spans="1:17" ht="15" customHeight="1" x14ac:dyDescent="0.25">
      <c r="A52" s="57" t="s">
        <v>1931</v>
      </c>
      <c r="B52" s="116" t="s">
        <v>2150</v>
      </c>
      <c r="D52" s="82" t="s">
        <v>2021</v>
      </c>
      <c r="F52" s="60" t="s">
        <v>2066</v>
      </c>
      <c r="I52" s="117">
        <v>1799999</v>
      </c>
      <c r="L52" s="111">
        <v>1</v>
      </c>
      <c r="M52" s="112">
        <v>1</v>
      </c>
      <c r="N52" s="113">
        <v>1</v>
      </c>
      <c r="P52" s="114" t="s">
        <v>2150</v>
      </c>
      <c r="Q52" s="114" t="s">
        <v>1976</v>
      </c>
    </row>
    <row r="53" spans="1:17" ht="15" customHeight="1" x14ac:dyDescent="0.25">
      <c r="A53" s="57" t="s">
        <v>1932</v>
      </c>
      <c r="B53" s="116" t="s">
        <v>2151</v>
      </c>
      <c r="D53" s="82" t="s">
        <v>2022</v>
      </c>
      <c r="F53" s="60" t="s">
        <v>2067</v>
      </c>
      <c r="I53" s="117">
        <v>1899999</v>
      </c>
      <c r="L53" s="111">
        <v>1</v>
      </c>
      <c r="M53" s="112">
        <v>1</v>
      </c>
      <c r="N53" s="113">
        <v>1</v>
      </c>
      <c r="P53" s="114" t="s">
        <v>2151</v>
      </c>
      <c r="Q53" s="114" t="s">
        <v>1977</v>
      </c>
    </row>
    <row r="54" spans="1:17" ht="15" customHeight="1" x14ac:dyDescent="0.25">
      <c r="A54" s="57" t="s">
        <v>1933</v>
      </c>
      <c r="B54" s="116" t="s">
        <v>2152</v>
      </c>
      <c r="D54" s="82" t="s">
        <v>2023</v>
      </c>
      <c r="F54" s="60" t="s">
        <v>2068</v>
      </c>
      <c r="I54" s="117">
        <v>1999999</v>
      </c>
      <c r="L54" s="111">
        <v>1</v>
      </c>
      <c r="M54" s="112">
        <v>1</v>
      </c>
      <c r="N54" s="113">
        <v>1</v>
      </c>
      <c r="P54" s="114" t="s">
        <v>2152</v>
      </c>
      <c r="Q54" s="114" t="s">
        <v>1978</v>
      </c>
    </row>
    <row r="55" spans="1:17" ht="15" customHeight="1" x14ac:dyDescent="0.25">
      <c r="A55" s="57" t="s">
        <v>1934</v>
      </c>
      <c r="B55" s="116" t="s">
        <v>2153</v>
      </c>
      <c r="D55" s="82" t="s">
        <v>2024</v>
      </c>
      <c r="F55" s="60" t="s">
        <v>2069</v>
      </c>
      <c r="I55" s="117">
        <v>2099999</v>
      </c>
      <c r="L55" s="111">
        <v>1</v>
      </c>
      <c r="M55" s="112">
        <v>1</v>
      </c>
      <c r="N55" s="113">
        <v>1</v>
      </c>
      <c r="P55" s="114" t="s">
        <v>2153</v>
      </c>
      <c r="Q55" s="114" t="s">
        <v>1979</v>
      </c>
    </row>
    <row r="56" spans="1:17" ht="15" customHeight="1" x14ac:dyDescent="0.25">
      <c r="A56" s="57" t="s">
        <v>1935</v>
      </c>
      <c r="B56" s="116" t="s">
        <v>2154</v>
      </c>
      <c r="D56" s="82" t="s">
        <v>2025</v>
      </c>
      <c r="F56" s="60" t="s">
        <v>2070</v>
      </c>
      <c r="I56" s="117">
        <v>2199999</v>
      </c>
      <c r="L56" s="111">
        <v>1</v>
      </c>
      <c r="M56" s="112">
        <v>1</v>
      </c>
      <c r="N56" s="113">
        <v>1</v>
      </c>
      <c r="P56" s="114" t="s">
        <v>2154</v>
      </c>
      <c r="Q56" s="114" t="s">
        <v>1980</v>
      </c>
    </row>
    <row r="57" spans="1:17" ht="15" customHeight="1" x14ac:dyDescent="0.25">
      <c r="A57" s="57" t="s">
        <v>1936</v>
      </c>
      <c r="B57" s="116" t="s">
        <v>2155</v>
      </c>
      <c r="D57" s="82" t="s">
        <v>2026</v>
      </c>
      <c r="F57" s="60" t="s">
        <v>2071</v>
      </c>
      <c r="I57" s="117">
        <v>2499999</v>
      </c>
      <c r="L57" s="111">
        <v>1</v>
      </c>
      <c r="M57" s="112">
        <v>1</v>
      </c>
      <c r="N57" s="113">
        <v>1</v>
      </c>
      <c r="P57" s="114" t="s">
        <v>2155</v>
      </c>
      <c r="Q57" s="114" t="s">
        <v>1981</v>
      </c>
    </row>
    <row r="58" spans="1:17" ht="15" customHeight="1" x14ac:dyDescent="0.25">
      <c r="A58" s="57" t="s">
        <v>1937</v>
      </c>
      <c r="B58" s="116" t="s">
        <v>2156</v>
      </c>
      <c r="D58" s="82" t="s">
        <v>2027</v>
      </c>
      <c r="F58" s="60" t="s">
        <v>2072</v>
      </c>
      <c r="I58" s="117">
        <v>2599999</v>
      </c>
      <c r="L58" s="111">
        <v>1</v>
      </c>
      <c r="M58" s="112">
        <v>1</v>
      </c>
      <c r="N58" s="113">
        <v>1</v>
      </c>
      <c r="P58" s="114" t="s">
        <v>2156</v>
      </c>
      <c r="Q58" s="114" t="s">
        <v>1982</v>
      </c>
    </row>
    <row r="59" spans="1:17" ht="15" customHeight="1" x14ac:dyDescent="0.25">
      <c r="A59" s="57" t="s">
        <v>1938</v>
      </c>
      <c r="B59" s="116" t="s">
        <v>2157</v>
      </c>
      <c r="D59" s="82" t="s">
        <v>2028</v>
      </c>
      <c r="F59" s="60" t="s">
        <v>2073</v>
      </c>
      <c r="I59" s="117">
        <v>2699999</v>
      </c>
      <c r="L59" s="111">
        <v>1</v>
      </c>
      <c r="M59" s="112">
        <v>1</v>
      </c>
      <c r="N59" s="113">
        <v>1</v>
      </c>
      <c r="P59" s="114" t="s">
        <v>2157</v>
      </c>
      <c r="Q59" s="114" t="s">
        <v>1983</v>
      </c>
    </row>
    <row r="60" spans="1:17" ht="15" customHeight="1" x14ac:dyDescent="0.25">
      <c r="A60" s="57" t="s">
        <v>1939</v>
      </c>
      <c r="B60" s="116" t="s">
        <v>2158</v>
      </c>
      <c r="D60" s="82" t="s">
        <v>2029</v>
      </c>
      <c r="F60" s="60" t="s">
        <v>2074</v>
      </c>
      <c r="I60" s="117">
        <v>2799999</v>
      </c>
      <c r="L60" s="111">
        <v>1</v>
      </c>
      <c r="M60" s="112">
        <v>1</v>
      </c>
      <c r="N60" s="113">
        <v>1</v>
      </c>
      <c r="P60" s="114" t="s">
        <v>2158</v>
      </c>
      <c r="Q60" s="114" t="s">
        <v>1984</v>
      </c>
    </row>
    <row r="61" spans="1:17" ht="15" customHeight="1" x14ac:dyDescent="0.25">
      <c r="A61" s="57" t="s">
        <v>1940</v>
      </c>
      <c r="B61" s="116" t="s">
        <v>2159</v>
      </c>
      <c r="D61" s="82" t="s">
        <v>2030</v>
      </c>
      <c r="F61" s="60" t="s">
        <v>2075</v>
      </c>
      <c r="I61" s="117">
        <v>2899999</v>
      </c>
      <c r="L61" s="111">
        <v>1</v>
      </c>
      <c r="M61" s="112">
        <v>1</v>
      </c>
      <c r="N61" s="113">
        <v>1</v>
      </c>
      <c r="P61" s="114" t="s">
        <v>2159</v>
      </c>
      <c r="Q61" s="114" t="s">
        <v>1985</v>
      </c>
    </row>
    <row r="62" spans="1:17" ht="15" customHeight="1" x14ac:dyDescent="0.25">
      <c r="A62" s="57" t="s">
        <v>1941</v>
      </c>
      <c r="B62" s="116" t="s">
        <v>2160</v>
      </c>
      <c r="D62" s="82" t="s">
        <v>2031</v>
      </c>
      <c r="F62" s="60" t="s">
        <v>2076</v>
      </c>
      <c r="I62" s="117">
        <v>3199999</v>
      </c>
      <c r="L62" s="111">
        <v>1</v>
      </c>
      <c r="M62" s="112">
        <v>1</v>
      </c>
      <c r="N62" s="113">
        <v>1</v>
      </c>
      <c r="P62" s="114" t="s">
        <v>2160</v>
      </c>
      <c r="Q62" s="114" t="s">
        <v>1986</v>
      </c>
    </row>
    <row r="63" spans="1:17" ht="15" customHeight="1" x14ac:dyDescent="0.25">
      <c r="A63" s="57" t="s">
        <v>1942</v>
      </c>
      <c r="B63" s="116" t="s">
        <v>2161</v>
      </c>
      <c r="D63" s="82" t="s">
        <v>2032</v>
      </c>
      <c r="F63" s="60" t="s">
        <v>2077</v>
      </c>
      <c r="I63" s="117">
        <v>3299999</v>
      </c>
      <c r="L63" s="111">
        <v>1</v>
      </c>
      <c r="M63" s="112">
        <v>1</v>
      </c>
      <c r="N63" s="113">
        <v>1</v>
      </c>
      <c r="P63" s="114" t="s">
        <v>2161</v>
      </c>
      <c r="Q63" s="114" t="s">
        <v>1987</v>
      </c>
    </row>
    <row r="64" spans="1:17" ht="15" customHeight="1" x14ac:dyDescent="0.25">
      <c r="A64" s="57" t="s">
        <v>1943</v>
      </c>
      <c r="B64" s="116" t="s">
        <v>2162</v>
      </c>
      <c r="D64" s="82" t="s">
        <v>2033</v>
      </c>
      <c r="F64" s="60" t="s">
        <v>2078</v>
      </c>
      <c r="I64" s="117">
        <v>3399999</v>
      </c>
      <c r="L64" s="111">
        <v>1</v>
      </c>
      <c r="M64" s="112">
        <v>1</v>
      </c>
      <c r="N64" s="113">
        <v>1</v>
      </c>
      <c r="P64" s="114" t="s">
        <v>2162</v>
      </c>
      <c r="Q64" s="114" t="s">
        <v>1988</v>
      </c>
    </row>
    <row r="65" spans="1:17" ht="15" customHeight="1" x14ac:dyDescent="0.25">
      <c r="A65" s="57" t="s">
        <v>1944</v>
      </c>
      <c r="B65" s="116" t="s">
        <v>2163</v>
      </c>
      <c r="D65" s="82" t="s">
        <v>2034</v>
      </c>
      <c r="F65" s="60" t="s">
        <v>2079</v>
      </c>
      <c r="I65" s="117">
        <v>3499999</v>
      </c>
      <c r="L65" s="111">
        <v>1</v>
      </c>
      <c r="M65" s="112">
        <v>1</v>
      </c>
      <c r="N65" s="113">
        <v>1</v>
      </c>
      <c r="P65" s="114" t="s">
        <v>2163</v>
      </c>
      <c r="Q65" s="114" t="s">
        <v>1989</v>
      </c>
    </row>
    <row r="66" spans="1:17" ht="15" customHeight="1" x14ac:dyDescent="0.25">
      <c r="A66" s="57" t="s">
        <v>1945</v>
      </c>
      <c r="B66" s="116" t="s">
        <v>2164</v>
      </c>
      <c r="D66" s="82" t="s">
        <v>2035</v>
      </c>
      <c r="F66" s="60" t="s">
        <v>2080</v>
      </c>
      <c r="I66" s="117">
        <v>3599999</v>
      </c>
      <c r="L66" s="111">
        <v>1</v>
      </c>
      <c r="M66" s="112">
        <v>1</v>
      </c>
      <c r="N66" s="113">
        <v>1</v>
      </c>
      <c r="P66" s="114" t="s">
        <v>2164</v>
      </c>
      <c r="Q66" s="114" t="s">
        <v>1990</v>
      </c>
    </row>
    <row r="67" spans="1:17" ht="15" customHeight="1" x14ac:dyDescent="0.25">
      <c r="A67" s="57" t="s">
        <v>1946</v>
      </c>
      <c r="B67" s="116" t="s">
        <v>2165</v>
      </c>
      <c r="D67" s="82" t="s">
        <v>2036</v>
      </c>
      <c r="F67" s="60" t="s">
        <v>2081</v>
      </c>
      <c r="I67" s="117">
        <v>3899999</v>
      </c>
      <c r="L67" s="111">
        <v>1</v>
      </c>
      <c r="M67" s="112">
        <v>1</v>
      </c>
      <c r="N67" s="113">
        <v>1</v>
      </c>
      <c r="P67" s="114" t="s">
        <v>2165</v>
      </c>
      <c r="Q67" s="114" t="s">
        <v>1991</v>
      </c>
    </row>
    <row r="68" spans="1:17" ht="15" customHeight="1" x14ac:dyDescent="0.25">
      <c r="A68" s="57" t="s">
        <v>1947</v>
      </c>
      <c r="B68" s="116" t="s">
        <v>2166</v>
      </c>
      <c r="D68" s="82" t="s">
        <v>2037</v>
      </c>
      <c r="F68" s="60" t="s">
        <v>2082</v>
      </c>
      <c r="I68" s="117">
        <v>4299999</v>
      </c>
      <c r="L68" s="111">
        <v>1</v>
      </c>
      <c r="M68" s="112">
        <v>1</v>
      </c>
      <c r="N68" s="113">
        <v>1</v>
      </c>
      <c r="P68" s="114" t="s">
        <v>2166</v>
      </c>
      <c r="Q68" s="114" t="s">
        <v>1992</v>
      </c>
    </row>
    <row r="69" spans="1:17" ht="15" customHeight="1" x14ac:dyDescent="0.25">
      <c r="A69" s="57" t="s">
        <v>1955</v>
      </c>
      <c r="B69" s="116" t="s">
        <v>2167</v>
      </c>
      <c r="D69" s="82" t="s">
        <v>2038</v>
      </c>
      <c r="F69" s="60" t="s">
        <v>2083</v>
      </c>
      <c r="I69" s="117">
        <v>4399999</v>
      </c>
      <c r="L69" s="111">
        <v>1</v>
      </c>
      <c r="M69" s="112">
        <v>1</v>
      </c>
      <c r="N69" s="113">
        <v>1</v>
      </c>
      <c r="P69" s="114" t="s">
        <v>2167</v>
      </c>
      <c r="Q69" s="114" t="s">
        <v>1993</v>
      </c>
    </row>
    <row r="70" spans="1:17" ht="15" customHeight="1" x14ac:dyDescent="0.25">
      <c r="A70" s="57" t="s">
        <v>1948</v>
      </c>
      <c r="B70" s="116" t="s">
        <v>2168</v>
      </c>
      <c r="D70" s="82" t="s">
        <v>2039</v>
      </c>
      <c r="F70" s="60" t="s">
        <v>2084</v>
      </c>
      <c r="I70" s="117">
        <v>4499999</v>
      </c>
      <c r="L70" s="111">
        <v>1</v>
      </c>
      <c r="M70" s="112">
        <v>1</v>
      </c>
      <c r="N70" s="113">
        <v>1</v>
      </c>
      <c r="P70" s="114" t="s">
        <v>2168</v>
      </c>
      <c r="Q70" s="114" t="s">
        <v>1994</v>
      </c>
    </row>
    <row r="71" spans="1:17" ht="15" customHeight="1" x14ac:dyDescent="0.25">
      <c r="A71" s="57" t="s">
        <v>1949</v>
      </c>
      <c r="B71" s="116" t="s">
        <v>2169</v>
      </c>
      <c r="D71" s="82" t="s">
        <v>2040</v>
      </c>
      <c r="F71" s="60" t="s">
        <v>2085</v>
      </c>
      <c r="I71" s="117">
        <v>4599999</v>
      </c>
      <c r="L71" s="111">
        <v>1</v>
      </c>
      <c r="M71" s="112">
        <v>1</v>
      </c>
      <c r="N71" s="113">
        <v>1</v>
      </c>
      <c r="P71" s="114" t="s">
        <v>2169</v>
      </c>
      <c r="Q71" s="114" t="s">
        <v>1995</v>
      </c>
    </row>
    <row r="72" spans="1:17" ht="15" customHeight="1" x14ac:dyDescent="0.25">
      <c r="A72" s="57" t="s">
        <v>1950</v>
      </c>
      <c r="B72" s="116" t="s">
        <v>2170</v>
      </c>
      <c r="D72" s="82" t="s">
        <v>2041</v>
      </c>
      <c r="F72" s="60" t="s">
        <v>2086</v>
      </c>
      <c r="I72" s="117">
        <v>4899999</v>
      </c>
      <c r="L72" s="111">
        <v>1</v>
      </c>
      <c r="M72" s="112">
        <v>1</v>
      </c>
      <c r="N72" s="113">
        <v>1</v>
      </c>
      <c r="P72" s="114" t="s">
        <v>2170</v>
      </c>
      <c r="Q72" s="114" t="s">
        <v>1996</v>
      </c>
    </row>
    <row r="73" spans="1:17" ht="15" customHeight="1" x14ac:dyDescent="0.25">
      <c r="A73" s="57" t="s">
        <v>1951</v>
      </c>
      <c r="B73" s="116" t="s">
        <v>2171</v>
      </c>
      <c r="D73" s="82" t="s">
        <v>2042</v>
      </c>
      <c r="F73" s="60" t="s">
        <v>2087</v>
      </c>
      <c r="I73" s="117">
        <v>4999999</v>
      </c>
      <c r="L73" s="111">
        <v>1</v>
      </c>
      <c r="M73" s="112">
        <v>1</v>
      </c>
      <c r="N73" s="113">
        <v>1</v>
      </c>
      <c r="P73" s="114" t="s">
        <v>2171</v>
      </c>
      <c r="Q73" s="114" t="s">
        <v>1997</v>
      </c>
    </row>
    <row r="74" spans="1:17" ht="15" customHeight="1" x14ac:dyDescent="0.25">
      <c r="A74" s="57" t="s">
        <v>1952</v>
      </c>
      <c r="B74" s="116" t="s">
        <v>2172</v>
      </c>
      <c r="D74" s="82" t="s">
        <v>2043</v>
      </c>
      <c r="F74" s="60" t="s">
        <v>2088</v>
      </c>
      <c r="I74" s="117">
        <v>5099999</v>
      </c>
      <c r="L74" s="111">
        <v>1</v>
      </c>
      <c r="M74" s="112">
        <v>1</v>
      </c>
      <c r="N74" s="113">
        <v>1</v>
      </c>
      <c r="P74" s="114" t="s">
        <v>2172</v>
      </c>
      <c r="Q74" s="114" t="s">
        <v>1998</v>
      </c>
    </row>
    <row r="75" spans="1:17" ht="15" customHeight="1" x14ac:dyDescent="0.25">
      <c r="A75" s="57" t="s">
        <v>1953</v>
      </c>
      <c r="B75" s="116" t="s">
        <v>2173</v>
      </c>
      <c r="D75" s="82" t="s">
        <v>2044</v>
      </c>
      <c r="F75" s="60" t="s">
        <v>2089</v>
      </c>
      <c r="I75" s="117">
        <v>5199999</v>
      </c>
      <c r="L75" s="111">
        <v>1</v>
      </c>
      <c r="M75" s="112">
        <v>1</v>
      </c>
      <c r="N75" s="113">
        <v>1</v>
      </c>
      <c r="P75" s="114" t="s">
        <v>2173</v>
      </c>
      <c r="Q75" s="114" t="s">
        <v>1999</v>
      </c>
    </row>
    <row r="76" spans="1:17" ht="15" customHeight="1" x14ac:dyDescent="0.25">
      <c r="A76" s="57" t="s">
        <v>1956</v>
      </c>
      <c r="B76" s="116" t="s">
        <v>2174</v>
      </c>
      <c r="D76" s="82" t="s">
        <v>2045</v>
      </c>
      <c r="F76" s="60" t="s">
        <v>2090</v>
      </c>
      <c r="I76" s="117">
        <v>5299999</v>
      </c>
      <c r="L76" s="111">
        <v>1</v>
      </c>
      <c r="M76" s="112">
        <v>1</v>
      </c>
      <c r="N76" s="113">
        <v>1</v>
      </c>
      <c r="P76" s="114" t="s">
        <v>2174</v>
      </c>
      <c r="Q76" s="114" t="s">
        <v>2000</v>
      </c>
    </row>
    <row r="77" spans="1:17" ht="15" customHeight="1" x14ac:dyDescent="0.25">
      <c r="A77" s="57" t="s">
        <v>1954</v>
      </c>
      <c r="B77" s="116" t="s">
        <v>2175</v>
      </c>
      <c r="D77" s="82" t="s">
        <v>2046</v>
      </c>
      <c r="F77" s="60" t="s">
        <v>2091</v>
      </c>
      <c r="I77" s="117">
        <v>5599999</v>
      </c>
      <c r="L77" s="111">
        <v>1</v>
      </c>
      <c r="M77" s="112">
        <v>1</v>
      </c>
      <c r="N77" s="113">
        <v>1</v>
      </c>
      <c r="P77" s="114" t="s">
        <v>2175</v>
      </c>
      <c r="Q77" s="114" t="s">
        <v>2001</v>
      </c>
    </row>
    <row r="78" spans="1:17" ht="15" customHeight="1" x14ac:dyDescent="0.25">
      <c r="A78" s="57" t="s">
        <v>1957</v>
      </c>
      <c r="B78" s="116" t="s">
        <v>2176</v>
      </c>
      <c r="D78" s="82" t="s">
        <v>2047</v>
      </c>
      <c r="F78" s="60" t="s">
        <v>2092</v>
      </c>
      <c r="I78" s="117">
        <v>7799999</v>
      </c>
      <c r="L78" s="111">
        <v>1</v>
      </c>
      <c r="M78" s="112">
        <v>1</v>
      </c>
      <c r="N78" s="113">
        <v>1</v>
      </c>
      <c r="P78" s="114" t="s">
        <v>2176</v>
      </c>
      <c r="Q78" s="114" t="s">
        <v>2002</v>
      </c>
    </row>
    <row r="79" spans="1:17" ht="15" customHeight="1" x14ac:dyDescent="0.25">
      <c r="A79" s="57" t="s">
        <v>1958</v>
      </c>
      <c r="B79" s="116" t="s">
        <v>2177</v>
      </c>
      <c r="D79" s="82" t="s">
        <v>2048</v>
      </c>
      <c r="F79" s="60" t="s">
        <v>2093</v>
      </c>
      <c r="I79" s="117">
        <v>7899999</v>
      </c>
      <c r="L79" s="111">
        <v>1</v>
      </c>
      <c r="M79" s="112">
        <v>1</v>
      </c>
      <c r="N79" s="113">
        <v>1</v>
      </c>
      <c r="P79" s="114" t="s">
        <v>2177</v>
      </c>
      <c r="Q79" s="114" t="s">
        <v>2003</v>
      </c>
    </row>
    <row r="80" spans="1:17" ht="15" customHeight="1" x14ac:dyDescent="0.25">
      <c r="A80" s="57" t="s">
        <v>1959</v>
      </c>
      <c r="B80" s="116" t="s">
        <v>2178</v>
      </c>
      <c r="D80" s="82" t="s">
        <v>2049</v>
      </c>
      <c r="F80" s="60" t="s">
        <v>2094</v>
      </c>
      <c r="I80" s="117">
        <v>7999999</v>
      </c>
      <c r="L80" s="111">
        <v>1</v>
      </c>
      <c r="M80" s="112">
        <v>1</v>
      </c>
      <c r="N80" s="113">
        <v>1</v>
      </c>
      <c r="P80" s="114" t="s">
        <v>2178</v>
      </c>
      <c r="Q80" s="114" t="s">
        <v>2004</v>
      </c>
    </row>
    <row r="81" spans="1:17" ht="15" customHeight="1" x14ac:dyDescent="0.25">
      <c r="A81" s="57" t="s">
        <v>1960</v>
      </c>
      <c r="B81" s="116" t="s">
        <v>2179</v>
      </c>
      <c r="D81" s="82" t="s">
        <v>2050</v>
      </c>
      <c r="F81" s="60" t="s">
        <v>2095</v>
      </c>
      <c r="I81" s="117">
        <v>8099999</v>
      </c>
      <c r="L81" s="111">
        <v>1</v>
      </c>
      <c r="M81" s="112">
        <v>1</v>
      </c>
      <c r="N81" s="113">
        <v>1</v>
      </c>
      <c r="P81" s="114" t="s">
        <v>2179</v>
      </c>
      <c r="Q81" s="114" t="s">
        <v>2005</v>
      </c>
    </row>
    <row r="82" spans="1:17" ht="15" customHeight="1" x14ac:dyDescent="0.25">
      <c r="A82" s="57" t="s">
        <v>1961</v>
      </c>
      <c r="B82" s="116" t="s">
        <v>2180</v>
      </c>
      <c r="D82" s="82" t="s">
        <v>2051</v>
      </c>
      <c r="F82" s="60" t="s">
        <v>2096</v>
      </c>
      <c r="I82" s="117">
        <v>8399999</v>
      </c>
      <c r="L82" s="111">
        <v>1</v>
      </c>
      <c r="M82" s="112">
        <v>1</v>
      </c>
      <c r="N82" s="113">
        <v>1</v>
      </c>
      <c r="P82" s="114" t="s">
        <v>2180</v>
      </c>
      <c r="Q82" s="114" t="s">
        <v>2006</v>
      </c>
    </row>
    <row r="83" spans="1:17" ht="15" customHeight="1" x14ac:dyDescent="0.25">
      <c r="A83" s="57"/>
      <c r="B83" s="116"/>
      <c r="I83" s="117"/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"/>
  <sheetViews>
    <sheetView workbookViewId="0">
      <selection activeCell="A9" sqref="A9"/>
    </sheetView>
  </sheetViews>
  <sheetFormatPr defaultRowHeight="15" x14ac:dyDescent="0.25"/>
  <cols>
    <col min="1" max="1" width="17.5703125" customWidth="1"/>
  </cols>
  <sheetData>
    <row r="1" spans="1:15" ht="15.75" x14ac:dyDescent="0.25">
      <c r="A1" s="132" t="s">
        <v>2216</v>
      </c>
    </row>
    <row r="2" spans="1:15" ht="21" customHeight="1" x14ac:dyDescent="0.25">
      <c r="A2" s="132"/>
    </row>
    <row r="3" spans="1:15" s="118" customFormat="1" ht="12.75" x14ac:dyDescent="0.2">
      <c r="A3" s="376" t="s">
        <v>2194</v>
      </c>
      <c r="B3" s="377"/>
      <c r="C3" s="377"/>
      <c r="D3" s="377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21"/>
    </row>
    <row r="4" spans="1:15" s="118" customFormat="1" ht="12.75" x14ac:dyDescent="0.2">
      <c r="A4" s="122" t="s">
        <v>2195</v>
      </c>
      <c r="B4" s="368" t="s">
        <v>2196</v>
      </c>
      <c r="C4" s="368"/>
      <c r="D4" s="368"/>
      <c r="E4" s="378" t="s">
        <v>2197</v>
      </c>
      <c r="F4" s="378"/>
      <c r="G4" s="378"/>
      <c r="H4" s="379" t="s">
        <v>2198</v>
      </c>
      <c r="I4" s="379"/>
      <c r="J4" s="379"/>
      <c r="K4" s="123" t="s">
        <v>2199</v>
      </c>
      <c r="L4" s="123"/>
      <c r="M4" s="379" t="s">
        <v>2200</v>
      </c>
      <c r="N4" s="380"/>
      <c r="O4" s="121"/>
    </row>
    <row r="5" spans="1:15" s="118" customFormat="1" ht="12.75" x14ac:dyDescent="0.2">
      <c r="A5" s="124" t="s">
        <v>2201</v>
      </c>
      <c r="B5" s="373" t="s">
        <v>2202</v>
      </c>
      <c r="C5" s="373"/>
      <c r="D5" s="373"/>
      <c r="E5" s="374" t="s">
        <v>2203</v>
      </c>
      <c r="F5" s="374"/>
      <c r="G5" s="374"/>
      <c r="H5" s="373" t="s">
        <v>2204</v>
      </c>
      <c r="I5" s="373"/>
      <c r="J5" s="373"/>
      <c r="K5" s="125" t="s">
        <v>2205</v>
      </c>
      <c r="L5" s="126"/>
      <c r="M5" s="373" t="s">
        <v>2206</v>
      </c>
      <c r="N5" s="375"/>
      <c r="O5" s="121"/>
    </row>
    <row r="6" spans="1:15" s="118" customFormat="1" ht="12.75" x14ac:dyDescent="0.2">
      <c r="A6" s="122" t="s">
        <v>2207</v>
      </c>
      <c r="B6" s="368" t="s">
        <v>2208</v>
      </c>
      <c r="C6" s="368"/>
      <c r="D6" s="368"/>
      <c r="E6" s="369" t="s">
        <v>2209</v>
      </c>
      <c r="F6" s="369"/>
      <c r="G6" s="369"/>
      <c r="H6" s="368" t="s">
        <v>2210</v>
      </c>
      <c r="I6" s="368"/>
      <c r="J6" s="368"/>
      <c r="K6" s="123" t="s">
        <v>2211</v>
      </c>
      <c r="L6" s="127"/>
      <c r="M6" s="368" t="s">
        <v>2212</v>
      </c>
      <c r="N6" s="370"/>
      <c r="O6" s="121"/>
    </row>
    <row r="7" spans="1:15" s="118" customFormat="1" ht="12.75" x14ac:dyDescent="0.2">
      <c r="A7" s="128" t="s">
        <v>2213</v>
      </c>
      <c r="B7" s="371" t="s">
        <v>2214</v>
      </c>
      <c r="C7" s="371"/>
      <c r="D7" s="371"/>
      <c r="E7" s="372" t="s">
        <v>2215</v>
      </c>
      <c r="F7" s="372"/>
      <c r="G7" s="372"/>
      <c r="H7" s="371" t="s">
        <v>2198</v>
      </c>
      <c r="I7" s="371"/>
      <c r="J7" s="371"/>
      <c r="K7" s="129"/>
      <c r="L7" s="130"/>
      <c r="M7" s="130"/>
      <c r="N7" s="131"/>
      <c r="O7" s="121"/>
    </row>
    <row r="10" spans="1:15" x14ac:dyDescent="0.25">
      <c r="A10" t="s">
        <v>2195</v>
      </c>
      <c r="B10" t="s">
        <v>2217</v>
      </c>
      <c r="C10" t="s">
        <v>2218</v>
      </c>
      <c r="D10" t="s">
        <v>2219</v>
      </c>
      <c r="E10" t="s">
        <v>2220</v>
      </c>
      <c r="G10" t="s">
        <v>2225</v>
      </c>
      <c r="H10" t="s">
        <v>2226</v>
      </c>
      <c r="K10" t="s">
        <v>2233</v>
      </c>
    </row>
    <row r="11" spans="1:15" x14ac:dyDescent="0.25">
      <c r="A11" t="s">
        <v>2201</v>
      </c>
      <c r="B11" t="s">
        <v>2221</v>
      </c>
    </row>
    <row r="12" spans="1:15" x14ac:dyDescent="0.25">
      <c r="A12" t="s">
        <v>2207</v>
      </c>
      <c r="B12" t="s">
        <v>2222</v>
      </c>
    </row>
    <row r="13" spans="1:15" x14ac:dyDescent="0.25">
      <c r="A13" t="s">
        <v>2223</v>
      </c>
      <c r="B13" t="s">
        <v>2224</v>
      </c>
    </row>
    <row r="15" spans="1:15" x14ac:dyDescent="0.25">
      <c r="A15" t="s">
        <v>2230</v>
      </c>
      <c r="B15" t="s">
        <v>2227</v>
      </c>
    </row>
    <row r="16" spans="1:15" x14ac:dyDescent="0.25">
      <c r="A16" t="s">
        <v>2231</v>
      </c>
      <c r="B16" t="s">
        <v>2228</v>
      </c>
    </row>
    <row r="17" spans="1:2" x14ac:dyDescent="0.25">
      <c r="A17" t="s">
        <v>2232</v>
      </c>
      <c r="B17" t="s">
        <v>2229</v>
      </c>
    </row>
  </sheetData>
  <mergeCells count="16">
    <mergeCell ref="B5:D5"/>
    <mergeCell ref="E5:G5"/>
    <mergeCell ref="H5:J5"/>
    <mergeCell ref="M5:N5"/>
    <mergeCell ref="A3:D3"/>
    <mergeCell ref="B4:D4"/>
    <mergeCell ref="E4:G4"/>
    <mergeCell ref="H4:J4"/>
    <mergeCell ref="M4:N4"/>
    <mergeCell ref="B6:D6"/>
    <mergeCell ref="E6:G6"/>
    <mergeCell ref="H6:J6"/>
    <mergeCell ref="M6:N6"/>
    <mergeCell ref="B7:D7"/>
    <mergeCell ref="E7:G7"/>
    <mergeCell ref="H7:J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2"/>
  <sheetViews>
    <sheetView topLeftCell="A13" zoomScale="90" zoomScaleNormal="90" workbookViewId="0">
      <selection activeCell="L23" sqref="L23:L36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31"/>
    <col min="18" max="18" width="37" style="31" customWidth="1"/>
    <col min="19" max="16384" width="9.140625" style="31"/>
  </cols>
  <sheetData>
    <row r="1" spans="1:16" ht="15" customHeight="1" x14ac:dyDescent="0.25">
      <c r="O1" s="59"/>
      <c r="P1" s="59"/>
    </row>
    <row r="2" spans="1:16" ht="15" customHeight="1" x14ac:dyDescent="0.25">
      <c r="A2" s="31" t="s">
        <v>2268</v>
      </c>
      <c r="B2" s="32" t="s">
        <v>1804</v>
      </c>
      <c r="C2" s="32" t="s">
        <v>1805</v>
      </c>
      <c r="H2" s="31" t="s">
        <v>2273</v>
      </c>
      <c r="I2" s="31" t="s">
        <v>2270</v>
      </c>
      <c r="J2" s="31" t="s">
        <v>2271</v>
      </c>
      <c r="K2" s="31" t="s">
        <v>2272</v>
      </c>
      <c r="O2" s="59"/>
      <c r="P2" s="59"/>
    </row>
    <row r="3" spans="1:16" ht="15" customHeight="1" x14ac:dyDescent="0.25">
      <c r="A3" s="55" t="s">
        <v>2237</v>
      </c>
      <c r="I3" s="31" t="s">
        <v>2267</v>
      </c>
      <c r="J3" s="31" t="s">
        <v>2269</v>
      </c>
      <c r="K3" s="31">
        <v>101</v>
      </c>
      <c r="O3" s="59"/>
      <c r="P3" s="59"/>
    </row>
    <row r="4" spans="1:16" s="57" customFormat="1" ht="15" customHeight="1" x14ac:dyDescent="0.25">
      <c r="A4" s="57" t="s">
        <v>1001</v>
      </c>
      <c r="B4" s="3" t="s">
        <v>311</v>
      </c>
      <c r="C4" s="3" t="s">
        <v>1767</v>
      </c>
      <c r="D4" s="5" t="s">
        <v>348</v>
      </c>
      <c r="E4" s="5"/>
      <c r="F4" s="7" t="s">
        <v>385</v>
      </c>
      <c r="G4" s="7"/>
      <c r="L4" s="27">
        <v>1</v>
      </c>
      <c r="M4" s="36">
        <v>1</v>
      </c>
      <c r="N4" s="39">
        <v>1</v>
      </c>
    </row>
    <row r="5" spans="1:16" s="57" customFormat="1" ht="15" customHeight="1" x14ac:dyDescent="0.25">
      <c r="A5" s="57" t="s">
        <v>1067</v>
      </c>
      <c r="B5" s="28" t="s">
        <v>1491</v>
      </c>
      <c r="C5" s="28" t="s">
        <v>1491</v>
      </c>
      <c r="D5" s="34" t="s">
        <v>1491</v>
      </c>
      <c r="E5" s="34"/>
      <c r="F5" s="38" t="s">
        <v>1491</v>
      </c>
      <c r="G5" s="38"/>
      <c r="H5" s="57" t="e">
        <f ca="1">AI_SUM(A6,A7)</f>
        <v>#NAME?</v>
      </c>
      <c r="L5" s="27">
        <v>1</v>
      </c>
      <c r="M5" s="36">
        <v>1</v>
      </c>
      <c r="N5" s="39">
        <v>1</v>
      </c>
    </row>
    <row r="6" spans="1:16" s="57" customFormat="1" ht="15" customHeight="1" x14ac:dyDescent="0.25">
      <c r="A6" s="57" t="s">
        <v>1049</v>
      </c>
      <c r="B6" s="3" t="s">
        <v>312</v>
      </c>
      <c r="C6" s="3" t="s">
        <v>1768</v>
      </c>
      <c r="D6" s="5" t="s">
        <v>349</v>
      </c>
      <c r="E6" s="5"/>
      <c r="F6" s="7" t="s">
        <v>386</v>
      </c>
      <c r="G6" s="7"/>
      <c r="L6" s="27">
        <v>1</v>
      </c>
      <c r="M6" s="36">
        <v>1</v>
      </c>
      <c r="N6" s="39">
        <v>1</v>
      </c>
    </row>
    <row r="7" spans="1:16" s="57" customFormat="1" ht="15" customHeight="1" x14ac:dyDescent="0.25">
      <c r="A7" s="57" t="s">
        <v>1050</v>
      </c>
      <c r="B7" s="3" t="s">
        <v>313</v>
      </c>
      <c r="C7" s="3" t="s">
        <v>1769</v>
      </c>
      <c r="D7" s="5" t="s">
        <v>350</v>
      </c>
      <c r="E7" s="5"/>
      <c r="F7" s="7" t="s">
        <v>387</v>
      </c>
      <c r="G7" s="7"/>
      <c r="L7" s="27">
        <v>1</v>
      </c>
      <c r="M7" s="36">
        <v>1</v>
      </c>
      <c r="N7" s="39">
        <v>1</v>
      </c>
    </row>
    <row r="8" spans="1:16" s="57" customFormat="1" ht="15" customHeight="1" x14ac:dyDescent="0.25">
      <c r="A8" s="57" t="s">
        <v>1068</v>
      </c>
      <c r="B8" s="28" t="s">
        <v>1492</v>
      </c>
      <c r="C8" s="28" t="s">
        <v>1492</v>
      </c>
      <c r="D8" s="34" t="s">
        <v>1492</v>
      </c>
      <c r="E8" s="34"/>
      <c r="F8" s="38" t="s">
        <v>1492</v>
      </c>
      <c r="G8" s="38"/>
      <c r="H8" s="57" t="e">
        <f ca="1">AI_SUM(A9,A10)</f>
        <v>#NAME?</v>
      </c>
      <c r="L8" s="27">
        <v>1</v>
      </c>
      <c r="M8" s="36">
        <v>1</v>
      </c>
      <c r="N8" s="39">
        <v>1</v>
      </c>
    </row>
    <row r="9" spans="1:16" s="57" customFormat="1" ht="15" customHeight="1" x14ac:dyDescent="0.25">
      <c r="A9" s="57" t="s">
        <v>1051</v>
      </c>
      <c r="B9" s="3" t="s">
        <v>314</v>
      </c>
      <c r="C9" s="3" t="s">
        <v>1770</v>
      </c>
      <c r="D9" s="5" t="s">
        <v>351</v>
      </c>
      <c r="E9" s="5"/>
      <c r="F9" s="7" t="s">
        <v>388</v>
      </c>
      <c r="G9" s="7"/>
      <c r="L9" s="27">
        <v>1</v>
      </c>
      <c r="M9" s="36">
        <v>1</v>
      </c>
      <c r="N9" s="39">
        <v>1</v>
      </c>
    </row>
    <row r="10" spans="1:16" s="57" customFormat="1" ht="15" customHeight="1" x14ac:dyDescent="0.25">
      <c r="A10" s="57" t="s">
        <v>1052</v>
      </c>
      <c r="B10" s="3" t="s">
        <v>315</v>
      </c>
      <c r="C10" s="3" t="s">
        <v>1771</v>
      </c>
      <c r="D10" s="5" t="s">
        <v>352</v>
      </c>
      <c r="E10" s="5"/>
      <c r="F10" s="7" t="s">
        <v>389</v>
      </c>
      <c r="G10" s="7"/>
      <c r="L10" s="27">
        <v>1</v>
      </c>
      <c r="M10" s="36">
        <v>1</v>
      </c>
      <c r="N10" s="39">
        <v>1</v>
      </c>
    </row>
    <row r="11" spans="1:16" s="57" customFormat="1" ht="15" customHeight="1" x14ac:dyDescent="0.25">
      <c r="A11" s="57" t="s">
        <v>1069</v>
      </c>
      <c r="B11" s="28" t="s">
        <v>1495</v>
      </c>
      <c r="C11" s="28" t="s">
        <v>1495</v>
      </c>
      <c r="D11" s="34" t="s">
        <v>1495</v>
      </c>
      <c r="E11" s="34"/>
      <c r="F11" s="38" t="s">
        <v>1495</v>
      </c>
      <c r="G11" s="38"/>
      <c r="H11" s="57" t="e">
        <f ca="1">AI_SUM(A12,A13,A14)</f>
        <v>#NAME?</v>
      </c>
      <c r="L11" s="27">
        <v>1</v>
      </c>
      <c r="M11" s="36">
        <v>1</v>
      </c>
      <c r="N11" s="39">
        <v>1</v>
      </c>
    </row>
    <row r="12" spans="1:16" s="57" customFormat="1" ht="15" customHeight="1" x14ac:dyDescent="0.25">
      <c r="A12" s="57" t="s">
        <v>1070</v>
      </c>
      <c r="B12" s="3" t="s">
        <v>316</v>
      </c>
      <c r="C12" s="3" t="s">
        <v>1772</v>
      </c>
      <c r="D12" s="5" t="s">
        <v>353</v>
      </c>
      <c r="E12" s="5"/>
      <c r="F12" s="7" t="s">
        <v>390</v>
      </c>
      <c r="G12" s="7"/>
      <c r="L12" s="27">
        <v>1</v>
      </c>
      <c r="M12" s="36">
        <v>1</v>
      </c>
      <c r="N12" s="39">
        <v>1</v>
      </c>
    </row>
    <row r="13" spans="1:16" s="57" customFormat="1" ht="15" customHeight="1" x14ac:dyDescent="0.25">
      <c r="A13" s="57" t="s">
        <v>1071</v>
      </c>
      <c r="B13" s="3" t="s">
        <v>317</v>
      </c>
      <c r="C13" s="3" t="s">
        <v>1773</v>
      </c>
      <c r="D13" s="5" t="s">
        <v>354</v>
      </c>
      <c r="E13" s="5"/>
      <c r="F13" s="7" t="s">
        <v>391</v>
      </c>
      <c r="G13" s="7"/>
      <c r="L13" s="27">
        <v>1</v>
      </c>
      <c r="M13" s="36">
        <v>1</v>
      </c>
      <c r="N13" s="39">
        <v>1</v>
      </c>
    </row>
    <row r="14" spans="1:16" s="57" customFormat="1" ht="15" customHeight="1" x14ac:dyDescent="0.25">
      <c r="A14" s="57" t="s">
        <v>1072</v>
      </c>
      <c r="B14" s="3" t="s">
        <v>318</v>
      </c>
      <c r="C14" s="3" t="s">
        <v>1774</v>
      </c>
      <c r="D14" s="5" t="s">
        <v>355</v>
      </c>
      <c r="E14" s="5"/>
      <c r="F14" s="7" t="s">
        <v>392</v>
      </c>
      <c r="G14" s="7"/>
      <c r="L14" s="27">
        <v>1</v>
      </c>
      <c r="M14" s="36">
        <v>1</v>
      </c>
      <c r="N14" s="39">
        <v>1</v>
      </c>
    </row>
    <row r="15" spans="1:16" s="57" customFormat="1" ht="15" customHeight="1" x14ac:dyDescent="0.25">
      <c r="A15" s="57" t="s">
        <v>1041</v>
      </c>
      <c r="B15" s="3" t="s">
        <v>319</v>
      </c>
      <c r="C15" s="3" t="s">
        <v>1775</v>
      </c>
      <c r="D15" s="5" t="s">
        <v>356</v>
      </c>
      <c r="E15" s="5"/>
      <c r="F15" s="7" t="s">
        <v>393</v>
      </c>
      <c r="G15" s="7"/>
      <c r="L15" s="27">
        <v>1</v>
      </c>
      <c r="M15" s="36">
        <v>1</v>
      </c>
      <c r="N15" s="39">
        <v>1</v>
      </c>
    </row>
    <row r="16" spans="1:16" s="57" customFormat="1" ht="15" customHeight="1" x14ac:dyDescent="0.25">
      <c r="A16" s="57" t="s">
        <v>1037</v>
      </c>
      <c r="B16" s="3" t="s">
        <v>320</v>
      </c>
      <c r="C16" s="3" t="s">
        <v>1776</v>
      </c>
      <c r="D16" s="5" t="s">
        <v>357</v>
      </c>
      <c r="E16" s="5"/>
      <c r="F16" s="7" t="s">
        <v>394</v>
      </c>
      <c r="G16" s="7"/>
      <c r="L16" s="27">
        <v>1</v>
      </c>
      <c r="M16" s="36">
        <v>1</v>
      </c>
      <c r="N16" s="39">
        <v>1</v>
      </c>
    </row>
    <row r="17" spans="1:14" s="57" customFormat="1" ht="15" customHeight="1" x14ac:dyDescent="0.25">
      <c r="A17" s="57" t="s">
        <v>1038</v>
      </c>
      <c r="B17" s="3" t="s">
        <v>321</v>
      </c>
      <c r="C17" s="3" t="s">
        <v>1777</v>
      </c>
      <c r="D17" s="5" t="s">
        <v>358</v>
      </c>
      <c r="E17" s="5"/>
      <c r="F17" s="7" t="s">
        <v>395</v>
      </c>
      <c r="G17" s="7"/>
      <c r="L17" s="27">
        <v>1</v>
      </c>
      <c r="M17" s="36">
        <v>1</v>
      </c>
      <c r="N17" s="39">
        <v>1</v>
      </c>
    </row>
    <row r="18" spans="1:14" s="57" customFormat="1" ht="15" customHeight="1" x14ac:dyDescent="0.25">
      <c r="A18" s="57" t="s">
        <v>1042</v>
      </c>
      <c r="B18" s="3" t="s">
        <v>322</v>
      </c>
      <c r="C18" s="3" t="s">
        <v>1778</v>
      </c>
      <c r="D18" s="5" t="s">
        <v>359</v>
      </c>
      <c r="E18" s="5"/>
      <c r="F18" s="7" t="s">
        <v>396</v>
      </c>
      <c r="G18" s="7"/>
      <c r="L18" s="27">
        <v>1</v>
      </c>
      <c r="M18" s="36">
        <v>1</v>
      </c>
      <c r="N18" s="39">
        <v>1</v>
      </c>
    </row>
    <row r="19" spans="1:14" s="57" customFormat="1" ht="15" customHeight="1" x14ac:dyDescent="0.25">
      <c r="A19" s="57" t="s">
        <v>1039</v>
      </c>
      <c r="B19" s="3" t="s">
        <v>323</v>
      </c>
      <c r="C19" s="3" t="s">
        <v>1779</v>
      </c>
      <c r="D19" s="5" t="s">
        <v>360</v>
      </c>
      <c r="E19" s="5"/>
      <c r="F19" s="7" t="s">
        <v>397</v>
      </c>
      <c r="G19" s="7"/>
      <c r="L19" s="27">
        <v>1</v>
      </c>
      <c r="M19" s="36">
        <v>1</v>
      </c>
      <c r="N19" s="39">
        <v>1</v>
      </c>
    </row>
    <row r="20" spans="1:14" s="57" customFormat="1" ht="15" customHeight="1" x14ac:dyDescent="0.25">
      <c r="A20" s="57" t="s">
        <v>1073</v>
      </c>
      <c r="B20" s="3" t="s">
        <v>324</v>
      </c>
      <c r="C20" s="3" t="s">
        <v>1780</v>
      </c>
      <c r="D20" s="5" t="s">
        <v>361</v>
      </c>
      <c r="E20" s="5"/>
      <c r="F20" s="7" t="s">
        <v>398</v>
      </c>
      <c r="G20" s="7"/>
      <c r="L20" s="27">
        <v>1</v>
      </c>
      <c r="M20" s="36">
        <v>1</v>
      </c>
      <c r="N20" s="39">
        <v>1</v>
      </c>
    </row>
    <row r="21" spans="1:14" s="57" customFormat="1" ht="15" customHeight="1" x14ac:dyDescent="0.25">
      <c r="A21" s="57" t="s">
        <v>1053</v>
      </c>
      <c r="B21" s="3" t="s">
        <v>325</v>
      </c>
      <c r="C21" s="3" t="s">
        <v>1781</v>
      </c>
      <c r="D21" s="5" t="s">
        <v>362</v>
      </c>
      <c r="E21" s="5"/>
      <c r="F21" s="7" t="s">
        <v>399</v>
      </c>
      <c r="G21" s="7"/>
      <c r="L21" s="27">
        <v>1</v>
      </c>
      <c r="M21" s="36">
        <v>1</v>
      </c>
      <c r="N21" s="39">
        <v>1</v>
      </c>
    </row>
    <row r="22" spans="1:14" s="57" customFormat="1" ht="15" customHeight="1" x14ac:dyDescent="0.25">
      <c r="A22" s="57" t="s">
        <v>1074</v>
      </c>
      <c r="B22" s="3" t="s">
        <v>326</v>
      </c>
      <c r="C22" s="3" t="s">
        <v>1782</v>
      </c>
      <c r="D22" s="5" t="s">
        <v>363</v>
      </c>
      <c r="E22" s="5"/>
      <c r="F22" s="7" t="s">
        <v>400</v>
      </c>
      <c r="G22" s="7"/>
      <c r="L22" s="27"/>
      <c r="M22" s="36"/>
      <c r="N22" s="39"/>
    </row>
    <row r="23" spans="1:14" s="59" customFormat="1" ht="15" customHeight="1" x14ac:dyDescent="0.25">
      <c r="A23" s="59" t="s">
        <v>1494</v>
      </c>
      <c r="B23" s="62" t="s">
        <v>1272</v>
      </c>
      <c r="C23" s="62" t="s">
        <v>1272</v>
      </c>
      <c r="D23" s="63" t="s">
        <v>1272</v>
      </c>
      <c r="E23" s="63"/>
      <c r="F23" s="64" t="s">
        <v>1272</v>
      </c>
      <c r="G23" s="64"/>
      <c r="H23" s="59" t="e">
        <f ca="1">AI_DIV(A4,A22)</f>
        <v>#NAME?</v>
      </c>
      <c r="L23" s="27">
        <v>1</v>
      </c>
      <c r="M23" s="36">
        <v>1</v>
      </c>
      <c r="N23" s="39">
        <v>1</v>
      </c>
    </row>
    <row r="24" spans="1:14" s="57" customFormat="1" ht="15" customHeight="1" x14ac:dyDescent="0.25">
      <c r="A24" s="59" t="s">
        <v>1493</v>
      </c>
      <c r="B24" s="3" t="s">
        <v>1496</v>
      </c>
      <c r="C24" s="3" t="s">
        <v>1496</v>
      </c>
      <c r="D24" s="5" t="s">
        <v>1496</v>
      </c>
      <c r="E24" s="5"/>
      <c r="F24" s="7" t="s">
        <v>1496</v>
      </c>
      <c r="G24" s="7"/>
      <c r="H24" s="57" t="e">
        <f ca="1">AI_DIV(A5,A22)</f>
        <v>#NAME?</v>
      </c>
      <c r="L24" s="27">
        <v>1</v>
      </c>
      <c r="M24" s="36">
        <v>1</v>
      </c>
      <c r="N24" s="39">
        <v>1</v>
      </c>
    </row>
    <row r="25" spans="1:14" s="57" customFormat="1" ht="15" customHeight="1" x14ac:dyDescent="0.25">
      <c r="A25" s="59" t="s">
        <v>1497</v>
      </c>
      <c r="B25" s="3" t="s">
        <v>1500</v>
      </c>
      <c r="C25" s="3" t="s">
        <v>1500</v>
      </c>
      <c r="D25" s="5" t="s">
        <v>1500</v>
      </c>
      <c r="E25" s="5"/>
      <c r="F25" s="7" t="s">
        <v>1500</v>
      </c>
      <c r="G25" s="7"/>
      <c r="H25" s="57" t="e">
        <f ca="1">AI_DIV(A8,A22)</f>
        <v>#NAME?</v>
      </c>
      <c r="L25" s="27">
        <v>1</v>
      </c>
      <c r="M25" s="36">
        <v>1</v>
      </c>
      <c r="N25" s="39">
        <v>1</v>
      </c>
    </row>
    <row r="26" spans="1:14" s="57" customFormat="1" ht="15" customHeight="1" x14ac:dyDescent="0.25">
      <c r="A26" s="59" t="s">
        <v>1498</v>
      </c>
      <c r="B26" s="3" t="s">
        <v>1501</v>
      </c>
      <c r="C26" s="3" t="s">
        <v>1501</v>
      </c>
      <c r="D26" s="5" t="s">
        <v>1501</v>
      </c>
      <c r="E26" s="5"/>
      <c r="F26" s="7" t="s">
        <v>1501</v>
      </c>
      <c r="G26" s="7"/>
      <c r="H26" s="57" t="e">
        <f ca="1">AI_DIV(A11,A22)</f>
        <v>#NAME?</v>
      </c>
      <c r="L26" s="27">
        <v>1</v>
      </c>
      <c r="M26" s="36">
        <v>1</v>
      </c>
      <c r="N26" s="39">
        <v>1</v>
      </c>
    </row>
    <row r="27" spans="1:14" s="57" customFormat="1" ht="15" customHeight="1" x14ac:dyDescent="0.25">
      <c r="A27" s="57" t="s">
        <v>1499</v>
      </c>
      <c r="B27" s="3" t="s">
        <v>1502</v>
      </c>
      <c r="C27" s="3" t="s">
        <v>1502</v>
      </c>
      <c r="D27" s="5" t="s">
        <v>1502</v>
      </c>
      <c r="E27" s="5"/>
      <c r="F27" s="7" t="s">
        <v>1502</v>
      </c>
      <c r="G27" s="7"/>
      <c r="H27" s="57" t="e">
        <f ca="1">AI_DIV(A15,A22)</f>
        <v>#NAME?</v>
      </c>
      <c r="L27" s="27">
        <v>1</v>
      </c>
      <c r="M27" s="36">
        <v>1</v>
      </c>
      <c r="N27" s="39">
        <v>1</v>
      </c>
    </row>
    <row r="28" spans="1:14" s="57" customFormat="1" ht="15" customHeight="1" x14ac:dyDescent="0.25">
      <c r="A28" s="57" t="s">
        <v>1509</v>
      </c>
      <c r="B28" s="3" t="s">
        <v>1503</v>
      </c>
      <c r="C28" s="3" t="s">
        <v>1503</v>
      </c>
      <c r="D28" s="5" t="s">
        <v>1503</v>
      </c>
      <c r="E28" s="5"/>
      <c r="F28" s="7" t="s">
        <v>1503</v>
      </c>
      <c r="G28" s="7"/>
      <c r="H28" s="57" t="e">
        <f ca="1">AI_DIV(A16,A22)</f>
        <v>#NAME?</v>
      </c>
      <c r="L28" s="27">
        <v>1</v>
      </c>
      <c r="M28" s="36">
        <v>1</v>
      </c>
      <c r="N28" s="39">
        <v>1</v>
      </c>
    </row>
    <row r="29" spans="1:14" s="57" customFormat="1" ht="15" customHeight="1" x14ac:dyDescent="0.25">
      <c r="A29" s="57" t="s">
        <v>1510</v>
      </c>
      <c r="B29" s="3" t="s">
        <v>1504</v>
      </c>
      <c r="C29" s="3" t="s">
        <v>1504</v>
      </c>
      <c r="D29" s="5" t="s">
        <v>1504</v>
      </c>
      <c r="E29" s="5"/>
      <c r="F29" s="7" t="s">
        <v>1504</v>
      </c>
      <c r="G29" s="7"/>
      <c r="H29" s="57" t="e">
        <f ca="1">AI_DIV(A17,A22)</f>
        <v>#NAME?</v>
      </c>
      <c r="L29" s="27">
        <v>1</v>
      </c>
      <c r="M29" s="36">
        <v>1</v>
      </c>
      <c r="N29" s="39">
        <v>1</v>
      </c>
    </row>
    <row r="30" spans="1:14" s="57" customFormat="1" ht="15" customHeight="1" x14ac:dyDescent="0.25">
      <c r="A30" s="57" t="s">
        <v>1511</v>
      </c>
      <c r="B30" s="3" t="s">
        <v>1505</v>
      </c>
      <c r="C30" s="3" t="s">
        <v>1505</v>
      </c>
      <c r="D30" s="5" t="s">
        <v>1505</v>
      </c>
      <c r="E30" s="5"/>
      <c r="F30" s="7" t="s">
        <v>1505</v>
      </c>
      <c r="G30" s="7"/>
      <c r="H30" s="57" t="e">
        <f ca="1">AI_DIV(A18,A22)</f>
        <v>#NAME?</v>
      </c>
      <c r="L30" s="27">
        <v>1</v>
      </c>
      <c r="M30" s="36">
        <v>1</v>
      </c>
      <c r="N30" s="39">
        <v>1</v>
      </c>
    </row>
    <row r="31" spans="1:14" s="57" customFormat="1" ht="15" customHeight="1" x14ac:dyDescent="0.25">
      <c r="A31" s="57" t="s">
        <v>1512</v>
      </c>
      <c r="B31" s="3" t="s">
        <v>1506</v>
      </c>
      <c r="C31" s="3" t="s">
        <v>1506</v>
      </c>
      <c r="D31" s="5" t="s">
        <v>1506</v>
      </c>
      <c r="E31" s="5"/>
      <c r="F31" s="7" t="s">
        <v>1506</v>
      </c>
      <c r="G31" s="7"/>
      <c r="H31" s="57" t="e">
        <f ca="1">AI_DIV(A19,A22)</f>
        <v>#NAME?</v>
      </c>
      <c r="L31" s="27">
        <v>1</v>
      </c>
      <c r="M31" s="36">
        <v>1</v>
      </c>
      <c r="N31" s="39">
        <v>1</v>
      </c>
    </row>
    <row r="32" spans="1:14" s="57" customFormat="1" ht="15" customHeight="1" x14ac:dyDescent="0.25">
      <c r="A32" s="57" t="s">
        <v>1513</v>
      </c>
      <c r="B32" s="3" t="s">
        <v>1507</v>
      </c>
      <c r="C32" s="3" t="s">
        <v>1507</v>
      </c>
      <c r="D32" s="5" t="s">
        <v>1507</v>
      </c>
      <c r="E32" s="5"/>
      <c r="F32" s="7" t="s">
        <v>1507</v>
      </c>
      <c r="G32" s="7"/>
      <c r="H32" s="57" t="e">
        <f ca="1">AI_DIV(A20,A22)</f>
        <v>#NAME?</v>
      </c>
      <c r="L32" s="27">
        <v>1</v>
      </c>
      <c r="M32" s="36">
        <v>1</v>
      </c>
      <c r="N32" s="39">
        <v>1</v>
      </c>
    </row>
    <row r="33" spans="1:14" s="57" customFormat="1" ht="15" customHeight="1" x14ac:dyDescent="0.25">
      <c r="A33" s="57" t="s">
        <v>1514</v>
      </c>
      <c r="B33" s="3" t="s">
        <v>1508</v>
      </c>
      <c r="C33" s="3" t="s">
        <v>1508</v>
      </c>
      <c r="D33" s="5" t="s">
        <v>1508</v>
      </c>
      <c r="E33" s="5"/>
      <c r="F33" s="7" t="s">
        <v>1508</v>
      </c>
      <c r="G33" s="7"/>
      <c r="H33" s="57" t="e">
        <f ca="1">AI_DIV(A21,A22)</f>
        <v>#NAME?</v>
      </c>
      <c r="L33" s="27">
        <v>1</v>
      </c>
      <c r="M33" s="36">
        <v>1</v>
      </c>
      <c r="N33" s="39">
        <v>1</v>
      </c>
    </row>
    <row r="34" spans="1:14" s="57" customFormat="1" ht="15" customHeight="1" x14ac:dyDescent="0.25">
      <c r="A34" s="57" t="s">
        <v>1515</v>
      </c>
      <c r="B34" s="3" t="s">
        <v>1516</v>
      </c>
      <c r="C34" s="3" t="s">
        <v>1516</v>
      </c>
      <c r="D34" s="5" t="s">
        <v>1516</v>
      </c>
      <c r="E34" s="5"/>
      <c r="F34" s="7" t="s">
        <v>1516</v>
      </c>
      <c r="G34" s="7"/>
      <c r="H34" s="57" t="e">
        <f ca="1">AI_SUM(A23,A24,A25,A26,A27,A28,A29,A30,A31,A32,A33)</f>
        <v>#NAME?</v>
      </c>
      <c r="L34" s="27">
        <v>1</v>
      </c>
      <c r="M34" s="36">
        <v>1</v>
      </c>
      <c r="N34" s="39">
        <v>1</v>
      </c>
    </row>
    <row r="35" spans="1:14" s="57" customFormat="1" ht="15" customHeight="1" x14ac:dyDescent="0.25">
      <c r="A35" s="57" t="s">
        <v>1075</v>
      </c>
      <c r="B35" s="3" t="s">
        <v>327</v>
      </c>
      <c r="C35" s="62" t="s">
        <v>1783</v>
      </c>
      <c r="D35" s="5" t="s">
        <v>364</v>
      </c>
      <c r="E35" s="5"/>
      <c r="F35" s="7" t="s">
        <v>401</v>
      </c>
      <c r="G35" s="7"/>
      <c r="L35" s="27">
        <v>1</v>
      </c>
      <c r="M35" s="36">
        <v>1</v>
      </c>
      <c r="N35" s="39">
        <v>1</v>
      </c>
    </row>
    <row r="36" spans="1:14" s="57" customFormat="1" ht="15" customHeight="1" x14ac:dyDescent="0.25">
      <c r="A36" s="57" t="s">
        <v>1054</v>
      </c>
      <c r="B36" s="3" t="s">
        <v>328</v>
      </c>
      <c r="C36" s="3" t="s">
        <v>1784</v>
      </c>
      <c r="D36" s="5" t="s">
        <v>365</v>
      </c>
      <c r="E36" s="5"/>
      <c r="F36" s="7" t="s">
        <v>402</v>
      </c>
      <c r="G36" s="7"/>
      <c r="L36" s="27">
        <v>1</v>
      </c>
      <c r="M36" s="36">
        <v>1</v>
      </c>
      <c r="N36" s="39">
        <v>1</v>
      </c>
    </row>
    <row r="37" spans="1:14" s="57" customFormat="1" ht="15" customHeight="1" x14ac:dyDescent="0.25">
      <c r="A37" s="57" t="s">
        <v>1055</v>
      </c>
      <c r="B37" s="28"/>
      <c r="C37" s="3"/>
      <c r="D37" s="34"/>
      <c r="E37" s="34"/>
      <c r="F37" s="38"/>
      <c r="G37" s="38"/>
      <c r="L37" s="27">
        <v>1</v>
      </c>
      <c r="M37" s="36">
        <v>1</v>
      </c>
      <c r="N37" s="39">
        <v>1</v>
      </c>
    </row>
    <row r="38" spans="1:14" s="57" customFormat="1" ht="15" customHeight="1" x14ac:dyDescent="0.25">
      <c r="A38" s="57" t="s">
        <v>1077</v>
      </c>
      <c r="B38" s="3" t="s">
        <v>329</v>
      </c>
      <c r="C38" s="3" t="s">
        <v>1785</v>
      </c>
      <c r="D38" s="5" t="s">
        <v>366</v>
      </c>
      <c r="E38" s="5"/>
      <c r="F38" s="7" t="s">
        <v>403</v>
      </c>
      <c r="G38" s="7"/>
      <c r="L38" s="27">
        <v>1</v>
      </c>
      <c r="M38" s="36">
        <v>1</v>
      </c>
      <c r="N38" s="39">
        <v>1</v>
      </c>
    </row>
    <row r="39" spans="1:14" s="57" customFormat="1" ht="15" customHeight="1" x14ac:dyDescent="0.25">
      <c r="A39" s="57" t="s">
        <v>1078</v>
      </c>
      <c r="B39" s="28"/>
      <c r="C39" s="3"/>
      <c r="D39" s="34"/>
      <c r="E39" s="34"/>
      <c r="F39" s="38"/>
      <c r="G39" s="38"/>
      <c r="L39" s="27">
        <v>1</v>
      </c>
      <c r="M39" s="36">
        <v>1</v>
      </c>
      <c r="N39" s="39">
        <v>1</v>
      </c>
    </row>
    <row r="40" spans="1:14" s="57" customFormat="1" ht="15" customHeight="1" x14ac:dyDescent="0.25">
      <c r="A40" s="57" t="s">
        <v>1079</v>
      </c>
      <c r="B40" s="3" t="s">
        <v>330</v>
      </c>
      <c r="C40" s="3" t="s">
        <v>1786</v>
      </c>
      <c r="D40" s="5" t="s">
        <v>367</v>
      </c>
      <c r="E40" s="5"/>
      <c r="F40" s="7" t="s">
        <v>404</v>
      </c>
      <c r="G40" s="7"/>
      <c r="L40" s="27">
        <v>1</v>
      </c>
      <c r="M40" s="36">
        <v>1</v>
      </c>
      <c r="N40" s="39">
        <v>1</v>
      </c>
    </row>
    <row r="41" spans="1:14" s="57" customFormat="1" ht="15" customHeight="1" x14ac:dyDescent="0.25">
      <c r="A41" s="57" t="s">
        <v>1080</v>
      </c>
      <c r="B41" s="3"/>
      <c r="C41" s="3"/>
      <c r="D41" s="5"/>
      <c r="E41" s="5"/>
      <c r="F41" s="7"/>
      <c r="G41" s="7"/>
      <c r="L41" s="27">
        <v>1</v>
      </c>
      <c r="M41" s="36">
        <v>1</v>
      </c>
      <c r="N41" s="39">
        <v>1</v>
      </c>
    </row>
    <row r="42" spans="1:14" s="57" customFormat="1" ht="15" customHeight="1" x14ac:dyDescent="0.25">
      <c r="A42" s="57" t="s">
        <v>1076</v>
      </c>
      <c r="B42" s="3" t="s">
        <v>331</v>
      </c>
      <c r="C42" s="3" t="s">
        <v>1787</v>
      </c>
      <c r="D42" s="5" t="s">
        <v>368</v>
      </c>
      <c r="E42" s="5"/>
      <c r="F42" s="7" t="s">
        <v>405</v>
      </c>
      <c r="G42" s="7"/>
      <c r="L42" s="27">
        <v>1</v>
      </c>
      <c r="M42" s="36">
        <v>1</v>
      </c>
      <c r="N42" s="39">
        <v>1</v>
      </c>
    </row>
    <row r="43" spans="1:14" s="57" customFormat="1" ht="15" customHeight="1" x14ac:dyDescent="0.25">
      <c r="A43" s="57" t="s">
        <v>1056</v>
      </c>
      <c r="B43" s="28"/>
      <c r="C43" s="3"/>
      <c r="D43" s="34"/>
      <c r="E43" s="34"/>
      <c r="F43" s="38"/>
      <c r="G43" s="38"/>
      <c r="L43" s="27">
        <v>1</v>
      </c>
      <c r="M43" s="36">
        <v>1</v>
      </c>
      <c r="N43" s="39">
        <v>1</v>
      </c>
    </row>
    <row r="44" spans="1:14" s="57" customFormat="1" ht="15" customHeight="1" x14ac:dyDescent="0.25">
      <c r="A44" s="57" t="s">
        <v>1057</v>
      </c>
      <c r="B44" s="3" t="s">
        <v>332</v>
      </c>
      <c r="C44" s="3" t="s">
        <v>1788</v>
      </c>
      <c r="D44" s="5" t="s">
        <v>369</v>
      </c>
      <c r="E44" s="5"/>
      <c r="F44" s="7" t="s">
        <v>406</v>
      </c>
      <c r="G44" s="7"/>
      <c r="L44" s="27">
        <v>1</v>
      </c>
      <c r="M44" s="36">
        <v>1</v>
      </c>
      <c r="N44" s="39">
        <v>1</v>
      </c>
    </row>
    <row r="45" spans="1:14" s="57" customFormat="1" ht="15" customHeight="1" x14ac:dyDescent="0.25">
      <c r="A45" s="57" t="s">
        <v>1081</v>
      </c>
      <c r="B45" s="3" t="s">
        <v>333</v>
      </c>
      <c r="C45" s="3" t="s">
        <v>1789</v>
      </c>
      <c r="D45" s="5" t="s">
        <v>370</v>
      </c>
      <c r="E45" s="5"/>
      <c r="F45" s="7" t="s">
        <v>407</v>
      </c>
      <c r="G45" s="7"/>
      <c r="L45" s="27">
        <v>1</v>
      </c>
      <c r="M45" s="36">
        <v>1</v>
      </c>
      <c r="N45" s="39">
        <v>1</v>
      </c>
    </row>
    <row r="46" spans="1:14" s="57" customFormat="1" ht="15" customHeight="1" x14ac:dyDescent="0.25">
      <c r="A46" s="57" t="s">
        <v>1058</v>
      </c>
      <c r="B46" s="3" t="s">
        <v>334</v>
      </c>
      <c r="C46" s="3" t="s">
        <v>1790</v>
      </c>
      <c r="D46" s="5" t="s">
        <v>371</v>
      </c>
      <c r="E46" s="5"/>
      <c r="F46" s="7" t="s">
        <v>408</v>
      </c>
      <c r="G46" s="7"/>
      <c r="L46" s="27">
        <v>1</v>
      </c>
      <c r="M46" s="36">
        <v>1</v>
      </c>
      <c r="N46" s="39">
        <v>1</v>
      </c>
    </row>
    <row r="47" spans="1:14" s="57" customFormat="1" ht="15" customHeight="1" x14ac:dyDescent="0.25">
      <c r="A47" s="57" t="s">
        <v>1059</v>
      </c>
      <c r="B47" s="3" t="s">
        <v>335</v>
      </c>
      <c r="C47" s="3" t="s">
        <v>1791</v>
      </c>
      <c r="D47" s="5" t="s">
        <v>372</v>
      </c>
      <c r="E47" s="5"/>
      <c r="F47" s="7" t="s">
        <v>409</v>
      </c>
      <c r="G47" s="7"/>
      <c r="L47" s="27">
        <v>1</v>
      </c>
      <c r="M47" s="36">
        <v>1</v>
      </c>
      <c r="N47" s="39">
        <v>1</v>
      </c>
    </row>
    <row r="48" spans="1:14" s="57" customFormat="1" ht="15" customHeight="1" x14ac:dyDescent="0.25">
      <c r="A48" s="57" t="s">
        <v>1087</v>
      </c>
      <c r="B48" s="3" t="s">
        <v>336</v>
      </c>
      <c r="C48" s="3" t="s">
        <v>1792</v>
      </c>
      <c r="D48" s="5" t="s">
        <v>373</v>
      </c>
      <c r="E48" s="5"/>
      <c r="F48" s="7" t="s">
        <v>410</v>
      </c>
      <c r="G48" s="7"/>
      <c r="L48" s="27">
        <v>1</v>
      </c>
      <c r="M48" s="36">
        <v>1</v>
      </c>
      <c r="N48" s="39">
        <v>1</v>
      </c>
    </row>
    <row r="49" spans="1:14" s="57" customFormat="1" ht="15" customHeight="1" x14ac:dyDescent="0.25">
      <c r="A49" s="57" t="s">
        <v>1060</v>
      </c>
      <c r="B49" s="3" t="s">
        <v>337</v>
      </c>
      <c r="C49" s="28" t="s">
        <v>1793</v>
      </c>
      <c r="D49" s="5" t="s">
        <v>374</v>
      </c>
      <c r="E49" s="5"/>
      <c r="F49" s="7" t="s">
        <v>411</v>
      </c>
      <c r="G49" s="7"/>
      <c r="L49" s="27">
        <v>1</v>
      </c>
      <c r="M49" s="36">
        <v>1</v>
      </c>
      <c r="N49" s="39">
        <v>1</v>
      </c>
    </row>
    <row r="50" spans="1:14" s="57" customFormat="1" ht="15" customHeight="1" x14ac:dyDescent="0.25">
      <c r="A50" s="57" t="s">
        <v>1061</v>
      </c>
      <c r="B50" s="3" t="s">
        <v>338</v>
      </c>
      <c r="C50" s="3" t="s">
        <v>1794</v>
      </c>
      <c r="D50" s="5" t="s">
        <v>375</v>
      </c>
      <c r="E50" s="5"/>
      <c r="F50" s="7" t="s">
        <v>412</v>
      </c>
      <c r="G50" s="7"/>
      <c r="L50" s="27">
        <v>1</v>
      </c>
      <c r="M50" s="36">
        <v>1</v>
      </c>
      <c r="N50" s="39">
        <v>1</v>
      </c>
    </row>
    <row r="51" spans="1:14" s="57" customFormat="1" ht="15" customHeight="1" x14ac:dyDescent="0.25">
      <c r="A51" s="57" t="s">
        <v>1062</v>
      </c>
      <c r="B51" s="3" t="s">
        <v>339</v>
      </c>
      <c r="C51" s="28" t="s">
        <v>1795</v>
      </c>
      <c r="D51" s="5" t="s">
        <v>376</v>
      </c>
      <c r="E51" s="5"/>
      <c r="F51" s="7" t="s">
        <v>413</v>
      </c>
      <c r="G51" s="7"/>
      <c r="L51" s="27">
        <v>1</v>
      </c>
      <c r="M51" s="36">
        <v>1</v>
      </c>
      <c r="N51" s="39">
        <v>1</v>
      </c>
    </row>
    <row r="52" spans="1:14" s="57" customFormat="1" ht="15" customHeight="1" x14ac:dyDescent="0.25">
      <c r="A52" s="57" t="s">
        <v>1082</v>
      </c>
      <c r="B52" s="3" t="s">
        <v>340</v>
      </c>
      <c r="C52" s="3" t="s">
        <v>1796</v>
      </c>
      <c r="D52" s="5" t="s">
        <v>377</v>
      </c>
      <c r="E52" s="5"/>
      <c r="F52" s="7" t="s">
        <v>414</v>
      </c>
      <c r="G52" s="7"/>
      <c r="L52" s="27">
        <v>1</v>
      </c>
      <c r="M52" s="36">
        <v>1</v>
      </c>
      <c r="N52" s="39">
        <v>1</v>
      </c>
    </row>
    <row r="53" spans="1:14" s="57" customFormat="1" ht="15" customHeight="1" x14ac:dyDescent="0.25">
      <c r="A53" s="57" t="s">
        <v>1083</v>
      </c>
      <c r="B53" s="3" t="s">
        <v>341</v>
      </c>
      <c r="C53" s="3" t="s">
        <v>1797</v>
      </c>
      <c r="D53" s="5" t="s">
        <v>378</v>
      </c>
      <c r="E53" s="5"/>
      <c r="F53" s="7" t="s">
        <v>415</v>
      </c>
      <c r="G53" s="7"/>
      <c r="L53" s="27"/>
      <c r="M53" s="36"/>
      <c r="N53" s="39"/>
    </row>
    <row r="54" spans="1:14" s="57" customFormat="1" ht="15" customHeight="1" x14ac:dyDescent="0.25">
      <c r="A54" s="57" t="s">
        <v>1063</v>
      </c>
      <c r="B54" s="3" t="s">
        <v>342</v>
      </c>
      <c r="C54" s="3" t="s">
        <v>1798</v>
      </c>
      <c r="D54" s="5" t="s">
        <v>379</v>
      </c>
      <c r="E54" s="5"/>
      <c r="F54" s="7" t="s">
        <v>416</v>
      </c>
      <c r="G54" s="7"/>
      <c r="L54" s="27">
        <v>1</v>
      </c>
      <c r="M54" s="36">
        <v>1</v>
      </c>
      <c r="N54" s="39">
        <v>1</v>
      </c>
    </row>
    <row r="55" spans="1:14" s="57" customFormat="1" ht="15" customHeight="1" x14ac:dyDescent="0.25">
      <c r="A55" s="57" t="s">
        <v>1064</v>
      </c>
      <c r="B55" s="3" t="s">
        <v>343</v>
      </c>
      <c r="C55" s="28" t="s">
        <v>1799</v>
      </c>
      <c r="D55" s="5" t="s">
        <v>380</v>
      </c>
      <c r="E55" s="5"/>
      <c r="F55" s="7" t="s">
        <v>417</v>
      </c>
      <c r="G55" s="7"/>
      <c r="L55" s="27">
        <v>1</v>
      </c>
      <c r="M55" s="36">
        <v>1</v>
      </c>
      <c r="N55" s="39">
        <v>1</v>
      </c>
    </row>
    <row r="56" spans="1:14" s="57" customFormat="1" ht="15" customHeight="1" x14ac:dyDescent="0.25">
      <c r="A56" s="57" t="s">
        <v>1065</v>
      </c>
      <c r="B56" s="3" t="s">
        <v>344</v>
      </c>
      <c r="C56" s="3" t="s">
        <v>1800</v>
      </c>
      <c r="D56" s="5" t="s">
        <v>381</v>
      </c>
      <c r="E56" s="5"/>
      <c r="F56" s="7" t="s">
        <v>418</v>
      </c>
      <c r="G56" s="7"/>
      <c r="L56" s="27">
        <v>1</v>
      </c>
      <c r="M56" s="36">
        <v>1</v>
      </c>
      <c r="N56" s="39">
        <v>1</v>
      </c>
    </row>
    <row r="57" spans="1:14" s="57" customFormat="1" ht="15" customHeight="1" x14ac:dyDescent="0.25">
      <c r="A57" s="57" t="s">
        <v>1084</v>
      </c>
      <c r="B57" s="28"/>
      <c r="C57" s="3"/>
      <c r="D57" s="34"/>
      <c r="E57" s="34"/>
      <c r="F57" s="38"/>
      <c r="G57" s="38"/>
      <c r="L57" s="27">
        <v>1</v>
      </c>
      <c r="M57" s="36">
        <v>1</v>
      </c>
      <c r="N57" s="39">
        <v>1</v>
      </c>
    </row>
    <row r="58" spans="1:14" s="57" customFormat="1" ht="15" customHeight="1" x14ac:dyDescent="0.25">
      <c r="A58" s="57" t="s">
        <v>1085</v>
      </c>
      <c r="B58" s="3" t="s">
        <v>345</v>
      </c>
      <c r="C58" s="3" t="s">
        <v>1801</v>
      </c>
      <c r="D58" s="5" t="s">
        <v>382</v>
      </c>
      <c r="E58" s="5"/>
      <c r="F58" s="7" t="s">
        <v>419</v>
      </c>
      <c r="G58" s="7"/>
      <c r="L58" s="27">
        <v>1</v>
      </c>
      <c r="M58" s="36">
        <v>1</v>
      </c>
      <c r="N58" s="39">
        <v>1</v>
      </c>
    </row>
    <row r="59" spans="1:14" s="57" customFormat="1" ht="15" customHeight="1" x14ac:dyDescent="0.25">
      <c r="A59" s="57" t="s">
        <v>1086</v>
      </c>
      <c r="B59" s="3" t="s">
        <v>346</v>
      </c>
      <c r="C59" s="3" t="s">
        <v>1802</v>
      </c>
      <c r="D59" s="5" t="s">
        <v>383</v>
      </c>
      <c r="E59" s="5"/>
      <c r="F59" s="7" t="s">
        <v>420</v>
      </c>
      <c r="G59" s="7"/>
      <c r="L59" s="27">
        <v>1</v>
      </c>
      <c r="M59" s="36">
        <v>1</v>
      </c>
      <c r="N59" s="39">
        <v>1</v>
      </c>
    </row>
    <row r="60" spans="1:14" s="57" customFormat="1" ht="15" customHeight="1" x14ac:dyDescent="0.25">
      <c r="A60" s="57" t="s">
        <v>1066</v>
      </c>
      <c r="B60" s="3" t="s">
        <v>347</v>
      </c>
      <c r="C60" s="3" t="s">
        <v>1803</v>
      </c>
      <c r="D60" s="5" t="s">
        <v>384</v>
      </c>
      <c r="E60" s="5"/>
      <c r="F60" s="7" t="s">
        <v>421</v>
      </c>
      <c r="G60" s="7"/>
      <c r="L60" s="27">
        <v>1</v>
      </c>
      <c r="M60" s="36">
        <v>1</v>
      </c>
      <c r="N60" s="39">
        <v>1</v>
      </c>
    </row>
    <row r="61" spans="1:14" s="42" customFormat="1" ht="15" customHeight="1" x14ac:dyDescent="0.25">
      <c r="A61" s="42" t="s">
        <v>1754</v>
      </c>
      <c r="B61" s="28" t="s">
        <v>1907</v>
      </c>
      <c r="C61" s="28"/>
      <c r="D61" s="34" t="s">
        <v>1907</v>
      </c>
      <c r="E61" s="34"/>
      <c r="F61" s="39" t="s">
        <v>1907</v>
      </c>
      <c r="G61" s="39"/>
      <c r="H61" s="42" t="e">
        <f ca="1">AI_SUM('E07'!$A$26,SI05_07!$A$12,SI05_07!$A$22,SI05_07!$A$32,SI05_07!$A$42,SI05_07!$A$52,SI05_07!$A$62,SI05_07!$A$72,SI05_07!$A$82,$A$6,$A$7)</f>
        <v>#NAME?</v>
      </c>
      <c r="L61" s="27"/>
    </row>
    <row r="62" spans="1:14" s="42" customFormat="1" ht="15" customHeight="1" x14ac:dyDescent="0.25">
      <c r="A62" s="42" t="s">
        <v>1759</v>
      </c>
      <c r="B62" s="28" t="s">
        <v>1908</v>
      </c>
      <c r="C62" s="28"/>
      <c r="D62" s="34" t="s">
        <v>1908</v>
      </c>
      <c r="E62" s="34"/>
      <c r="F62" s="39" t="s">
        <v>1908</v>
      </c>
      <c r="G62" s="39"/>
      <c r="H62" s="42" t="e">
        <f ca="1">AI_SUM($A$6,$A$7)</f>
        <v>#NAME?</v>
      </c>
      <c r="L62" s="27"/>
    </row>
    <row r="63" spans="1:14" s="42" customFormat="1" ht="15" customHeight="1" x14ac:dyDescent="0.25">
      <c r="A63" s="42" t="s">
        <v>1760</v>
      </c>
      <c r="B63" s="3" t="s">
        <v>1909</v>
      </c>
      <c r="C63" s="3"/>
      <c r="D63" s="34" t="s">
        <v>1909</v>
      </c>
      <c r="E63" s="34"/>
      <c r="F63" s="39" t="s">
        <v>1909</v>
      </c>
      <c r="G63" s="39"/>
      <c r="H63" s="42" t="e">
        <f ca="1">AI_SUM(SI05_07!$A$12,SI05_07!$A$22,SI05_07!$A$32,SI05_07!$A$42,SI05_07!$A$52,SI05_07!$A$62,SI05_07!$A$72,SI05_07!$A$82)</f>
        <v>#NAME?</v>
      </c>
      <c r="L63" s="27"/>
    </row>
    <row r="64" spans="1:14" s="42" customFormat="1" ht="15" customHeight="1" x14ac:dyDescent="0.25">
      <c r="A64" s="42" t="s">
        <v>1757</v>
      </c>
      <c r="B64" s="28" t="s">
        <v>1910</v>
      </c>
      <c r="C64" s="28"/>
      <c r="D64" s="34" t="s">
        <v>1910</v>
      </c>
      <c r="E64" s="34"/>
      <c r="F64" s="39" t="s">
        <v>1910</v>
      </c>
      <c r="G64" s="39"/>
      <c r="H64" s="42" t="e">
        <f ca="1">AI_DIFF($A$22,'E07'!$A$26)</f>
        <v>#NAME?</v>
      </c>
      <c r="L64" s="27"/>
    </row>
    <row r="65" spans="1:14" s="42" customFormat="1" ht="15" customHeight="1" x14ac:dyDescent="0.25">
      <c r="A65" s="42" t="s">
        <v>1752</v>
      </c>
      <c r="B65" s="28" t="s">
        <v>1911</v>
      </c>
      <c r="C65" s="28"/>
      <c r="D65" s="34" t="s">
        <v>1911</v>
      </c>
      <c r="E65" s="34"/>
      <c r="F65" s="39" t="s">
        <v>1911</v>
      </c>
      <c r="G65" s="39"/>
      <c r="H65" s="42" t="e">
        <f ca="1">AI_DIV(Assets!$A$22,A56)</f>
        <v>#NAME?</v>
      </c>
      <c r="L65" s="27"/>
    </row>
    <row r="66" spans="1:14" s="42" customFormat="1" ht="15" customHeight="1" x14ac:dyDescent="0.25">
      <c r="A66" s="42" t="s">
        <v>1755</v>
      </c>
      <c r="B66" s="28" t="s">
        <v>1912</v>
      </c>
      <c r="C66" s="28"/>
      <c r="D66" s="34" t="s">
        <v>1912</v>
      </c>
      <c r="E66" s="34"/>
      <c r="F66" s="39" t="s">
        <v>1912</v>
      </c>
      <c r="G66" s="39"/>
      <c r="H66" s="42" t="e">
        <f ca="1">AI_DIV(A61,A56)</f>
        <v>#NAME?</v>
      </c>
      <c r="L66" s="27"/>
    </row>
    <row r="67" spans="1:14" s="42" customFormat="1" ht="15" customHeight="1" x14ac:dyDescent="0.25">
      <c r="A67" s="42" t="s">
        <v>2292</v>
      </c>
      <c r="B67" s="28" t="s">
        <v>2309</v>
      </c>
      <c r="C67" s="28"/>
      <c r="D67" s="34" t="s">
        <v>2309</v>
      </c>
      <c r="E67" s="34"/>
      <c r="F67" s="39" t="s">
        <v>2309</v>
      </c>
      <c r="G67" s="39"/>
      <c r="H67" s="42" t="e">
        <f ca="1">AI_DIV(A61,$A$22)</f>
        <v>#NAME?</v>
      </c>
      <c r="L67" s="27"/>
    </row>
    <row r="68" spans="1:14" s="42" customFormat="1" ht="15" customHeight="1" x14ac:dyDescent="0.25">
      <c r="A68" s="42" t="s">
        <v>1756</v>
      </c>
      <c r="B68" s="28" t="s">
        <v>1913</v>
      </c>
      <c r="C68" s="28"/>
      <c r="D68" s="34" t="s">
        <v>1913</v>
      </c>
      <c r="E68" s="34"/>
      <c r="F68" s="39" t="s">
        <v>1913</v>
      </c>
      <c r="G68" s="39"/>
      <c r="H68" s="42" t="e">
        <f ca="1">AI_DIV(A64,'E07'!$A$26)</f>
        <v>#NAME?</v>
      </c>
      <c r="L68" s="27"/>
    </row>
    <row r="69" spans="1:14" s="42" customFormat="1" ht="15" customHeight="1" x14ac:dyDescent="0.25">
      <c r="A69" s="42" t="s">
        <v>1758</v>
      </c>
      <c r="B69" s="3" t="s">
        <v>1914</v>
      </c>
      <c r="C69" s="3"/>
      <c r="D69" s="34" t="s">
        <v>1914</v>
      </c>
      <c r="E69" s="34"/>
      <c r="F69" s="39" t="s">
        <v>1914</v>
      </c>
      <c r="G69" s="39"/>
      <c r="H69" s="42" t="e">
        <f ca="1">AI_DIV(A62,A56)</f>
        <v>#NAME?</v>
      </c>
      <c r="L69" s="27"/>
    </row>
    <row r="70" spans="1:14" s="42" customFormat="1" ht="15" customHeight="1" x14ac:dyDescent="0.25">
      <c r="A70" s="42" t="s">
        <v>1761</v>
      </c>
      <c r="B70" s="3" t="s">
        <v>1915</v>
      </c>
      <c r="C70" s="3"/>
      <c r="D70" s="34" t="s">
        <v>1915</v>
      </c>
      <c r="E70" s="34"/>
      <c r="F70" s="39" t="s">
        <v>1915</v>
      </c>
      <c r="G70" s="39"/>
      <c r="H70" s="42" t="e">
        <f ca="1">AI_DIV(A63,A56)</f>
        <v>#NAME?</v>
      </c>
      <c r="L70" s="27"/>
    </row>
    <row r="71" spans="1:14" s="42" customFormat="1" ht="15" customHeight="1" x14ac:dyDescent="0.25">
      <c r="A71" s="42" t="s">
        <v>1762</v>
      </c>
      <c r="B71" s="28" t="s">
        <v>1916</v>
      </c>
      <c r="C71" s="28"/>
      <c r="D71" s="34" t="s">
        <v>1916</v>
      </c>
      <c r="E71" s="34"/>
      <c r="F71" s="39" t="s">
        <v>1916</v>
      </c>
      <c r="G71" s="39"/>
      <c r="H71" s="42" t="e">
        <f ca="1">AI_DIV(A63,$A$22)</f>
        <v>#NAME?</v>
      </c>
      <c r="L71" s="27"/>
    </row>
    <row r="72" spans="1:14" s="42" customFormat="1" ht="15" customHeight="1" x14ac:dyDescent="0.25">
      <c r="A72" s="29"/>
      <c r="B72" s="107"/>
      <c r="C72" s="107"/>
      <c r="D72" s="108"/>
      <c r="E72" s="108"/>
      <c r="F72" s="39"/>
      <c r="G72" s="39"/>
      <c r="H72" s="57"/>
      <c r="L72" s="27"/>
    </row>
    <row r="73" spans="1:14" s="57" customFormat="1" ht="15" customHeight="1" x14ac:dyDescent="0.25">
      <c r="A73" s="30"/>
      <c r="B73" s="28"/>
      <c r="C73" s="28"/>
      <c r="D73" s="34"/>
      <c r="E73" s="34"/>
      <c r="F73" s="39"/>
      <c r="G73" s="39"/>
      <c r="L73" s="27"/>
      <c r="M73" s="36"/>
      <c r="N73" s="39"/>
    </row>
    <row r="74" spans="1:14" s="57" customFormat="1" ht="15" customHeight="1" x14ac:dyDescent="0.25">
      <c r="A74" s="30"/>
      <c r="B74" s="28"/>
      <c r="C74" s="28"/>
      <c r="D74" s="34"/>
      <c r="E74" s="34"/>
      <c r="F74" s="39"/>
      <c r="G74" s="39"/>
      <c r="L74" s="27"/>
      <c r="M74" s="36"/>
      <c r="N74" s="39"/>
    </row>
    <row r="75" spans="1:14" s="57" customFormat="1" ht="15" customHeight="1" x14ac:dyDescent="0.25">
      <c r="A75" s="30"/>
      <c r="B75" s="28"/>
      <c r="C75" s="28"/>
      <c r="D75" s="34"/>
      <c r="E75" s="34"/>
      <c r="F75" s="39"/>
      <c r="G75" s="39"/>
      <c r="L75" s="27"/>
      <c r="M75" s="36"/>
      <c r="N75" s="39"/>
    </row>
    <row r="76" spans="1:14" s="57" customFormat="1" ht="15" customHeight="1" x14ac:dyDescent="0.25">
      <c r="B76" s="28"/>
      <c r="C76" s="28"/>
      <c r="D76" s="34"/>
      <c r="E76" s="34"/>
      <c r="F76" s="39"/>
      <c r="G76" s="39"/>
      <c r="L76" s="27"/>
      <c r="M76" s="36"/>
      <c r="N76" s="39"/>
    </row>
    <row r="77" spans="1:14" s="57" customFormat="1" ht="15" customHeight="1" x14ac:dyDescent="0.25">
      <c r="B77" s="28"/>
      <c r="C77" s="28"/>
      <c r="D77" s="34"/>
      <c r="E77" s="34"/>
      <c r="F77" s="39"/>
      <c r="G77" s="39"/>
      <c r="L77" s="27"/>
      <c r="M77" s="36"/>
      <c r="N77" s="39"/>
    </row>
    <row r="78" spans="1:14" s="57" customFormat="1" ht="15" customHeight="1" x14ac:dyDescent="0.25">
      <c r="B78" s="3"/>
      <c r="C78" s="3"/>
      <c r="D78" s="34"/>
      <c r="E78" s="34"/>
      <c r="F78" s="39"/>
      <c r="G78" s="39"/>
      <c r="L78" s="27"/>
      <c r="M78" s="36"/>
      <c r="N78" s="39"/>
    </row>
    <row r="79" spans="1:14" s="57" customFormat="1" ht="15" customHeight="1" x14ac:dyDescent="0.25">
      <c r="B79" s="3"/>
      <c r="C79" s="3"/>
      <c r="D79" s="34"/>
      <c r="E79" s="34"/>
      <c r="F79" s="39"/>
      <c r="G79" s="39"/>
      <c r="L79" s="27"/>
      <c r="M79" s="36"/>
      <c r="N79" s="39"/>
    </row>
    <row r="80" spans="1:14" s="57" customFormat="1" ht="15" customHeight="1" x14ac:dyDescent="0.25">
      <c r="B80" s="28"/>
      <c r="C80" s="28"/>
      <c r="D80" s="34"/>
      <c r="E80" s="34"/>
      <c r="F80" s="39"/>
      <c r="G80" s="39"/>
      <c r="L80" s="27"/>
      <c r="M80" s="36"/>
      <c r="N80" s="39"/>
    </row>
    <row r="81" spans="2:14" s="57" customFormat="1" ht="15" customHeight="1" x14ac:dyDescent="0.25">
      <c r="B81" s="28"/>
      <c r="C81" s="28"/>
      <c r="D81" s="34"/>
      <c r="E81" s="34"/>
      <c r="F81" s="39"/>
      <c r="G81" s="39"/>
      <c r="L81" s="27"/>
      <c r="M81" s="36"/>
      <c r="N81" s="39"/>
    </row>
    <row r="82" spans="2:14" s="57" customFormat="1" ht="15" customHeight="1" x14ac:dyDescent="0.25">
      <c r="B82" s="28"/>
      <c r="C82" s="28"/>
      <c r="D82" s="34"/>
      <c r="E82" s="34"/>
      <c r="F82" s="39"/>
      <c r="G82" s="39"/>
      <c r="L82" s="27"/>
      <c r="M82" s="36"/>
      <c r="N8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HEALTH_template</vt:lpstr>
      <vt:lpstr>LIFE_template</vt:lpstr>
      <vt:lpstr>PC_New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PC_New!Print_Area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2017-04-07T15:24:13Z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