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Nightwing\Documents\VBA\"/>
    </mc:Choice>
  </mc:AlternateContent>
  <xr:revisionPtr revIDLastSave="0" documentId="13_ncr:1_{8C6DBDB9-FF1F-4721-B122-077BCE66C665}" xr6:coauthVersionLast="45" xr6:coauthVersionMax="45" xr10:uidLastSave="{00000000-0000-0000-0000-000000000000}"/>
  <bookViews>
    <workbookView xWindow="-108" yWindow="-108" windowWidth="23256" windowHeight="13176" xr2:uid="{00000000-000D-0000-FFFF-FFFF00000000}"/>
  </bookViews>
  <sheets>
    <sheet name="Dashboard" sheetId="1" r:id="rId1"/>
    <sheet name="Users" sheetId="2" r:id="rId2"/>
    <sheet name="Licenses" sheetId="3" r:id="rId3"/>
    <sheet name="Assignments" sheetId="4" r:id="rId4"/>
    <sheet name="PivotTables" sheetId="5" r:id="rId5"/>
    <sheet name="Sample" sheetId="8" r:id="rId6"/>
  </sheets>
  <definedNames>
    <definedName name="_xlchart.v5.0" hidden="1">Sample!$M$5</definedName>
    <definedName name="_xlchart.v5.1" hidden="1">Sample!$M$6</definedName>
    <definedName name="_xlchart.v5.2" hidden="1">Sample!$N$5:$V$5</definedName>
    <definedName name="_xlchart.v5.3" hidden="1">Sample!$N$6:$V$6</definedName>
    <definedName name="Slicer_AssetName">#N/A</definedName>
    <definedName name="Slicer_Component">#N/A</definedName>
    <definedName name="Slicer_Rank">#N/A</definedName>
  </definedNames>
  <calcPr calcId="191029"/>
  <pivotCaches>
    <pivotCache cacheId="0" r:id="rId7"/>
    <pivotCache cacheId="41" r:id="rId8"/>
    <pivotCache cacheId="58"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3" l="1"/>
  <c r="E4" i="3"/>
  <c r="E5" i="3"/>
  <c r="E6" i="3"/>
  <c r="E7" i="3"/>
  <c r="E8" i="3"/>
  <c r="E9" i="3"/>
  <c r="E10" i="3"/>
  <c r="E11" i="3"/>
  <c r="E12" i="3"/>
  <c r="E13" i="3"/>
  <c r="E14" i="3"/>
  <c r="E15" i="3"/>
  <c r="E16" i="3"/>
  <c r="E17" i="3"/>
  <c r="E18" i="3"/>
  <c r="E19" i="3"/>
  <c r="E20" i="3"/>
  <c r="E21" i="3"/>
  <c r="E2" i="3"/>
  <c r="N2" i="5"/>
  <c r="H2" i="8" l="1"/>
  <c r="H3" i="8"/>
  <c r="H4" i="8"/>
  <c r="H5" i="8"/>
  <c r="H6" i="8"/>
  <c r="H7" i="8"/>
  <c r="H8" i="8"/>
  <c r="H9" i="8"/>
  <c r="H10" i="8"/>
  <c r="AE3" i="8"/>
  <c r="AE2" i="8"/>
  <c r="AA2" i="8"/>
  <c r="AA3" i="8"/>
  <c r="T6" i="8"/>
  <c r="N6" i="8"/>
  <c r="V6" i="8"/>
  <c r="U6" i="8"/>
  <c r="S6" i="8"/>
  <c r="R6" i="8"/>
  <c r="Q6" i="8"/>
  <c r="P6" i="8"/>
  <c r="O6" i="8"/>
  <c r="J2" i="5"/>
  <c r="J7" i="5"/>
  <c r="J3" i="5"/>
  <c r="J8" i="5"/>
  <c r="J5" i="5"/>
  <c r="J6" i="5"/>
  <c r="J4" i="5"/>
</calcChain>
</file>

<file path=xl/sharedStrings.xml><?xml version="1.0" encoding="utf-8"?>
<sst xmlns="http://schemas.openxmlformats.org/spreadsheetml/2006/main" count="282" uniqueCount="164">
  <si>
    <t>UserId</t>
  </si>
  <si>
    <t>First Name</t>
  </si>
  <si>
    <t>Middle Name</t>
  </si>
  <si>
    <t>Last Name</t>
  </si>
  <si>
    <t>Suffix</t>
  </si>
  <si>
    <t>Rank</t>
  </si>
  <si>
    <t>Component</t>
  </si>
  <si>
    <t>LicenseId</t>
  </si>
  <si>
    <t>AssetName</t>
  </si>
  <si>
    <t>Key</t>
  </si>
  <si>
    <t>StartDate</t>
  </si>
  <si>
    <t>EndDate</t>
  </si>
  <si>
    <t>Bruce</t>
  </si>
  <si>
    <t>Wayne</t>
  </si>
  <si>
    <t>N/A</t>
  </si>
  <si>
    <t>CPT</t>
  </si>
  <si>
    <t>Active Duty</t>
  </si>
  <si>
    <t>Natalia</t>
  </si>
  <si>
    <t>Allanovna</t>
  </si>
  <si>
    <t>Romanova</t>
  </si>
  <si>
    <t>COL</t>
  </si>
  <si>
    <t>MAJ</t>
  </si>
  <si>
    <t>Army Reserve</t>
  </si>
  <si>
    <t>Contractor</t>
  </si>
  <si>
    <t>Raven</t>
  </si>
  <si>
    <t>Mystique</t>
  </si>
  <si>
    <t>Darkholme</t>
  </si>
  <si>
    <t>Clark</t>
  </si>
  <si>
    <t>Kal-El</t>
  </si>
  <si>
    <t>Kent</t>
  </si>
  <si>
    <t>LTG</t>
  </si>
  <si>
    <t>Charles</t>
  </si>
  <si>
    <t>Francis</t>
  </si>
  <si>
    <t>Xavier</t>
  </si>
  <si>
    <t>LTC</t>
  </si>
  <si>
    <t>National Guard</t>
  </si>
  <si>
    <t>Lex</t>
  </si>
  <si>
    <t>Luthor</t>
  </si>
  <si>
    <t>Wade</t>
  </si>
  <si>
    <t>Wilson</t>
  </si>
  <si>
    <t>Deadpool</t>
  </si>
  <si>
    <t>Jr</t>
  </si>
  <si>
    <t>SPC</t>
  </si>
  <si>
    <t>Victor</t>
  </si>
  <si>
    <t>Von</t>
  </si>
  <si>
    <t>Doom</t>
  </si>
  <si>
    <t>CSM</t>
  </si>
  <si>
    <t>Wallace</t>
  </si>
  <si>
    <t>Rudolph</t>
  </si>
  <si>
    <t>West</t>
  </si>
  <si>
    <t>2LT</t>
  </si>
  <si>
    <t>Bartholomew</t>
  </si>
  <si>
    <t>Henry</t>
  </si>
  <si>
    <t>Allen</t>
  </si>
  <si>
    <t>JusticeLeague</t>
  </si>
  <si>
    <t>A1B2C3</t>
  </si>
  <si>
    <t>D1E1F1</t>
  </si>
  <si>
    <t>G1H1I1</t>
  </si>
  <si>
    <t>Avengers</t>
  </si>
  <si>
    <t>A1S2D3</t>
  </si>
  <si>
    <t>F4G5H6</t>
  </si>
  <si>
    <t>J7K8L9</t>
  </si>
  <si>
    <t>SpeedForce</t>
  </si>
  <si>
    <t>ZQXWCE</t>
  </si>
  <si>
    <t>VRBTNY</t>
  </si>
  <si>
    <t>WorldDomination</t>
  </si>
  <si>
    <t>A12345</t>
  </si>
  <si>
    <t>B12345</t>
  </si>
  <si>
    <t>Steve</t>
  </si>
  <si>
    <t>Rogers</t>
  </si>
  <si>
    <t>HasLicense</t>
  </si>
  <si>
    <t>Available</t>
  </si>
  <si>
    <t>DontUseMe</t>
  </si>
  <si>
    <t>A00000</t>
  </si>
  <si>
    <t>B00000</t>
  </si>
  <si>
    <t>G.</t>
  </si>
  <si>
    <t>Email</t>
  </si>
  <si>
    <t>brucewayne.mil@mail.mil</t>
  </si>
  <si>
    <t>nataliaromanova.mil@mail.mil</t>
  </si>
  <si>
    <t>steverogers.mil@mail.mil</t>
  </si>
  <si>
    <t>ravendarkholme.mil@mail.mil</t>
  </si>
  <si>
    <t>clarkkent.mil@mail.mil</t>
  </si>
  <si>
    <t>charlesxavier.mil@mail.mil</t>
  </si>
  <si>
    <t>lexluthor.mil@mail.mil</t>
  </si>
  <si>
    <t>wadewilson.mil@mail.mil</t>
  </si>
  <si>
    <t>wallacewest.mil@mail.mil</t>
  </si>
  <si>
    <t>bartholomewallen.mil@mail.mil</t>
  </si>
  <si>
    <t>victordoom.mil@mail.mil</t>
  </si>
  <si>
    <t>Grayson</t>
  </si>
  <si>
    <t>Branch</t>
  </si>
  <si>
    <t>Gordon</t>
  </si>
  <si>
    <t>grayson.b.gordon.mil@mail.mil</t>
  </si>
  <si>
    <t>License2Kill</t>
  </si>
  <si>
    <t>Sum of HasLicense</t>
  </si>
  <si>
    <t>Thomas</t>
  </si>
  <si>
    <t>James</t>
  </si>
  <si>
    <t>Finn</t>
  </si>
  <si>
    <t>III</t>
  </si>
  <si>
    <t>thomas.j.finn.mil@mail.mil</t>
  </si>
  <si>
    <t>Date</t>
  </si>
  <si>
    <t>Name</t>
  </si>
  <si>
    <t>Price</t>
  </si>
  <si>
    <t>Unites</t>
  </si>
  <si>
    <t>Grand Total</t>
  </si>
  <si>
    <t>Row Labels</t>
  </si>
  <si>
    <t>Revenue</t>
  </si>
  <si>
    <t>Alpha</t>
  </si>
  <si>
    <t>Bravo</t>
  </si>
  <si>
    <t>Charlie</t>
  </si>
  <si>
    <t>Delta</t>
  </si>
  <si>
    <t>Echo</t>
  </si>
  <si>
    <t>Foxtrot</t>
  </si>
  <si>
    <t>Golf</t>
  </si>
  <si>
    <t>Hotel</t>
  </si>
  <si>
    <t>Igloo</t>
  </si>
  <si>
    <t>Jan</t>
  </si>
  <si>
    <t>Mar</t>
  </si>
  <si>
    <t>Apr</t>
  </si>
  <si>
    <t>May</t>
  </si>
  <si>
    <t>Jun</t>
  </si>
  <si>
    <t>Sum of Revenue</t>
  </si>
  <si>
    <t>Location</t>
  </si>
  <si>
    <t>New York</t>
  </si>
  <si>
    <t>Connecticut</t>
  </si>
  <si>
    <t>Maine</t>
  </si>
  <si>
    <t>Column Labels</t>
  </si>
  <si>
    <t>Total Revenue</t>
  </si>
  <si>
    <t>New Hampshire</t>
  </si>
  <si>
    <t>Vermont</t>
  </si>
  <si>
    <t>Pennsylvania</t>
  </si>
  <si>
    <t>Massachusetts</t>
  </si>
  <si>
    <t>Rhode Island</t>
  </si>
  <si>
    <t>New Jersey</t>
  </si>
  <si>
    <t>Delivery</t>
  </si>
  <si>
    <t>On-time</t>
  </si>
  <si>
    <t>Delayed</t>
  </si>
  <si>
    <t>Count of Revenue</t>
  </si>
  <si>
    <t>Return</t>
  </si>
  <si>
    <t>Yes</t>
  </si>
  <si>
    <t>No</t>
  </si>
  <si>
    <t>RandomLicense</t>
  </si>
  <si>
    <t>Count of Available</t>
  </si>
  <si>
    <t>*Note: Available - 1 means it is available and 0 means it is not available</t>
  </si>
  <si>
    <t>M1N2O3</t>
  </si>
  <si>
    <t>P4Q5R6</t>
  </si>
  <si>
    <t>S7T8U9</t>
  </si>
  <si>
    <t>Z1X2C3</t>
  </si>
  <si>
    <t>V4B5N6</t>
  </si>
  <si>
    <t>License Available</t>
  </si>
  <si>
    <t>Total License Amount</t>
  </si>
  <si>
    <t>Length</t>
  </si>
  <si>
    <t>ABCDEF</t>
  </si>
  <si>
    <t>K12345</t>
  </si>
  <si>
    <t>K67890</t>
  </si>
  <si>
    <t>*Note: Start date is represented at value 43820</t>
  </si>
  <si>
    <t>Robot</t>
  </si>
  <si>
    <t>O5O5O5</t>
  </si>
  <si>
    <t>Robot2</t>
  </si>
  <si>
    <t>O6O6O6</t>
  </si>
  <si>
    <t>Brian</t>
  </si>
  <si>
    <t>B</t>
  </si>
  <si>
    <t>Baker</t>
  </si>
  <si>
    <t>brian.b.baker.mil@mail.mil</t>
  </si>
  <si>
    <t>1LT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</si>
</sst>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C896FA"/>
        <bgColor indexed="64"/>
      </patternFill>
    </fill>
    <fill>
      <patternFill patternType="solid">
        <fgColor theme="4" tint="0.79998168889431442"/>
        <bgColor theme="4" tint="0.79998168889431442"/>
      </patternFill>
    </fill>
  </fills>
  <borders count="5">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s>
  <cellStyleXfs count="3">
    <xf numFmtId="0" fontId="0" fillId="0" borderId="0"/>
    <xf numFmtId="0" fontId="1" fillId="0" borderId="0" applyNumberFormat="0" applyFill="0" applyBorder="0" applyAlignment="0" applyProtection="0"/>
    <xf numFmtId="9" fontId="2" fillId="0" borderId="0" applyFont="0" applyFill="0" applyBorder="0" applyAlignment="0" applyProtection="0"/>
  </cellStyleXfs>
  <cellXfs count="13">
    <xf numFmtId="0" fontId="0" fillId="0" borderId="0" xfId="0"/>
    <xf numFmtId="14" fontId="0" fillId="0" borderId="0" xfId="0" applyNumberFormat="1"/>
    <xf numFmtId="0" fontId="0" fillId="2" borderId="3" xfId="0" applyFill="1" applyBorder="1"/>
    <xf numFmtId="0" fontId="0" fillId="2" borderId="1" xfId="0" applyFill="1" applyBorder="1"/>
    <xf numFmtId="0" fontId="0" fillId="2" borderId="2" xfId="0" applyFill="1" applyBorder="1"/>
    <xf numFmtId="0" fontId="0" fillId="0" borderId="0" xfId="0" pivotButton="1"/>
    <xf numFmtId="0" fontId="0" fillId="0" borderId="0" xfId="0" applyNumberFormat="1"/>
    <xf numFmtId="0" fontId="1" fillId="0" borderId="0" xfId="1"/>
    <xf numFmtId="0" fontId="0" fillId="0" borderId="0" xfId="0" applyAlignment="1">
      <alignment horizontal="left"/>
    </xf>
    <xf numFmtId="0" fontId="3" fillId="3" borderId="4" xfId="0" applyFont="1" applyFill="1" applyBorder="1"/>
    <xf numFmtId="9" fontId="0" fillId="0" borderId="0" xfId="2" applyFont="1"/>
    <xf numFmtId="2" fontId="0" fillId="0" borderId="0" xfId="0" applyNumberFormat="1"/>
    <xf numFmtId="0" fontId="0" fillId="0" borderId="0" xfId="0" applyAlignment="1">
      <alignment horizontal="center" wrapText="1"/>
    </xf>
  </cellXfs>
  <cellStyles count="3">
    <cellStyle name="Hyperlink" xfId="1" builtinId="8"/>
    <cellStyle name="Normal" xfId="0" builtinId="0"/>
    <cellStyle name="Percent" xfId="2" builtinId="5"/>
  </cellStyles>
  <dxfs count="16">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
      <numFmt numFmtId="0" formatCode="General"/>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numFmt numFmtId="19" formatCode="m/d/yyyy"/>
    </dxf>
    <dxf>
      <numFmt numFmtId="19" formatCode="m/d/yyyy"/>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border outline="0">
        <top style="thin">
          <color indexed="64"/>
        </top>
      </border>
    </dxf>
    <dxf>
      <border outline="0">
        <bottom style="thin">
          <color indexed="64"/>
        </bottom>
      </border>
    </dxf>
    <dxf>
      <fill>
        <patternFill patternType="solid">
          <fgColor indexed="64"/>
          <bgColor rgb="FFC896FA"/>
        </patternFill>
      </fill>
    </dxf>
  </dxfs>
  <tableStyles count="1" defaultTableStyle="TableStyleMedium2" defaultPivotStyle="PivotStyleLight16">
    <tableStyle name="Nightshade" pivot="0" table="0" count="10" xr9:uid="{EE47E068-D4AB-4F62-9335-EE985BE772BA}">
      <tableStyleElement type="wholeTable" dxfId="1"/>
      <tableStyleElement type="headerRow" dxfId="0"/>
    </tableStyle>
  </tableStyles>
  <colors>
    <mruColors>
      <color rgb="FFC896FA"/>
    </mruColors>
  </colors>
  <extLst>
    <ext xmlns:x14="http://schemas.microsoft.com/office/spreadsheetml/2009/9/main" uri="{46F421CA-312F-682f-3DD2-61675219B42D}">
      <x14:dxfs count="10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rgb="FF7030A0"/>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rgb="FF7030A0"/>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rgb="FF7030A0"/>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ightsha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[LicenseDashboard.xlsm]PivotTables!PivotTable5</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a:gsLst>
              <a:gs pos="100000">
                <a:schemeClr val="accent6">
                  <a:lumMod val="60000"/>
                  <a:lumOff val="40000"/>
                </a:schemeClr>
              </a:gs>
              <a:gs pos="0">
                <a:schemeClr val="accent6"/>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pivotFmt>
      <c:pivotFmt>
        <c:idx val="12"/>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pivotFmt>
      <c:pivotFmt>
        <c:idx val="13"/>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pivotFmt>
      <c:pivotFmt>
        <c:idx val="14"/>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pivotFmt>
    </c:pivotFmts>
    <c:plotArea>
      <c:layout>
        <c:manualLayout>
          <c:layoutTarget val="inner"/>
          <c:xMode val="edge"/>
          <c:yMode val="edge"/>
          <c:x val="5.1380366751814892E-2"/>
          <c:y val="9.996679394549568E-2"/>
          <c:w val="0.53538391313125988"/>
          <c:h val="0.80848325215193129"/>
        </c:manualLayout>
      </c:layout>
      <c:doughnutChart>
        <c:varyColors val="1"/>
        <c:ser>
          <c:idx val="0"/>
          <c:order val="0"/>
          <c:tx>
            <c:strRef>
              <c:f>PivotTables!$B$1</c:f>
              <c:strCache>
                <c:ptCount val="1"/>
                <c:pt idx="0">
                  <c:v>Total</c:v>
                </c:pt>
              </c:strCache>
            </c:strRef>
          </c:tx>
          <c:dPt>
            <c:idx val="0"/>
            <c:bubble3D val="0"/>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extLst>
              <c:ext xmlns:c16="http://schemas.microsoft.com/office/drawing/2014/chart" uri="{C3380CC4-5D6E-409C-BE32-E72D297353CC}">
                <c16:uniqueId val="{00000001-3418-4670-A220-16BF11646ADD}"/>
              </c:ext>
            </c:extLst>
          </c:dPt>
          <c:dPt>
            <c:idx val="1"/>
            <c:bubble3D val="0"/>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extLst>
              <c:ext xmlns:c16="http://schemas.microsoft.com/office/drawing/2014/chart" uri="{C3380CC4-5D6E-409C-BE32-E72D297353CC}">
                <c16:uniqueId val="{00000003-3418-4670-A220-16BF11646ADD}"/>
              </c:ext>
            </c:extLst>
          </c:dPt>
          <c:dPt>
            <c:idx val="2"/>
            <c:bubble3D val="0"/>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extLst>
              <c:ext xmlns:c16="http://schemas.microsoft.com/office/drawing/2014/chart" uri="{C3380CC4-5D6E-409C-BE32-E72D297353CC}">
                <c16:uniqueId val="{00000005-3418-4670-A220-16BF11646ADD}"/>
              </c:ext>
            </c:extLst>
          </c:dPt>
          <c:dPt>
            <c:idx val="3"/>
            <c:bubble3D val="0"/>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extLst>
              <c:ext xmlns:c16="http://schemas.microsoft.com/office/drawing/2014/chart" uri="{C3380CC4-5D6E-409C-BE32-E72D297353CC}">
                <c16:uniqueId val="{00000007-3418-4670-A220-16BF11646A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PivotTables!$A$2:$A$6</c:f>
              <c:strCache>
                <c:ptCount val="4"/>
                <c:pt idx="0">
                  <c:v>Active Duty</c:v>
                </c:pt>
                <c:pt idx="1">
                  <c:v>Army Reserve</c:v>
                </c:pt>
                <c:pt idx="2">
                  <c:v>Contractor</c:v>
                </c:pt>
                <c:pt idx="3">
                  <c:v>National Guard</c:v>
                </c:pt>
              </c:strCache>
            </c:strRef>
          </c:cat>
          <c:val>
            <c:numRef>
              <c:f>PivotTables!$B$2:$B$6</c:f>
              <c:numCache>
                <c:formatCode>General</c:formatCode>
                <c:ptCount val="4"/>
                <c:pt idx="0">
                  <c:v>6</c:v>
                </c:pt>
                <c:pt idx="1">
                  <c:v>1</c:v>
                </c:pt>
                <c:pt idx="2">
                  <c:v>2</c:v>
                </c:pt>
                <c:pt idx="3">
                  <c:v>1</c:v>
                </c:pt>
              </c:numCache>
            </c:numRef>
          </c:val>
          <c:extLst>
            <c:ext xmlns:c16="http://schemas.microsoft.com/office/drawing/2014/chart" uri="{C3380CC4-5D6E-409C-BE32-E72D297353CC}">
              <c16:uniqueId val="{00000008-3418-4670-A220-16BF11646ADD}"/>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60254347387178608"/>
          <c:y val="4.9516788941389667E-2"/>
          <c:w val="0.38308457711442789"/>
          <c:h val="0.9096920476563464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a:gsLst>
              <a:gs pos="100000">
                <a:schemeClr val="accent6">
                  <a:lumMod val="60000"/>
                  <a:lumOff val="40000"/>
                </a:schemeClr>
              </a:gs>
              <a:gs pos="0">
                <a:schemeClr val="accent6"/>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0"/>
        <c:spPr>
          <a:gradFill>
            <a:gsLst>
              <a:gs pos="100000">
                <a:schemeClr val="accent5">
                  <a:lumMod val="60000"/>
                  <a:lumOff val="40000"/>
                </a:schemeClr>
              </a:gs>
              <a:gs pos="0">
                <a:schemeClr val="accent5"/>
              </a:gs>
            </a:gsLst>
            <a:lin ang="5400000" scaled="0"/>
          </a:gradFill>
          <a:ln w="19050">
            <a:solidFill>
              <a:schemeClr val="lt1"/>
            </a:solidFill>
          </a:ln>
          <a:effectLst/>
        </c:spPr>
      </c:pivotFmt>
      <c:pivotFmt>
        <c:idx val="21"/>
        <c:spPr>
          <a:gradFill>
            <a:gsLst>
              <a:gs pos="100000">
                <a:schemeClr val="accent4">
                  <a:lumMod val="60000"/>
                  <a:lumOff val="40000"/>
                </a:schemeClr>
              </a:gs>
              <a:gs pos="0">
                <a:schemeClr val="accent4"/>
              </a:gs>
            </a:gsLst>
            <a:lin ang="5400000" scaled="0"/>
          </a:gradFill>
          <a:ln w="19050">
            <a:solidFill>
              <a:schemeClr val="lt1"/>
            </a:solidFill>
          </a:ln>
          <a:effectLst/>
        </c:spPr>
      </c:pivotFmt>
      <c:pivotFmt>
        <c:idx val="22"/>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pivotFmt>
      <c:pivotFmt>
        <c:idx val="23"/>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pivotFmt>
      <c:pivotFmt>
        <c:idx val="25"/>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pivotFmt>
      <c:pivotFmt>
        <c:idx val="26"/>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pivotFmt>
    </c:pivotFmts>
    <c:plotArea>
      <c:layout>
        <c:manualLayout>
          <c:layoutTarget val="inner"/>
          <c:xMode val="edge"/>
          <c:yMode val="edge"/>
          <c:x val="3.4735299354375831E-2"/>
          <c:y val="9.2780704801285252E-2"/>
          <c:w val="0.53778668703848753"/>
          <c:h val="0.8144385903974295"/>
        </c:manualLayout>
      </c:layout>
      <c:doughnutChart>
        <c:varyColors val="1"/>
        <c:ser>
          <c:idx val="0"/>
          <c:order val="0"/>
          <c:tx>
            <c:strRef>
              <c:f>PivotTables!$E$1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380F-4CCB-9B50-A594CC2090D8}"/>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380F-4CCB-9B50-A594CC2090D8}"/>
              </c:ext>
            </c:extLst>
          </c:dPt>
          <c:dPt>
            <c:idx val="2"/>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380F-4CCB-9B50-A594CC2090D8}"/>
              </c:ext>
            </c:extLst>
          </c:dPt>
          <c:dPt>
            <c:idx val="3"/>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7-380F-4CCB-9B50-A594CC2090D8}"/>
              </c:ext>
            </c:extLst>
          </c:dPt>
          <c:dPt>
            <c:idx val="4"/>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09-380F-4CCB-9B50-A594CC2090D8}"/>
              </c:ext>
            </c:extLst>
          </c:dPt>
          <c:dPt>
            <c:idx val="5"/>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0B-380F-4CCB-9B50-A594CC2090D8}"/>
              </c:ext>
            </c:extLst>
          </c:dPt>
          <c:dPt>
            <c:idx val="6"/>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D-380F-4CCB-9B50-A594CC2090D8}"/>
              </c:ext>
            </c:extLst>
          </c:dPt>
          <c:dPt>
            <c:idx val="7"/>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F-380F-4CCB-9B50-A594CC2090D8}"/>
              </c:ext>
            </c:extLst>
          </c:dPt>
          <c:dPt>
            <c:idx val="8"/>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dPt>
          <c:dPt>
            <c:idx val="9"/>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dPt>
          <c:dLbls>
            <c:dLbl>
              <c:idx val="4"/>
              <c:delete val="1"/>
              <c:extLst>
                <c:ext xmlns:c15="http://schemas.microsoft.com/office/drawing/2012/chart" uri="{CE6537A1-D6FC-4f65-9D91-7224C49458BB}"/>
                <c:ext xmlns:c16="http://schemas.microsoft.com/office/drawing/2014/chart" uri="{C3380CC4-5D6E-409C-BE32-E72D297353CC}">
                  <c16:uniqueId val="{00000009-380F-4CCB-9B50-A594CC2090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PivotTables!$D$2:$D$12</c:f>
              <c:strCache>
                <c:ptCount val="10"/>
                <c:pt idx="0">
                  <c:v>2LT</c:v>
                </c:pt>
                <c:pt idx="1">
                  <c:v>COL</c:v>
                </c:pt>
                <c:pt idx="2">
                  <c:v>CPT</c:v>
                </c:pt>
                <c:pt idx="3">
                  <c:v>CSM</c:v>
                </c:pt>
                <c:pt idx="4">
                  <c:v>LTC</c:v>
                </c:pt>
                <c:pt idx="5">
                  <c:v>LTG</c:v>
                </c:pt>
                <c:pt idx="6">
                  <c:v>MAJ</c:v>
                </c:pt>
                <c:pt idx="7">
                  <c:v>N/A</c:v>
                </c:pt>
                <c:pt idx="8">
                  <c:v>SPC</c:v>
                </c:pt>
                <c:pt idx="9">
                  <c:v>1LT</c:v>
                </c:pt>
              </c:strCache>
            </c:strRef>
          </c:cat>
          <c:val>
            <c:numRef>
              <c:f>PivotTables!$E$2:$E$12</c:f>
              <c:numCache>
                <c:formatCode>General</c:formatCode>
                <c:ptCount val="10"/>
                <c:pt idx="0">
                  <c:v>2</c:v>
                </c:pt>
                <c:pt idx="1">
                  <c:v>1</c:v>
                </c:pt>
                <c:pt idx="2">
                  <c:v>2</c:v>
                </c:pt>
                <c:pt idx="3">
                  <c:v>1</c:v>
                </c:pt>
                <c:pt idx="4">
                  <c:v>0</c:v>
                </c:pt>
                <c:pt idx="5">
                  <c:v>1</c:v>
                </c:pt>
                <c:pt idx="6">
                  <c:v>1</c:v>
                </c:pt>
                <c:pt idx="7">
                  <c:v>0</c:v>
                </c:pt>
                <c:pt idx="8">
                  <c:v>2</c:v>
                </c:pt>
                <c:pt idx="9">
                  <c:v>0</c:v>
                </c:pt>
              </c:numCache>
            </c:numRef>
          </c:val>
          <c:extLst>
            <c:ext xmlns:c16="http://schemas.microsoft.com/office/drawing/2014/chart" uri="{C3380CC4-5D6E-409C-BE32-E72D297353CC}">
              <c16:uniqueId val="{00000010-380F-4CCB-9B50-A594CC2090D8}"/>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685303608250587"/>
          <c:y val="3.5109228193379693E-2"/>
          <c:w val="0.4132784042619439"/>
          <c:h val="0.94570711012246123"/>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192764187539201"/>
          <c:y val="1.9425019425019424E-2"/>
          <c:w val="0.46236914701207593"/>
          <c:h val="0.90987463979589966"/>
        </c:manualLayout>
      </c:layout>
      <c:bar3DChart>
        <c:barDir val="bar"/>
        <c:grouping val="clustered"/>
        <c:varyColors val="0"/>
        <c:ser>
          <c:idx val="0"/>
          <c:order val="0"/>
          <c:tx>
            <c:strRef>
              <c:f>PivotTables!$H$1</c:f>
              <c:strCache>
                <c:ptCount val="1"/>
                <c:pt idx="0">
                  <c:v>License Available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PivotTables!$G$2:$G$9</c:f>
              <c:strCache>
                <c:ptCount val="7"/>
                <c:pt idx="0">
                  <c:v>Avengers</c:v>
                </c:pt>
                <c:pt idx="1">
                  <c:v>DontUseMe</c:v>
                </c:pt>
                <c:pt idx="2">
                  <c:v>JusticeLeague</c:v>
                </c:pt>
                <c:pt idx="3">
                  <c:v>License2Kill</c:v>
                </c:pt>
                <c:pt idx="4">
                  <c:v>RandomLicense</c:v>
                </c:pt>
                <c:pt idx="5">
                  <c:v>SpeedForce</c:v>
                </c:pt>
                <c:pt idx="6">
                  <c:v>WorldDomination</c:v>
                </c:pt>
              </c:strCache>
            </c:strRef>
          </c:cat>
          <c:val>
            <c:numRef>
              <c:f>PivotTables!$H$2:$H$9</c:f>
              <c:numCache>
                <c:formatCode>General</c:formatCode>
                <c:ptCount val="7"/>
                <c:pt idx="0">
                  <c:v>3</c:v>
                </c:pt>
                <c:pt idx="1">
                  <c:v>2</c:v>
                </c:pt>
                <c:pt idx="2">
                  <c:v>2</c:v>
                </c:pt>
                <c:pt idx="3">
                  <c:v>1</c:v>
                </c:pt>
                <c:pt idx="4">
                  <c:v>1</c:v>
                </c:pt>
                <c:pt idx="5">
                  <c:v>0</c:v>
                </c:pt>
                <c:pt idx="6">
                  <c:v>0</c:v>
                </c:pt>
              </c:numCache>
            </c:numRef>
          </c:val>
          <c:extLst>
            <c:ext xmlns:c16="http://schemas.microsoft.com/office/drawing/2014/chart" uri="{C3380CC4-5D6E-409C-BE32-E72D297353CC}">
              <c16:uniqueId val="{00000000-D56F-4B2E-A7DD-80B52099BAC4}"/>
            </c:ext>
          </c:extLst>
        </c:ser>
        <c:ser>
          <c:idx val="1"/>
          <c:order val="1"/>
          <c:tx>
            <c:strRef>
              <c:f>PivotTables!$I$1</c:f>
              <c:strCache>
                <c:ptCount val="1"/>
                <c:pt idx="0">
                  <c:v>Total License Amount</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PivotTables!$G$2:$G$9</c:f>
              <c:strCache>
                <c:ptCount val="7"/>
                <c:pt idx="0">
                  <c:v>Avengers</c:v>
                </c:pt>
                <c:pt idx="1">
                  <c:v>DontUseMe</c:v>
                </c:pt>
                <c:pt idx="2">
                  <c:v>JusticeLeague</c:v>
                </c:pt>
                <c:pt idx="3">
                  <c:v>License2Kill</c:v>
                </c:pt>
                <c:pt idx="4">
                  <c:v>RandomLicense</c:v>
                </c:pt>
                <c:pt idx="5">
                  <c:v>SpeedForce</c:v>
                </c:pt>
                <c:pt idx="6">
                  <c:v>WorldDomination</c:v>
                </c:pt>
              </c:strCache>
            </c:strRef>
          </c:cat>
          <c:val>
            <c:numRef>
              <c:f>PivotTables!$I$2:$I$9</c:f>
              <c:numCache>
                <c:formatCode>General</c:formatCode>
                <c:ptCount val="7"/>
                <c:pt idx="0">
                  <c:v>6</c:v>
                </c:pt>
                <c:pt idx="1">
                  <c:v>2</c:v>
                </c:pt>
                <c:pt idx="2">
                  <c:v>5</c:v>
                </c:pt>
                <c:pt idx="3">
                  <c:v>2</c:v>
                </c:pt>
                <c:pt idx="4">
                  <c:v>1</c:v>
                </c:pt>
                <c:pt idx="5">
                  <c:v>2</c:v>
                </c:pt>
                <c:pt idx="6">
                  <c:v>2</c:v>
                </c:pt>
              </c:numCache>
            </c:numRef>
          </c:val>
          <c:extLst>
            <c:ext xmlns:c16="http://schemas.microsoft.com/office/drawing/2014/chart" uri="{C3380CC4-5D6E-409C-BE32-E72D297353CC}">
              <c16:uniqueId val="{00000001-D56F-4B2E-A7DD-80B52099BAC4}"/>
            </c:ext>
          </c:extLst>
        </c:ser>
        <c:dLbls>
          <c:showLegendKey val="0"/>
          <c:showVal val="0"/>
          <c:showCatName val="0"/>
          <c:showSerName val="0"/>
          <c:showPercent val="0"/>
          <c:showBubbleSize val="0"/>
        </c:dLbls>
        <c:gapWidth val="160"/>
        <c:gapDepth val="0"/>
        <c:shape val="box"/>
        <c:axId val="1706206175"/>
        <c:axId val="1431273743"/>
        <c:axId val="0"/>
      </c:bar3DChart>
      <c:catAx>
        <c:axId val="170620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431273743"/>
        <c:crosses val="autoZero"/>
        <c:auto val="1"/>
        <c:lblAlgn val="ctr"/>
        <c:lblOffset val="100"/>
        <c:noMultiLvlLbl val="0"/>
      </c:catAx>
      <c:valAx>
        <c:axId val="1431273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706206175"/>
        <c:crosses val="autoZero"/>
        <c:crossBetween val="between"/>
      </c:valAx>
      <c:spPr>
        <a:noFill/>
        <a:ln>
          <a:noFill/>
        </a:ln>
        <a:effectLst/>
      </c:spPr>
    </c:plotArea>
    <c:legend>
      <c:legendPos val="r"/>
      <c:layout>
        <c:manualLayout>
          <c:xMode val="edge"/>
          <c:yMode val="edge"/>
          <c:x val="0.80515343064715517"/>
          <c:y val="9.5468923027978131E-2"/>
          <c:w val="0.18175090863188381"/>
          <c:h val="0.81429803792008515"/>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a:gsLst>
              <a:gs pos="100000">
                <a:schemeClr val="accent6">
                  <a:lumMod val="60000"/>
                  <a:lumOff val="40000"/>
                </a:schemeClr>
              </a:gs>
              <a:gs pos="0">
                <a:schemeClr val="accent6"/>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9"/>
        <c:spPr>
          <a:gradFill>
            <a:gsLst>
              <a:gs pos="100000">
                <a:schemeClr val="accent5">
                  <a:lumMod val="60000"/>
                  <a:lumOff val="40000"/>
                </a:schemeClr>
              </a:gs>
              <a:gs pos="0">
                <a:schemeClr val="accent5"/>
              </a:gs>
            </a:gsLst>
            <a:lin ang="5400000" scaled="0"/>
          </a:gradFill>
          <a:ln w="19050">
            <a:solidFill>
              <a:schemeClr val="lt1"/>
            </a:solidFill>
          </a:ln>
          <a:effectLst/>
        </c:spPr>
      </c:pivotFmt>
    </c:pivotFmts>
    <c:plotArea>
      <c:layout>
        <c:manualLayout>
          <c:layoutTarget val="inner"/>
          <c:xMode val="edge"/>
          <c:yMode val="edge"/>
          <c:x val="0.2705128205128205"/>
          <c:y val="6.7001675041876041E-2"/>
          <c:w val="0.45897435897435895"/>
          <c:h val="0.89949748743718594"/>
        </c:manualLayout>
      </c:layout>
      <c:doughnutChart>
        <c:varyColors val="1"/>
        <c:ser>
          <c:idx val="0"/>
          <c:order val="0"/>
          <c:tx>
            <c:strRef>
              <c:f>PivotTables!$M$1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697B-486A-AA4D-EF5FCD509867}"/>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697B-486A-AA4D-EF5FCD509867}"/>
              </c:ext>
            </c:extLst>
          </c:dPt>
          <c:cat>
            <c:strRef>
              <c:f>PivotTables!$L$2:$L$4</c:f>
              <c:strCache>
                <c:ptCount val="2"/>
                <c:pt idx="0">
                  <c:v>1</c:v>
                </c:pt>
                <c:pt idx="1">
                  <c:v>0</c:v>
                </c:pt>
              </c:strCache>
            </c:strRef>
          </c:cat>
          <c:val>
            <c:numRef>
              <c:f>PivotTables!$M$2:$M$4</c:f>
              <c:numCache>
                <c:formatCode>General</c:formatCode>
                <c:ptCount val="2"/>
                <c:pt idx="0">
                  <c:v>11</c:v>
                </c:pt>
                <c:pt idx="1">
                  <c:v>11</c:v>
                </c:pt>
              </c:numCache>
            </c:numRef>
          </c:val>
          <c:extLst>
            <c:ext xmlns:c16="http://schemas.microsoft.com/office/drawing/2014/chart" uri="{C3380CC4-5D6E-409C-BE32-E72D297353CC}">
              <c16:uniqueId val="{00000004-697B-486A-AA4D-EF5FCD50986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Licenses!$D$1</c:f>
              <c:strCache>
                <c:ptCount val="1"/>
                <c:pt idx="0">
                  <c:v>StartDate</c:v>
                </c:pt>
              </c:strCache>
            </c:strRef>
          </c:tx>
          <c:spPr>
            <a:noFill/>
            <a:ln w="9525" cap="flat" cmpd="sng" algn="ctr">
              <a:noFill/>
              <a:round/>
            </a:ln>
            <a:effectLst/>
          </c:spPr>
          <c:invertIfNegative val="0"/>
          <c:cat>
            <c:strRef>
              <c:f>Licenses!$C$2:$C$23</c:f>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Z1X2C3</c:v>
                </c:pt>
                <c:pt idx="19">
                  <c:v>V4B5N6</c:v>
                </c:pt>
                <c:pt idx="20">
                  <c:v>O5O5O5</c:v>
                </c:pt>
                <c:pt idx="21">
                  <c:v>O6O6O6</c:v>
                </c:pt>
              </c:strCache>
            </c:strRef>
          </c:cat>
          <c:val>
            <c:numRef>
              <c:f>Licenses!$D$2:$D$23</c:f>
              <c:numCache>
                <c:formatCode>m/d/yyyy</c:formatCode>
                <c:ptCount val="22"/>
                <c:pt idx="0">
                  <c:v>43831</c:v>
                </c:pt>
                <c:pt idx="1">
                  <c:v>43862</c:v>
                </c:pt>
                <c:pt idx="2">
                  <c:v>43891</c:v>
                </c:pt>
                <c:pt idx="3">
                  <c:v>43983</c:v>
                </c:pt>
                <c:pt idx="4">
                  <c:v>43984</c:v>
                </c:pt>
                <c:pt idx="5">
                  <c:v>43985</c:v>
                </c:pt>
                <c:pt idx="6">
                  <c:v>44109</c:v>
                </c:pt>
                <c:pt idx="7">
                  <c:v>44114</c:v>
                </c:pt>
                <c:pt idx="8">
                  <c:v>43845</c:v>
                </c:pt>
                <c:pt idx="9">
                  <c:v>43876</c:v>
                </c:pt>
                <c:pt idx="10">
                  <c:v>43925</c:v>
                </c:pt>
                <c:pt idx="11">
                  <c:v>43956</c:v>
                </c:pt>
                <c:pt idx="12">
                  <c:v>43850</c:v>
                </c:pt>
                <c:pt idx="13">
                  <c:v>43855</c:v>
                </c:pt>
                <c:pt idx="14">
                  <c:v>44015</c:v>
                </c:pt>
                <c:pt idx="15">
                  <c:v>43984</c:v>
                </c:pt>
                <c:pt idx="16">
                  <c:v>44076</c:v>
                </c:pt>
                <c:pt idx="17">
                  <c:v>43842</c:v>
                </c:pt>
                <c:pt idx="18">
                  <c:v>43891</c:v>
                </c:pt>
                <c:pt idx="19">
                  <c:v>44167</c:v>
                </c:pt>
                <c:pt idx="20">
                  <c:v>44136</c:v>
                </c:pt>
                <c:pt idx="21">
                  <c:v>44150</c:v>
                </c:pt>
              </c:numCache>
            </c:numRef>
          </c:val>
          <c:extLst>
            <c:ext xmlns:c16="http://schemas.microsoft.com/office/drawing/2014/chart" uri="{C3380CC4-5D6E-409C-BE32-E72D297353CC}">
              <c16:uniqueId val="{00000000-5807-48EC-8933-F53D3791F232}"/>
            </c:ext>
          </c:extLst>
        </c:ser>
        <c:ser>
          <c:idx val="1"/>
          <c:order val="1"/>
          <c:tx>
            <c:strRef>
              <c:f>Licenses!$E$1</c:f>
              <c:strCache>
                <c:ptCount val="1"/>
                <c:pt idx="0">
                  <c:v>Length</c:v>
                </c:pt>
              </c:strCache>
            </c:strRef>
          </c:tx>
          <c:spPr>
            <a:solidFill>
              <a:schemeClr val="accent5">
                <a:alpha val="85000"/>
              </a:schemeClr>
            </a:solidFill>
            <a:ln w="9525" cap="flat" cmpd="sng" algn="ctr">
              <a:solidFill>
                <a:schemeClr val="lt1">
                  <a:alpha val="50000"/>
                </a:schemeClr>
              </a:solidFill>
              <a:round/>
            </a:ln>
            <a:effectLst/>
          </c:spPr>
          <c:invertIfNegative val="0"/>
          <c:cat>
            <c:strRef>
              <c:f>Licenses!$C$2:$C$23</c:f>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Z1X2C3</c:v>
                </c:pt>
                <c:pt idx="19">
                  <c:v>V4B5N6</c:v>
                </c:pt>
                <c:pt idx="20">
                  <c:v>O5O5O5</c:v>
                </c:pt>
                <c:pt idx="21">
                  <c:v>O6O6O6</c:v>
                </c:pt>
              </c:strCache>
            </c:strRef>
          </c:cat>
          <c:val>
            <c:numRef>
              <c:f>Licenses!$E$2:$E$23</c:f>
              <c:numCache>
                <c:formatCode>0.00</c:formatCode>
                <c:ptCount val="22"/>
                <c:pt idx="0">
                  <c:v>731</c:v>
                </c:pt>
                <c:pt idx="1">
                  <c:v>1504</c:v>
                </c:pt>
                <c:pt idx="2">
                  <c:v>1080</c:v>
                </c:pt>
                <c:pt idx="3">
                  <c:v>471</c:v>
                </c:pt>
                <c:pt idx="4">
                  <c:v>470</c:v>
                </c:pt>
                <c:pt idx="5">
                  <c:v>469</c:v>
                </c:pt>
                <c:pt idx="6">
                  <c:v>498</c:v>
                </c:pt>
                <c:pt idx="7">
                  <c:v>493</c:v>
                </c:pt>
                <c:pt idx="8">
                  <c:v>352</c:v>
                </c:pt>
                <c:pt idx="9">
                  <c:v>352</c:v>
                </c:pt>
                <c:pt idx="10">
                  <c:v>3048</c:v>
                </c:pt>
                <c:pt idx="11">
                  <c:v>2683</c:v>
                </c:pt>
                <c:pt idx="12">
                  <c:v>743</c:v>
                </c:pt>
                <c:pt idx="13">
                  <c:v>738</c:v>
                </c:pt>
                <c:pt idx="14">
                  <c:v>731</c:v>
                </c:pt>
                <c:pt idx="15">
                  <c:v>488</c:v>
                </c:pt>
                <c:pt idx="16">
                  <c:v>224</c:v>
                </c:pt>
                <c:pt idx="17">
                  <c:v>528</c:v>
                </c:pt>
                <c:pt idx="18">
                  <c:v>1549</c:v>
                </c:pt>
                <c:pt idx="19">
                  <c:v>1075</c:v>
                </c:pt>
                <c:pt idx="20">
                  <c:v>49</c:v>
                </c:pt>
                <c:pt idx="21">
                  <c:v>61</c:v>
                </c:pt>
              </c:numCache>
            </c:numRef>
          </c:val>
          <c:extLst>
            <c:ext xmlns:c16="http://schemas.microsoft.com/office/drawing/2014/chart" uri="{C3380CC4-5D6E-409C-BE32-E72D297353CC}">
              <c16:uniqueId val="{00000001-5807-48EC-8933-F53D3791F232}"/>
            </c:ext>
          </c:extLst>
        </c:ser>
        <c:dLbls>
          <c:dLblPos val="ctr"/>
          <c:showLegendKey val="0"/>
          <c:showVal val="0"/>
          <c:showCatName val="0"/>
          <c:showSerName val="0"/>
          <c:showPercent val="0"/>
          <c:showBubbleSize val="0"/>
        </c:dLbls>
        <c:gapWidth val="150"/>
        <c:overlap val="100"/>
        <c:axId val="997902240"/>
        <c:axId val="531861488"/>
        <c:extLst>
          <c:ext xmlns:c15="http://schemas.microsoft.com/office/drawing/2012/chart" uri="{02D57815-91ED-43cb-92C2-25804820EDAC}">
            <c15:filteredBarSeries>
              <c15:ser>
                <c:idx val="2"/>
                <c:order val="2"/>
                <c:tx>
                  <c:strRef>
                    <c:extLst>
                      <c:ext uri="{02D57815-91ED-43cb-92C2-25804820EDAC}">
                        <c15:formulaRef>
                          <c15:sqref>Licenses!$F$1</c15:sqref>
                        </c15:formulaRef>
                      </c:ext>
                    </c:extLst>
                    <c:strCache>
                      <c:ptCount val="1"/>
                      <c:pt idx="0">
                        <c:v>EndDate</c:v>
                      </c:pt>
                    </c:strCache>
                  </c:strRef>
                </c:tx>
                <c:spPr>
                  <a:solidFill>
                    <a:schemeClr val="accent4">
                      <a:alpha val="85000"/>
                    </a:schemeClr>
                  </a:solidFill>
                  <a:ln w="9525" cap="flat" cmpd="sng" algn="ctr">
                    <a:solidFill>
                      <a:schemeClr val="lt1">
                        <a:alpha val="50000"/>
                      </a:schemeClr>
                    </a:solidFill>
                    <a:round/>
                  </a:ln>
                  <a:effectLst/>
                </c:spPr>
                <c:invertIfNegative val="0"/>
                <c:cat>
                  <c:strRef>
                    <c:extLst>
                      <c:ext uri="{02D57815-91ED-43cb-92C2-25804820EDAC}">
                        <c15:formulaRef>
                          <c15:sqref>Licenses!$C$2:$C$23</c15:sqref>
                        </c15:formulaRef>
                      </c:ext>
                    </c:extLst>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Z1X2C3</c:v>
                      </c:pt>
                      <c:pt idx="19">
                        <c:v>V4B5N6</c:v>
                      </c:pt>
                      <c:pt idx="20">
                        <c:v>O5O5O5</c:v>
                      </c:pt>
                      <c:pt idx="21">
                        <c:v>O6O6O6</c:v>
                      </c:pt>
                    </c:strCache>
                  </c:strRef>
                </c:cat>
                <c:val>
                  <c:numRef>
                    <c:extLst>
                      <c:ext uri="{02D57815-91ED-43cb-92C2-25804820EDAC}">
                        <c15:formulaRef>
                          <c15:sqref>Licenses!$F$2:$F$23</c15:sqref>
                        </c15:formulaRef>
                      </c:ext>
                    </c:extLst>
                    <c:numCache>
                      <c:formatCode>m/d/yyyy</c:formatCode>
                      <c:ptCount val="22"/>
                      <c:pt idx="0">
                        <c:v>44562</c:v>
                      </c:pt>
                      <c:pt idx="1">
                        <c:v>45366</c:v>
                      </c:pt>
                      <c:pt idx="2">
                        <c:v>44971</c:v>
                      </c:pt>
                      <c:pt idx="3">
                        <c:v>44454</c:v>
                      </c:pt>
                      <c:pt idx="4">
                        <c:v>44454</c:v>
                      </c:pt>
                      <c:pt idx="5">
                        <c:v>44454</c:v>
                      </c:pt>
                      <c:pt idx="6">
                        <c:v>44607</c:v>
                      </c:pt>
                      <c:pt idx="7">
                        <c:v>44607</c:v>
                      </c:pt>
                      <c:pt idx="8">
                        <c:v>44197</c:v>
                      </c:pt>
                      <c:pt idx="9">
                        <c:v>44228</c:v>
                      </c:pt>
                      <c:pt idx="10">
                        <c:v>46973</c:v>
                      </c:pt>
                      <c:pt idx="11">
                        <c:v>46639</c:v>
                      </c:pt>
                      <c:pt idx="12">
                        <c:v>44593</c:v>
                      </c:pt>
                      <c:pt idx="13">
                        <c:v>44593</c:v>
                      </c:pt>
                      <c:pt idx="14">
                        <c:v>44746</c:v>
                      </c:pt>
                      <c:pt idx="15">
                        <c:v>44472</c:v>
                      </c:pt>
                      <c:pt idx="16">
                        <c:v>44300</c:v>
                      </c:pt>
                      <c:pt idx="17">
                        <c:v>44370</c:v>
                      </c:pt>
                      <c:pt idx="18">
                        <c:v>45440</c:v>
                      </c:pt>
                      <c:pt idx="19">
                        <c:v>45242</c:v>
                      </c:pt>
                      <c:pt idx="20">
                        <c:v>44185</c:v>
                      </c:pt>
                      <c:pt idx="21">
                        <c:v>44211</c:v>
                      </c:pt>
                    </c:numCache>
                  </c:numRef>
                </c:val>
                <c:extLst>
                  <c:ext xmlns:c16="http://schemas.microsoft.com/office/drawing/2014/chart" uri="{C3380CC4-5D6E-409C-BE32-E72D297353CC}">
                    <c16:uniqueId val="{00000002-5807-48EC-8933-F53D3791F232}"/>
                  </c:ext>
                </c:extLst>
              </c15:ser>
            </c15:filteredBarSeries>
          </c:ext>
        </c:extLst>
      </c:barChart>
      <c:dateAx>
        <c:axId val="997902240"/>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ln>
                  <a:solidFill>
                    <a:schemeClr val="bg1"/>
                  </a:solidFill>
                </a:ln>
                <a:solidFill>
                  <a:schemeClr val="bg1"/>
                </a:solidFill>
                <a:latin typeface="+mn-lt"/>
                <a:ea typeface="+mn-ea"/>
                <a:cs typeface="+mn-cs"/>
              </a:defRPr>
            </a:pPr>
            <a:endParaRPr lang="en-US"/>
          </a:p>
        </c:txPr>
        <c:crossAx val="531861488"/>
        <c:crosses val="autoZero"/>
        <c:auto val="0"/>
        <c:lblOffset val="100"/>
        <c:baseTimeUnit val="days"/>
      </c:dateAx>
      <c:valAx>
        <c:axId val="531861488"/>
        <c:scaling>
          <c:orientation val="minMax"/>
          <c:min val="43820"/>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m/d/yyyy"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99790224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[LicenseDashboard.xlsm]Sample!PivotTable1</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Sample!$K$1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Sample!$J$2:$J$7</c:f>
              <c:strCache>
                <c:ptCount val="5"/>
                <c:pt idx="0">
                  <c:v>Jan</c:v>
                </c:pt>
                <c:pt idx="1">
                  <c:v>Mar</c:v>
                </c:pt>
                <c:pt idx="2">
                  <c:v>Apr</c:v>
                </c:pt>
                <c:pt idx="3">
                  <c:v>May</c:v>
                </c:pt>
                <c:pt idx="4">
                  <c:v>Jun</c:v>
                </c:pt>
              </c:strCache>
            </c:strRef>
          </c:cat>
          <c:val>
            <c:numRef>
              <c:f>Sample!$K$2:$K$7</c:f>
              <c:numCache>
                <c:formatCode>General</c:formatCode>
                <c:ptCount val="5"/>
                <c:pt idx="0">
                  <c:v>746.75</c:v>
                </c:pt>
                <c:pt idx="1">
                  <c:v>1094.5</c:v>
                </c:pt>
                <c:pt idx="2">
                  <c:v>1183.9499999999998</c:v>
                </c:pt>
                <c:pt idx="3">
                  <c:v>997.40000000000009</c:v>
                </c:pt>
                <c:pt idx="4">
                  <c:v>1260.5</c:v>
                </c:pt>
              </c:numCache>
            </c:numRef>
          </c:val>
          <c:smooth val="0"/>
          <c:extLst>
            <c:ext xmlns:c16="http://schemas.microsoft.com/office/drawing/2014/chart" uri="{C3380CC4-5D6E-409C-BE32-E72D297353CC}">
              <c16:uniqueId val="{00000000-88DA-4348-90F6-9CE1D3AE6919}"/>
            </c:ext>
          </c:extLst>
        </c:ser>
        <c:dLbls>
          <c:showLegendKey val="0"/>
          <c:showVal val="0"/>
          <c:showCatName val="0"/>
          <c:showSerName val="0"/>
          <c:showPercent val="0"/>
          <c:showBubbleSize val="0"/>
        </c:dLbls>
        <c:marker val="1"/>
        <c:smooth val="0"/>
        <c:axId val="1621673791"/>
        <c:axId val="1482562127"/>
      </c:lineChart>
      <c:catAx>
        <c:axId val="16216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562127"/>
        <c:crosses val="autoZero"/>
        <c:auto val="1"/>
        <c:lblAlgn val="ctr"/>
        <c:lblOffset val="100"/>
        <c:noMultiLvlLbl val="0"/>
      </c:catAx>
      <c:valAx>
        <c:axId val="1482562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67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Sample!$Z$1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60-4DF5-9612-67FE8FF8FC04}"/>
              </c:ext>
            </c:extLst>
          </c:dPt>
          <c:dPt>
            <c:idx val="1"/>
            <c:bubble3D val="0"/>
            <c:spPr>
              <a:solidFill>
                <a:schemeClr val="accent2"/>
              </a:solidFill>
              <a:ln>
                <a:noFill/>
              </a:ln>
              <a:effectLst/>
            </c:spPr>
            <c:extLst>
              <c:ext xmlns:c16="http://schemas.microsoft.com/office/drawing/2014/chart" uri="{C3380CC4-5D6E-409C-BE32-E72D297353CC}">
                <c16:uniqueId val="{00000003-2B60-4DF5-9612-67FE8FF8FC04}"/>
              </c:ext>
            </c:extLst>
          </c:dPt>
          <c:cat>
            <c:strRef>
              <c:f>Sample!$Y$2:$Y$4</c:f>
              <c:strCache>
                <c:ptCount val="2"/>
                <c:pt idx="0">
                  <c:v>On-time</c:v>
                </c:pt>
                <c:pt idx="1">
                  <c:v>Delayed</c:v>
                </c:pt>
              </c:strCache>
            </c:strRef>
          </c:cat>
          <c:val>
            <c:numRef>
              <c:f>Sample!$Z$2:$Z$4</c:f>
              <c:numCache>
                <c:formatCode>General</c:formatCode>
                <c:ptCount val="2"/>
                <c:pt idx="0">
                  <c:v>6</c:v>
                </c:pt>
                <c:pt idx="1">
                  <c:v>3</c:v>
                </c:pt>
              </c:numCache>
            </c:numRef>
          </c:val>
          <c:extLst>
            <c:ext xmlns:c16="http://schemas.microsoft.com/office/drawing/2014/chart" uri="{C3380CC4-5D6E-409C-BE32-E72D297353CC}">
              <c16:uniqueId val="{00000000-02F6-4E0C-8862-F0D4E31113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Sample!$AD$1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C0-4E20-A38C-C0DB289E6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C0-4E20-A38C-C0DB289E67F0}"/>
              </c:ext>
            </c:extLst>
          </c:dPt>
          <c:cat>
            <c:strRef>
              <c:f>Sample!$AC$2:$AC$4</c:f>
              <c:strCache>
                <c:ptCount val="2"/>
                <c:pt idx="0">
                  <c:v>Yes</c:v>
                </c:pt>
                <c:pt idx="1">
                  <c:v>No</c:v>
                </c:pt>
              </c:strCache>
            </c:strRef>
          </c:cat>
          <c:val>
            <c:numRef>
              <c:f>Sample!$AD$2:$AD$4</c:f>
              <c:numCache>
                <c:formatCode>General</c:formatCode>
                <c:ptCount val="2"/>
                <c:pt idx="0">
                  <c:v>5</c:v>
                </c:pt>
                <c:pt idx="1">
                  <c:v>4</c:v>
                </c:pt>
              </c:numCache>
            </c:numRef>
          </c:val>
          <c:extLst>
            <c:ext xmlns:c16="http://schemas.microsoft.com/office/drawing/2014/chart" uri="{C3380CC4-5D6E-409C-BE32-E72D297353CC}">
              <c16:uniqueId val="{00000000-3C0B-4375-98FE-D690E80E6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D9636BFD-E10C-4317-BD67-E741C0F17C45}">
          <cx:tx>
            <cx:txData>
              <cx:f>_xlchart.v5.1</cx:f>
              <cx:v>Total Revenue</cx:v>
            </cx:txData>
          </cx:tx>
          <cx:dataId val="0"/>
          <cx:layoutPr>
            <cx:regionLabelLayout val="bestFitOnly"/>
            <cx:geography viewedRegionType="dataOnly" cultureLanguage="en-US" cultureRegion="US" attribution="Powered by Bing">
              <cx:geoCache provider="{E9337A44-BEBE-4D9F-B70C-5C5E7DAFC167}">
                <cx:binary>1Htpb9w4s+5fCfL5KsNVFF+cOcCVenG7u73GieMvgsf2iNRG7duvPyV24rZ7cmbmAoMLDAIwrIWU
WkUWq56i/+tp+M9T+vJYfRiyNK//8zT8+lE1TfGfX36pn9RL9lh/yvRTZWrze/PpyWS/mN9/108v
vzxXj73Oo18IwuyXJ/VYNS/Dx//+L5gtejE78/TYaJNfty/VePNSt2lT/4nsp6IPj8+Zzhe6bir9
1OBfPwYmz1+eGv3UNh8/vOSNbsbPY/Hy68d3ih8//HI63R8e/SGFt2vaZxjL8CcuOOYCu5wTQRn7
+CE1efRd7AjySVCPeJjwHw+9eMxg4N98G/suj8/P1Utdwy+y/58Mfvf6IPv88cOTafNm/nIRfMRf
P97lunl5/nDbPDYv9ccPujbBQSEw82+4u7U/+pf33/6//+uEAZ/hhPPGPKff7K9Ef7DOxUv/4Zup
kh9f6R8wDfkkqSQUe4Jw7nF5ahr+ySUIMY8TIpkkWP549sFCf+eNfm6e48gT21x8+1faZv+o85cf
H+cfMAz/RJnrMswZ+tmeceUngl3MkGACCUQx/fHsg2H+8nV+bpXvw05Msl/+K00yL7Gzx6yola7+
SdPQT67HXSwpZ4R5iIkTdza7O+FSV8CuOvFof/uVfm6ek+EnZro4+1ea6UaBh/2wqdPH/PnHIv4H
NhAGz+URSZBHBUOEnno2sBL2POSy+WySnOIfzz5soL/7Vj831PvRJ3a62fwr7fTlpcpM3vz4TP+A
idgnJDiBf5RI7knv1ETkk+sSV7oeBRt6Erk/nn0w0d94oZ9b53XgiWG+fP5XGubqJc/rMe0ec/34
4wv9A9ZBnzzpulJICT7Ota7sXdQmPoFdPCkE4kj8MXj7u2/1cxO9H31ip6v/+6+00/6xrh+fVFu/
NA2EmP9YeE0+YUEo5y44NM6ZCzHaO0OBJwQTIUq5K6GZY7zDs3+ECn/ztX5uqZNfdWKq/b/TVPNB
e/5S1S/jj2/1j2woTCWCowa5VLrsD+6OfXKFxyELEpQwAofTj2cf7PT33unnRno79sRCF+f/is30
5+na2730TvP/MVWl8hNHsJUw8yiE3kSexHZSfkLYo4hILObQb95rb/fSSRb5v7/Wz810MvzdL/n/
lKL+7+nra4q/eGwelxYbeJPB/rnU/lwALU6GvvOB737tj8+6ef71I5kBg1fEYZ7ir7/567iXx7r5
9aPjup8kpElwms1ZrD3M+pdZAq7zE5NMSBdCEUnkbNHcVI369aPAnyDEF9Sl37GJ2rQzH3uQNBMI
GiUmAktBxCsoc2XSMTL568f4Tn/I2+zK6Lypf/1IMfya4qA3vyUcrXB4IuliSgQ4aABCQP70eAPI
D6jj/5PiuMpxn/CXkpo9zxG9G8qULAo1yTXuXHLXs5IssqmSaytFnoMPUlLl9CBN0+S79Gdj7VRW
+WdjsXzUkVGLqCvKrW28NC0L/0jLYSy3Ym5OeHE0FT8UnXrn5s1wFrGp2h2btJBvSc0yZ2uSM1lK
+jUq0mxHXRkFzkyWY46Wfa/Emrgl+0pE85zkTX8ZDZOPlVoaUcWrZOrHB16UQd5g+bWLhhWXcdOE
PhITW6ThFG7HsQy3tucWMtzmYeRW/pFOQkzPuy72kxFFSybC0W8qGkcLr5/wdkixKFfgIPDW0spt
Lx0Tot+KRMdnY8zyXTwps0vnRoWDCFJUsOBEYEnbuLoyu6RInNq33eJMRn2ys7J0GJxlpIZ4GUVj
txro5F3EddWtoiL0LtTcm4Zh8CvJzaLAa1PT+otEpXPVpCZZJ44y/lB05qKbm9BJoBHl6PMi7/2m
6aO28FnmZouijOSaNs0FjprpIiocdouNrpekC6NVNVT8VkVFv4+K+q7MsnCBFOLdTZLE9fmgAuHy
+qZFaXMDv6M7y7XWB54VzHvFlzqONpZ0JxLd/NkgO1HKuzNaGbPpB2pKn+t23PZe8raxvIKI4Y3A
8jpW3H23uUcvxrg7Y7hPLyuq1W0YOnxdMxcHFXPV7VCP2O/6eljEpG/WZdLQLcakPS9E3515uNQX
fIjdZe5N5oYMHg24k6ivSSpyvx9kty3yEi0MGdIg7uv4i+2lr726d/SBd+zB4U7O4lS5S5xWOsAi
52upwlYFlu7zjq+jTEZnHR7bRTep0nfqXt2KIcnPpqorz6IBeTdF3VV+52Txsxr6ZVOq7KEJR7xQ
zNF73pBwF9GELcJmDFemZdzPijDCPkWI+7DozapIiblQozIXSFTmYpybUvTcH2RVrKyg8kaFYd+A
xFEN972yeBLtsC/D9IHEWa+CQpbO+UzmedepwIjJOaeteYDtCT/olaxyVl3X0wbTKdtOvKGlzxKG
t3GeJtGiSUyzpP1UHZgHeVzj39wiU2ci43pplOMGbefE3po7T06TDftEhPQiG2TgxSKdvnRpn/qo
1JGX+17UpD7mxehHPBmv5MSHQ5OzBYzQbznR4PmmrKZ1yEB1SIdgYGRcpyLS1yY0xCdjlT3pPjob
4nb4yuvqQuTlOpn9iG3A64VbPvsRS2bWmRxpMOBlOOXaFxWOd02Hs72qmFjAcTPdRyHauTVxn5We
btnE9dfMk/0S8TDemanK9lrK76pdPu1ilpmvb47Cn5wueAYC350uEHESJrnL5mQODpr59Hlzugic
6Va5yntJXJ1utEzi1CdSF+dO4ZrzJiFA2+4pfar6hv5D93RsPU5J4DQDWzI6obu2jG5KPg6Xmdbx
nemDMKuzIDRjuExnM9sGuxMDH5YluzxtDvyMGEV9K/XmEYNThUurdxz2OuLI52SKqG9H/PUzyrza
l3mf345elfh1Z/prTapqF7oqXnC3KR6jpDuPBhp9yaSjN8wLs1VUecVjt210lDzWmalXUKnxztw0
qb84TrbJ4sTvp+Z2iKb8ynEbfpOpdh+Nor0fOVdnEyC/Syya9j7vyszPqlpdZryOzqpI4ABXOPNl
NaqHLqzHIENo2HW5N95mSXklZn7tDWqJsinclJrnX6cWBZbfylisxiYm6zBL1ANuLvtxEPfhmDtn
XVuxpWVHHds0caHvIuk124ZNySLsI/1ASbz4i9XnkdPVJwSd0xlAcCDCgaX4fvVNMfVqF7n6OcYJ
TXQAR1eMkumBockN+pFAzFCE9KadPDjKzfiAUukGTtTUu6ke6Y2KnK8jbNgV7k28GNMw2VUUJbus
qL73LM/xsqskn6KzE77VHVp3qH2rdxTHbnlV0Qq++E+mszxUx+tCtdeCM7Mc2rbfoSbju6Ty4mVm
pui+ceNLMW9uHvKr0mXoq1Ulin1X7SbyRtWIVDwbh17FRYa/uuFolrjAalGpJmLKd5gzFfmV1/Yb
2JKrPmZx5M89lLIk8qNWfe+9l57qOYNeDYmBEe/1jFfjc1K1LPByiXbOOL1tZIE3MXWrzQn/qJuE
BdpZ0uVm1wxZeKaTcWz9o8pxrOVxk1+SPh3O7FArtPzTYZlEN05C+sVgklU4peNnODzjAHu4unfH
Rvu68frfoqLZT0mkIj9OGl9rp9V+pgu/4bK6wTqrAofndzge4kuiELl7pSYZ0TutyzvSZfElnqlZ
ZikCJ9VR82+Nm+YnvM5yfF4ET7DUq+z4vFl2pF7fjOep2CSFbv0Ya7X3iogFAydmkQkW7S3P9o5N
YgVRygIXD9/1fqashjCEWsFrSvWTc0RA4vv2GIHciVLmQX4CRSc5Jz3vN/KgtENURZ1nHaPbZqq8
a0/E8b5Owi6wOxpCgqc2p941hD56X77yPeDXr/xu0n1gSjLOIcTTILR8o2/5NBJPafioK3kjm3Rq
fdjceBe+rtpDb+ahqS6XsXaZL1WNQHFe1FZsG7vabM8qwunIfJcymNEyD5N7OMyDclJo4RgIiss0
Kfy8k/m2nIPizFC0VojqhSVR7qXXDY4PlJk1aBgVvh4ys9X8YWrSwAtHvk3Lpr7sSV8EjU6yp5Kr
IA7d4SGDMHl51HD5c8jP685zN4LSxG+wC0HWkS7oX0UD7CQaAKxWIgb+GAIC6kGyid6bMZJTzGXR
OL8ldbJsIJihvlN55QKbdlg4OmEXZGzZhe15nRwuvAfL0HkBqmyWjRktF8k0fde3PKs/6Wm46J66
w6zHud7Pf3iojsXvohkvkiGrr7O56cSNQqy8klpU17aBM/nIibwsuSriHWtJMPQQbiZNym+l00WL
mhm2jkLJb/PJjbduSUrfSgc88Nt5AAvj+jAAUjAY0E9+Wtf52qbEjkzaBRTHzZklo6xsFyTF5gzN
2bUKf0htKn6U2lTcStGsfDIWJyi/M1mfbaZi+D0cSXalkMoPjRN1z1OR4I1lWWHrpd0mJtXvGa7z
qxSRaTFA3R5+CdRk2lVMo0U3L6W4q5NgJCO/LEfUbkXNiyWvw+ihFk5QhYreT1O4iKLSrMOhVYuw
qNRtV1J1i5NhKaPGubSsQQ8GVnahFj2Pu03V9mQpmzZfKUd3AcdGXpZMepdi7hU8inwIr9LNUTAk
ku1LZwqs2pFvJ2mbvHsjgORh8ilyRHqhQzZtu6qEcCfpb3BcmCvkuE/NKIb7sTP5SmA+rt2iGO/D
1ly6rdffJEr9hTfDfMZUjMVmLOYiMHYFcwGJhaoTZRAdv98HXknqZqxd81s99t4iD8Nq02TtRTyM
yegPuRr2kamGve2ZJK83blVfgDeo+blVnsmsD+PRl/QmRanYS6Ozs0JKdd44fbYX8eQuRZ4Nt5XX
Sr/SOnsU2bBN2qKO/Cr1fNEl5FmMY+zniF8QiCj3kALmEB95I6ASMbiZCXme76ZjfpWLxJdiWrdZ
SHzVkUS/ELjRsshHlQUT7IfdsXGVrnfe3Bx5XV74CA+RLwDaXEoWRs2N6dxNHlZnGRnoVxorsxgL
xjc8dejXxvV2IZHFTZuO/U3chFvYL8mXQlwKMSU7eJVkZ3u28aZqrP24a7amTvGZ5VWyA3yBRGh9
cLoAW3xOizpcH9209exH8ui1X3Uty2q4TrEMedds6iIat8dm6opxm6XZWZY15IzSqCj9o/RACwVw
hxtOGx737HJy+0WbZ+WezpRlNeCitqgZ9paCBfmd3xmkV2OM+uDIsyqAADzgdqzXPWQI1W8xRfmy
bwZ3Q3PX8dNijL5lNKcBRL7j1oxZ/hVX8YFvwtBsRhXHS4jr1Ddqaohk4LbBJcty9xqz5s6d+RyO
11Uih3CdOyIHCGJUU++H5YDHbTf07m1Ojb5rzMqGLazGlrDRB1OemiWWSGe1qHujFulVGUsFdz7+
LECgCK42nGwpCA4EgRoGgWPGdU9gzIH2eSHzif6WKdgvUJP3drZxvClelWPa+EceU83Y+QTSqINO
nqZoBzuPv46yuiek1edozP00g58kyuZWOdN4HncSwuq5GTkKGINj68hydY38sST5WUkMO6gp6iYr
F9VeYHm0T/CCl7JcIekNQTHU2QYPpfxcug5aurQAPHAmi4lVZ0njqYUl4zEHNMkUjW/JFmo7lx1i
e0slajKfI34YaDmZ252FcSyuIqmfYpTl28yFlKVlQ+hbAGXEcEqd8NDMS97rHXkOB9zzgNScjGup
N255TxJ/cqJvbZIlX+quc5aYqHZLxijcuxPqFilP0Dc0RRuEW/f5vWoiynbLZlVedt1CD0O/9iol
IG/v1IU3NyWCZAAhFSidqguXlxnyrdTSvTdcNAyxjVORFPmWJzuuLionaQKqxnz5ZlzpELFOPUCR
S6XSSzo1D5OQ6EvswpnOMgitLFkVPVuLROVLS9Yk1Uvq9eH6oJyGKiBpV20tGTnlveCqvXSjCn9R
SR14lL+0YQtQFKf8duSl3hcuvreIqGUBsrPVXaYvhZFiFyXsho0GULKy8fILnE3ILzAZVoJk5oLP
je0dpaSUgEi/FzghMpsBa+9cTiF4n6Yd4/NSs40aUObHxAPAdqy3dG4iuM8EcBP0JpMY8HZycWTZ
nlWzGpa0DWpEvQ1DXK8Bs9V+HLXemoSCLo3R+t41ZvT1NE77pI/CL3K8VKLT9yjk4XYK8zywJJEZ
WwgXZRtLmibfdjkOb+Iq/hbW7mOCR7GI3HA4l8pkd41Kt1XajQ+Wr2c+YeinfAEZ2bl26ORbMG1w
ZbK0pEXULJZmBUfQ7chrp+asmNDGqRHdh0iZFRx+CCBTII+NfCVDxDOfl0yvrTQyDsD7tluVJN5P
ehMWJd3HMi6X0cDyJZ2otx94zv2o78tvZc6mQCs33HZxH94VbQibXZffWOKwdUzSZlVPqPhWErbX
cLLfekzJw/BpVjsZnrXOwvKpAMSH63inS895A55TU8R+nAl6bsFziATwZT1hsANA7mMumoBPIlx5
bZRcivZOD6Hw/HEOExRAVYtBO9WyiwH+sDy4tQb5r7iTrXmnlvP7pIcw2VeFI6/ZeDMNMjUBlrmz
SAjVK05bdYtkGc7CckbOw869/PMTgsN1nXcHBKSQc6WNEA71U7jRc5JCFu1oBAAg3rMTpZg7Pscl
Wdq42eB12hLnsyWS5KznhfO50K651eNjl4ltWMfR3nUrgKRfySJEkC2BkQ7SQ94QjQsEYBefSrKj
LI3O6gKRHZ97dObZnuUdpaYInfVRz/Z6DdFpPuldLyQUQBhs+aas6stkir43VmBa2O1HnlWZAOEL
rKDg6cD9ah6HZ6adxmpbRZmM0v/zb+z+MU2HujQUp+C2LvcIFBTfx7UR77SDBkWfed5EQa013rWv
jVtrSJMt3YBjBugtWtJG1+dHVpmDYVLd0eWk+fc8MKlTP6aq3ttU75gf6pilSzliFpwIbDYIKwzK
akQvm1Y6zcZMGsJ/ZLp4oUl2Xw4ab7jh9WU9tPUlnXsz3zB3PDvoJjFLLlmbbDvWkbuJGHklhN5W
fUHvaDJ6V7OsRN4bWT1TjPWfDeQCS0OcclP3Rby1vbgfv/fS195ReuxFvYi3Camr9Z/bBtM/bgBP
eC5zuYck1KLZSfKthArTeETVc9LkU82WopCrSo3OPvXKq8IZIA+bqQNL4HCCuKAdFxFk8kF6oF/l
caLH815UmzH3nD3NFO/WozRvprECO5d2CVs0pm98yP3iIDaT842T/MYUFYZcZBeNjYD/I3o1kLx8
6MMiCtImR7dITcMyBxe6LwsUb4jOy43nKrpPALFb4j6ubmmWx8FYq+hhnlElAs0zQn6R3HhUVWvm
FNRv+jJ7Ygity6Ef7+F4DZeTI/pznLrhldVIK7e/SOM49hu7XOflObAW7YRds305Fj6nUbpqXyVH
RUPadEGjLg/yntbXcjB+Wg7qlpVS3ZK+JQstvXplea8azVAm4NrDG3DZ1TWfVL4iYagX9Uxank5F
tiolAM/ClruiVzqHMtG1VbQ8R0KyNs2RmhUc58ps1SwnzMe105yzUi1tpNBGAxTj5ojCRg8FnD5b
XEbLE77VsMJ55DHQsD0bY1TzyNdpj3w7kujhMO1JOHJ85uu0tTR/kWJ7f1jsnMAdJ8BNXO6Cy6cn
3r5xNYrhUAqfkjFfYCxc47dTCeVBBDVCF3vZ1pIlD7HPq3hamAkKUr4VnyjGnhIiOKhbpWGew2oe
1e2UlrRTegW/TAnNVjoGmEkzWhC/CdP2othaztRTQJ8sWxRxuIp6NPgpIIrEP8rhykjrC5Em6wnr
8eIg/j4LhhK2X1UZX5poWUAo0EC5tq12ODZltrBd29ROGm6zaGkJNGfqb5SPauMsUciTWydd6qKA
6Szr0A1bDQeQoOEqrFOzr/N8XBVQMPAFFP73lmcbDmXNwbddrxe7Ao3VxlWN+s47KirZfJ/B8mTB
JdwT+7OEUMDFmXfHPZQiEYPwnuP5gjU9hVjaPvQqVE7Db0MF1yuQnw9O7rts4Hs4n64Nz8IiEA37
nXZKbqcYdbdQK6/PEpH1gSVt0xWf3XwqbyxBNGBzTEBAZEmFc76PYn5tqTbMu9tOh78nKSQupHOK
Cyhos0NxcRydpel7Z2sLh4cCYepJtVJdmgRHPWpLh7INl6XkCyc9t4dPJiFCSIoULex5Y96TcpTZ
ohHFCu4a8T1Nza29UWGbIsmuoq4qLiwVAsy1TCEWXEb2CkZcuUd9g0cadHAwn7N4oAvby9zB+1yO
1a6fi2OWz8aEncsm9D43XnHKpz2CYyDWVdBjFIV/dYLxedO+hc0I7CK4IuUiDJdJOYDI78MLkTl5
2eVd8VCErAsyQNC2qNN55VONoT303ZDzbScKFBDlsoBb0UHBig5NxYt13OvUh+Jnue6yPD3EgvDn
HOXag+xiaRHW0LjF2jh1urT4q9uZ79K4y8y1hPDL3l+w9xlsr63bu0q0enPkH69C9D+EVt/eiTiq
SdTfxVN9Y0juT3mi75J4WIoum+4JTiEr0pkDp0w13st+GnwJYdZFIvuDmjOJbp8NDgksZAX4EFqF
HOtDfczybGOxrJOKxlH5BBA7IY8zA9KgD1WM46Rk6HYNjb1LOTQXti6Z6f4aO0n/lVW8XLI4bXbS
SeTOiUa1dJw4u69pdaFriLFbG6PlURPdhICG+LhoykvGAb3sCToH3GW8pzXPzuqxgpB9Jq0agatM
uwJ3uW/CsYTIcsiujtlINGZ3XTGg80M6Qt1iOKMZQNpWxTbNnLoo19y1vUHnR/5R1855SHscbg7z
xWbUQT2pKgBMOrmBYBAvhprLZSF5fGMbkumHKWPj1lJhj72rMLm3hB2jREg2tJE1XJaBMT+bZ8gT
9BcgGfxpwx82EPytAxRh4JIRnU/GE9w5GZI6C5UpHhpFsnM4GtU+ZTLaw0WlLEgAPl7wmuf1wjJ/
JraCpuDf6poVW+vzGnnZulF3Y4mkquoFCT21tqQztHiPwuHm4G+TBL2URkS7rvL42Yi5DsJh4P0i
lm20oGVhFn01umdl3H7VAF4vjVZwgWea5CVnPRZwhNOvXs7ic8tz5+pAPDpQiwvLtaWmkbXzXTu4
29R3BeSwxtTMz0PJrj01Le1LZQQKDShx1dI67tC06hoK2YFrov7WalQshRwqT83GkqVwvfN+rutY
EtOU+WWi+3XKpnxXsGHRAN514RbjeDGVDRz1WKF+GbVOEyivzd2FFdUOepCFx85GGU1BFEXqzIx5
t4iGAd8oUXeLCWo5N1Eydoth7sUzz4Qe2TsWeBUJloByaCilp+qKKwKZy9zUc4pn+QDbX1lq0mgJ
dWy59dxEXE1O9826jtpE06ornGyNqz7atk3sblQeXjfpUO/tlbWG5MlGySqEYiUk5bZxsvA6SUS9
t9RRw155s6Ne57AaOhpGn8KO949+0To7gmu1b8LnE7YlRUfUHipTlji6TOsfrSxsn4/O0vZKtu9q
r3IvZrih8OJkRyFdPgfkHy7DxLzfI2zgsoyXDlDeUxo+Ko+/tIp1ftaU5rHMmiuZsvB3t/mty0cX
bkHgYmngBuFz3eCH3JX5tyhxoyCHnOO8IBBlE4eK/UhisY9FI/aa12aT4+TaS3I6LdTMs4Lcu3UV
oHgdcuYSyhDFQd6RaH2sxA15ujKy28MquPYixZ5eO2kUHzjxj84sarC4dFSXbF2UentH1e3k9xVU
ElvuVAAmA1NiuMG5KJuwWOW90Nc65vy8QIP2VdugNKgZjxYOSuTKwjvgfarreLxMHW9dwiW23dH/
CfgaK0DssuDg+rr6plGesxQYrln2Okk/g/49Dln7W6vdzO8w5FucyfpcoIIuywrSOJHVvtUwLdaL
pqqSfda24sINWREkpSAbxzNw6HqSbwuoPWyrubHksalKtO5pqjZHVusm/ZqOlZ6+4Kpu1xBzLiEO
VBcEAIGrASrZV54TuwCKT2LdCeaEvvHibqVKFwVWzGZFPagYsOMIas1lvPZ0Kn3aUbmO02o6x1me
79KkwasWV7B4GGNBzUPxtRT8aZh4/lIk1BcSrvH5UzSeOWU1/JY4cJeCtHW4GKEG7nudqW6No3xJ
iHud1l55a+JWL1GbJCsrpLoRl6EjV1ZoWRHOHb+B+uPGkg5K+y2POJRo+qQpoNKW3qUxTfdTWeSL
gsN93FVZo2ypM8hIVAr5DfzRAKQxtmuZtklm8aGHCDd+kUP+c9SxJLhbd+2xwTlPQkWEP7BKnysd
3w9mkJdhmcnLbu6VRDsBSopxaQV9YoazsIocH9BpESShBrfiDeM9IZC8DuJr0ZFwGw1FHeRQpCsz
Fk9fphwhWLgkvrFN5Ny1YRleOVBjvml4PmzxWD0c5bRi3rIvBrKwPILqR88MMQQKAi6YrdNRQ7IS
FY8Nz9yFdInZ6R6JC4zHPoCVkj39RKOIEF71BbunALDfRBCKU4CJ7ywV8+gNNcsg0gDUZ9Y02Fke
qVk2um7ykkE+sU1NG1+1cGfusN/KFGr8AwTlB8DVXjzO624bMriwFxbZxdhg5wv36qCqpu5z6NTd
DcL5Jk2N84XlfNiVNMV+P2vFRS/WcamKpZWmsaoXqi7gdnEBKJ6dmpg0vcJN+wbe7fr/oezLmuP0
0a8/EVWAAIlb6H2x2+09N1Sc2CBArBICPv3/IGfiTH7zztR7EYpHC3a6kfQs5xwP9bZL8l+/QZ4S
sZVpkUd9wchpnN2rEnQu8c3wcj0EyLY4mvVXc0HK4mZsan8tk/7WN8CVrkeQmnGJWv2Ch/lsLCe/
3g4ushlJmuMICyxk192iujRkqACFtfRtnu1Ny1fz19DM8cXFdJTCGZehNrXC7dCAG7Hjte2uEa71
EdCl5XsPcJlTJ+9UMA5AgJSPfhkCsu+o+TQ2jnOkVjSqGE6itfoE85T8EAbz8GintDsMKfuj3RtJ
fq7n+k2kglxx+MR2ScIHUyurWRKHXDdXY+UJfXGGJPmsrLkoY8eDauuD6RxSGa4QC5dbY3ISyG3O
qbsyTwumbjpQ16KRz5J+Mzh1jqJ0iHRN0vkn2wOQooNuRaQTmb1h7d0NTpE+egQHWOMKsrF53Z6n
BSaDesi27yz+k5ZERNiC1X0yp9ZWZdO0AwppuJYzU5EZkheolyER+63UFr6RIQN4zRXD/wjHvP/g
TIL8D5o58XBgEOevaIwA15k6YVN+47yIgqFVF4dY/bWQbnFo+qKNgFqSV9PW0N7Bpl+qrTFNx0zo
37NGy9lNdSitez8YomqO2RiKIvLU1w3Sm+KO2Km7Rj0RWTlKZH80l0T47ab27e+zZfXHKqVjE7nU
7Y/2cjFDjOlVEvPM7dfkP+aY54xT9/rfExIQR/jb+aY4h8D+AQ4azK1/fF59Z/eZFkS/ukMlNiJ1
8ogs/oSzXMxdk5U41rktrx2n+d608cWp0K2PDiA5+i21SB6ZRlVwdhYuoadioAiB6hTBaODc/nU3
uKX72Tb+vvv/H6fdbiP9dN4aWJIPQHCUeSiNmrDYmKmXF0dTQjFm4Y35H6bp/Rr8NVfWA4v+Gvxl
pn2HH1RaSWyPDj2xuq5v2VTsxJJgNRcgLkgswDzd+ku+tZzD6jagJPZcu33rismKgFGWd+BpuLum
QBCZMa9AXEBIlI9D8LNIoh7f9s+gUFYkyjE/NA625KDpm4iNZfWSTtjyrWx0tsasRvpg1bS6q1zk
hYDOuyEhES+8rPtdZilQDYyZz3MU6GQ663yYnkj1nou5etFlVR2Jx5Y3G48G04Cvamb3B9M7eVYc
ZlUHwKg9IpzAb2AeZguebsxv8Gl64UPNBkjzhFV77Qf/RqSZv/b9nO8ValurbqQ+QClNcuH5gpEt
Wv6GxfHKWU3uiZ2TfcCdbNP7efeN0TdL0uztr4mJcp7/+/vvBn+//0gsBS5FOtZ3bShXmPrEH1SA
mWDXtMJAPAUjfJEnz2Heps/yYNqk5UoNKjlaAUmO2dDeZWnqbY1l2qVQtIu+bLBpgJ1AJWantSf2
U5Ajxsu8WsTUVU5Ek7nfk8Efr20bNJc6UHHaldPVNFX1OGwGq5IrY5oOzw3vg06hZrdMoiDnnPps
fjSWuYyJ04DchazKAMjvOnfBW6JzT7e1Sub1mAMqCScziztblicf2MPnkQPayMT0iGJWum9zmsfZ
MPhyqUjMsetRtjKL+HPJm6XMZb31vO6YKtuNfBxL2zyc+1sPsKXPS1N4buSVfvlHR7YMMTPoMsMM
rprgzSFJAP5MA37ckCrAi8KiPcrfd53pMTZyjozFjNEfYxMC8L0MtEb7RtrB5a88gDG/2vgUzSgk
nUxLjePo/JUykG7aAieVeFHGquwABoj1lObJNw97/62xlLwtvZo9CjcRdzbNbgEcsp5clY1HSALx
uPOV9QSSEt8GKJb3GujUKwg41RV7dX7X4wvJCtu/t3Jc2kzXUdjk7dG0iSbc1lJM2yRvhqOVWOpo
1dNwDEuXNdGXbe6+xrBltDER9t1kgAm4gzPuPoO4DMmLQ5Y0jwY1aXCS5s7LVBuNdQik+dQg2EsB
Bvga59dggPVWPsM9cLxbh/t+HHTwoMhimostU/+28pq7BdF7mDqf00gORXLuhiT6a1jeyin6ZMfZ
c+Idi77Lbs2lGrvihk0XYyAbCOAAsAFPtXLnfTVr4UWmh/IFPuQ5KLwvU0O8TEcm8zN2nPw69jQq
a11ejNUEhQAChS+7UX41F1ECpDSDXwX34l9tXpPBl29YLIohO1fd9LNPBvJYBA0zVsNz8phb8x8W
UFOfVi9c97Eokj/6BpCiVki9ilXaBPPBz3L7YO6kHufPO9MGHiaJbF0CoK/K9kB91hxI7SQATFFV
ldHnveOBpyjysoooUIt71k7TfhSqPLksAR/PmpIbpcW8tgBWu9ai4SuvyuRj5bc0SjSQJ+PA33PE
kz/8ysHrPEowAHgeeQNH0NF3XUSLVKSgd6iTaC32FmT9RxJI9lKFdRh5jSMea7DEVgkDGem/b6j/
YO4yAgA1gkdsqthM0f1XQbcIkqzSbU8fM5nYkTl6daPauNR5eTDp69ECU7Wx7fJgjl7TK3j/q9d2
yl+9X3NNr+uPe+XWzd1/mm8eZyZkLor8fte507FqR5RYZFZFfzECAgXIPYLhwY0+k1gsD/XJc3kf
I17Wj02XdHEaBvrRQ9CuUG+2LPfW83jzPDM+H0ZaL5g6mMgU2muWkgmbJMwgpYDSt7I9z9Kpn32/
jtupLbfKl+E6lVmwA/en3fqDGzyq2b+aQHCScxYxYA7uc+37uz61220qc/poDeTKQZXapX7m7cjY
Huy+rl59C9B8MKWds0cq95iFrr8O62B4En3wZLLcv4eKvvo1lA6J8zmUheNzrRtrBcYkPXsMtOSV
U4I7ldfqKMMMPp2aUnZ2AaI7E6nZmyvma4BF+WaT9p1mY/BKGqGiUCTzM1hroEQGwfA4UpAwROiq
+zKvplWrkKSwLTmsWZt5t1VlDRvU5rObpGvs7ag8eQq0R3euNYaHkFFxIFY97qnW9pG1bb2bApAB
Q17zrRobetPkvrUO2DRfXFTmAeLS6lrldbnKOZMPfecilncr/YSNi0RKjM4Lp1YJ3Ku2vtF5fsH/
pPsBB+BM55a++1psPFVnhxRFm12r8d8ZvKq8neqpvaua9m3MifPqpJ696lOnPRQ9iJBOqSPTLkZJ
tx2g7JsxpfZrlvq7rGTZg1a3Ixb3fg6nfNeAKg2mVM9jwJKKH16roqwt1PvUsjRSgWoeeVKmG9e3
yFG2VXpmqS/Wpd2mz4UOnnQ4q3eryDdK+d4mqHN3NyGmiWtSqKuoE7Ihyh6OFAVlbIhps1Fd1tz3
Isd2mRHx5rfzxmk6eSxqXsa0aNgR0E36eTFmADwVfBA/W5kOhzq6i8ytLXLcmkGft+Eynci5Ohb8
j8eYwYxLHVO7LveuFfarUdvdTWJz96CCyt2kICk8gN9Q4cDxqneSveo5m39UOJjjsavsO7edq52V
e2znWal7sTKGpdfS9q1Pu9jMqRj7UK5dPzbCKzYKr97RJ2BmW05FUUXPRqSjOxvHYi4O2A3vufE+
lgtZvBTT3qn5HkSPX01f7cCV3RtLJy5wSSXvP5/x/2wzDzE/YRzKF0EA9Aw481cgC6UPamj7GynY
xbXy7ME0Bb489IAD3tpLEws7AQIlt7emM/eZQGUTxQBjhu6EfFyw9aid93E/DmvQ625IOcvbQFry
Xmb8mJYF0ljOUO5axyfrYclqgTqdR4Mb9rctIereVekfw9QEYoUIn0lBp12DNJ0INQrpbsu60+ij
jGouxhTFhO/P96sV0kfkkjh1esn5AdRc5CtNk6X9b8QO5a+2OcBCB5CzXZteeBnN8b+fJ8gz/HuA
yoDZYiB1oLSKxek49l8Q6pZUYq7zyn1E/RPFmA322uagZ7YNkHe7a5eDfA7DLWibv6yl78ta+sxI
uRzr47+N/Oc8M7Jfnvn7J/yexwur2+qumqNkSFBOSZRGeSU82f2A8j0LphvTYi4T4O5bKy8hRfDv
HX1QIgowiWLGhL0Ku+qQFT7AREvJDQscCNou2RnLXLye+1tsFF3s+JkuUAxnKh5CNm2zyolnIM/B
AVThLZ14cuAkv+NVHt6aJnNncZRrVDpbODH+1YHsVrepRDrd5GG/9sTsXtLFa51E26yCwmoBHK78
+8zJ7SP8hyKahPvWIc/7wB32Pks3e+ycQW+mKnEOTlL4N55HMhCE0n7f1DpcIxsF9pb0r7QRzX3R
VNtCBPVzUOn85CvkBo05gnGCXcuXm26smudpdnlsOYegbtSNVVZihZyUCwhMHWCZa7++Sbv17PRA
L/SWtYcrIdeDAAl2O83zd5AEdTQVg1wjM80eVeNeCYqtP8SAEspYA5UFcHewKwkq6f9hBLKb9Uom
jrsFls7ZzI1EUcMV4owYuFmLxhZPOMt+AquVvLvuq5Kqv5RgFnu7hHYpQqfGR/am9C+6rJ1DjkzJ
Grgn/8VurE02+uKHY5W/RuC3tw8L7nNNA5Sv+sbr40wUcMEXhg9S6iouO8TKbgOYMuAP3GL6mJha
W5Kp9MSn8TTaaZsiRcAjafXgg/a5D+UO7X6kjneDNHPx1oEXHA1AZTyzpq1iOKXFwzRwZ5XgP3Mp
eSg3FZhiZz8T026UACNPfMiOyejXu5rV7Ix0Y7nJO0gC4BuDKANBQXlKRdBv4IPPZ9JOgCe5Ndmn
tjW9FCPOgGYMkTNPuvMICFBk2r2kn1ckGzFs2bjGdvxjmF20fiSXHcyaKjxN+r+GFQUo3kX4gaO9
ePbwEUJEoXtNIXewLgOWnWTedjelUyRxCozsmwPlkdQOfnDbruNZFiGw7aF7WBR+8cu67XNRixsR
FMEPUZbvlaW7B9q2zf9yff2/iITYqkKHeK6DdJrte0Cc/jsSRI6FQ0tVT4/AW4fXzntiRGHjhVzG
wR9CEATLon0VPG+iwJLqdtAtuRtdB9IaaC/mYj1MepUBChWTZiz2JhAxJu/9P03TG9Ty2PLmLpxZ
eUocrjdZNzbXsiu6eES245WI+Y4bZlXI9o1P248+aL6TqWTPFiiesdCO2KP48wFlNvto2T2KN6qZ
vmW0uvZQDLrvlvYM3LtV6pHp23Bq86S+1TZS7yair4vZ3ui5TmMT75u8AApc45m7jb8PSurJrV/b
VdT6JN/ScoBnCeI4apWs6n4l06l2VgDuDCeaVykcJHvUJ2Mnaa1P6egrVCXG/O8OMyRoAkwxA2XY
jWvBxkfpBRfDBTHsEbDcy9PSZIEjeJc1tITEBNMr4J/tM6OyXVN7CYZsu4EECB9/Sg7mqpv6H5S1
1zxh1gsEBfy4yDvnMoOsjv3fQS7u93SeAPVvpuOT+5we+Kn30fHhOpMpvVVeoneUj9VtDxZhVKdB
9dJ1XG4YDcTW6vrqJaPBq0o8feHtzO9D0GZN8xRWbAfxBEj8LJOqCdGf53bJycts+czrnUcS8RLW
TXBElbiLjTla0z0gcLf5IghUdckNzf32IdWyPGqHDCvTnlbpLWgR7QOR06oKZyeyy2bjSQkXHJ78
CfS/Py9fbTaVeu3VHYnMkK8OY4Lro9eADdJVpftpNbqivAvbKlzD3bBxUPJhy3PRntJ2qvcF3MKD
AHLhSLBAdyRXChohwtnY6cBAQJvFehL5eC3LMIkbVvWPhayTaHQc9WJnfRGJfCLf3WSpATf1e9f0
m6lIkiya/S3zwSaKyJREqkh5Gtk1ijAJlT9Uyu/JMFf5xwAwxd5UzMYedYFEFXf2Uk2rGT8k2N/u
TB8qOp99ZCHF/+4zNbl/zguLLlsNunI/gWyhxwPQgsJsZzg0gKeTQ91kwEcuHGmZUmvj6bIBWQlv
pLoP7XQPNz79AFh4nyU1f0UuxMFGMRY3ZViSgw1pm43IXXrPOlSxOaRZ3vMgxuqnPzuntaPZrawr
c+Z6K+EMHMYUcklpC3+zdcvptW7TIw9Lee7tgmwpMnkREp/pB0hDovLIh9XI1xrF5WeqimbVMjXf
EtpMu5m4zZ4kytsUVpkdoZTCN2XWO0fSOfxsy7ZcA/RVPBNdPkEHQL0D5bJRhZd9nwrodjTBlF2A
0cNO01bZLu0GckezIkNY7PpvVH+DywzCaFkRfeaGaBqMjT4u9Um9ME5NBxBBv+48Zxqhb1DPkT35
wWXQ8rVrwvFlYNO0oZWHXOMCxJKOt7KVFT5MpW5PoDHz2JYef1F1DrgaXo+dMcO5O6s+1dcukfJO
18W9u4wKa1LuhJwgSrOYSN4h82llPypfqxvUE/BRNOAef4GkZj5RVJo5cvm/wVaTGlYWJKduTROt
KN91ZbZFrYAcy2IEZTal4dZreuwMdmmtekephyIYg8juBv1Nps1djrcjjRprXRRFnUVV3hwnMqRv
cnZA7E+592jPN5+OgVX8wEb9lEiPPDfSmXdKVNnamGE4qNiysNI+e/Hf0lUa3Px3Pz34x9kXEIIE
sQsOphPa/yBZOHoGSyForQcdVg6wTYTEUzsPt7YWxaHXXbIBYrl+SGq4JZ4r6M8GuMBUYhF/jZ0A
Ld5PxQ3cAgznTfXQtFkZNTUJvoYLiBt/ProExvzwOXZ5tL/wgftEuvEnV6KaFUiRZXmUyPi+d9I5
jKouvsl+8GIu8+riFZ27qxF37NLayS8pgNtxYNXpNwFSRAqn3EwaNC2QBQVOYwZuwl12gsYX/IGm
eeQu1fkMglcPhUbxd9lBTN9vayrmv/uWeUC50P8hKwPI3N+BEjjDBDQiOyD4B5Dxv3sfSN8kHuCE
9IGgtLsq1FQ0z6WfRICYFVsAxfojszXg0ea2UyhHyuXy2VN5UxibRl32qETOE4tT4QNJGsxng3Mx
cBhz9xcm5i9Ta3+CeoQMvB1wu9AGUsMAB3xg99Rx4XSyQR0dq6UnWQTDuoe0xiOkStJoiYLeRXMC
H8r/aSYJi2MSzdXGJoj5zaS+SLEsM0YeadnA1S9vXbfJfiqt18ztsUratI6DCWAYkPm/UxnML6Ej
+xhsZP9qTwWQ6QUPzjL3rB3kBux9YRfZ2QdcYOPN2jqEmfeUJUiolQDZnJCiC4/Ah+YbS8z6oQI8
G2elnt4TENSkhxcEeDzgPYb8URehv+Zh92sSEuH8cxLC1vb3pMkgBTpIdXWlyz8n5ctPWsKmz5+U
uJZ+sJMAJRIAgLaDF4p1BWAnf5pl+h2sfuekSZEf5iYP4ewiy9gn8GX7cUx33pKDbIldR347hZ85
SMhLRUu8+diU/krbwG9alhO8NMNHvzAVpZLjpkM+Zcf8nC7NLcnrS+oVL4KKBPJogMv3vfsMGcPk
xjSZizFDUW6QeM9Pf7V7vevGSuhuXU3XQpHpmC0CiKiAAM+/3H1dTFuRDs2uqE7YodiAuM2+r4oF
cFwm/slZFCdoADyty6rg5A6B+2h6J2X7py68T7ux37uiIM/FHG5QpAvu7ZFmd12m78uFxl97fbhz
RBGsrNkla0tBDwg0n2qnkX9fmVXrsKnahRNTn6bpFUGzT5xp6zfyw19CsxFUyw3SOAGaYFq5c26B
/7wm9U8yUevUhxM9Gwc3czac2u350+d1WSBnZOfdYYXkNNyZAupu2s6hntZnQFfDVUOUma7AGMpO
TZ6Je3/O/2yfEfWNlS/ul/G+EuGr557KCRxNISGpUahs7ZnfiItmD9efrTQZ7F0w+/gCRDZHQkp2
lkVWP1oyXZs4c6pUsxfID8e6cNX9NGbNtmEk35hCYVIIEonCC08FPrLnKr80tjM9AX328AmCAdaL
rGZi2Rv4xvQgEmWd2SARXuayffFlcUmXXOeQN4dAVP6rLsYcQPGQ37YJT/ah1fdbnobetaxKN2LA
qvyU7sYr+o8KbNXXqr4iGVxDBuJfN5b1d8ufXRXQC3n055iqlfTVhjyDKTkA+7LUiCjSrcvrVPUo
GbncSTemd4DQRVtPb4xG1YRYPcHXGYMMKm9KTouT8msO7bWevirRrftSOj9ErewodIr5roSTBCBg
wDYl1+GjkMODGdEJjoCVl4+yKdutYhXfO6Vqr2pJvpkRFNyvxh+mc4M9bSUXyl+3XLQNOrSdCWfF
nGxCXB/kaMQfV4hLRfNHMfIb4pbtxRw+NSxMaC7mNV76vixJ0j+s3/OSBC/ifz/9Q5v+8/xf4Dao
/Dgo1P1TC4n4Vm+l9jg9zOGhsxyt9lwAkxSG3rAa6jw4GmKEuUtVggDIA0t9lfeJBSzZkGxUBdkf
0Ishu4PcxLH1Robquf1Q0CJcB9iqtpMn802QVMgKL9BiAzLOF+qprKFP1EJygEPU6BhgZ32iXvhU
scK9NZadjhGp8oeCI2vjBFVywL7drdKK+q8QWPlJAZS7a8LeuinmYYwENAJuptBqkYMY7zI59JBv
UD99KNW+dsisAbswTM85UTzmXXkpplTf1DlEZzhj9U0X0mSXO7rfd4hOBWLI9aTa4X507flUcvXN
md3hfmorN87lkG6CEFWFBmfdzzDoI4LPblc4ubVrE/k2ddCBE55o8HmkZKWdsPvuYLVXbkOfvclL
thB0qbZB26i7LGjOJaC8r6UgK1NXsiWowZOuswvN2zttZfl+HHlwTCpwUcwFxycQinULubWF6b0w
44cP7eK8RYWGt+FLVicQ2iR2d2R0krcoieEoVXxaE39sN12ReLcddqdYJy3bMA1EQQQCEVSbVEGv
LLFvCWBw3x0AZqK6qasooU2DgGfa1DZ7zvxqeGOM11Gru36dzyrfBp3txNgB9HMYBDzqvGz4kUL9
pktbnUWKPAyVF374g3WHoHgnUZ1fTRSMhalwYykdGWmRsW3hyfBYj/24C5h1SOa6WjsTCFVlP0Q2
0NXPc6XGzQBc3KZOFCLwSt66DfB7PUCHb6rQF4Zi6ztKTsjZ0DBOk4xtwNiVhxKwGKPXgAH/Enao
pnkAbaE8jWmW35lL29rO0SoA4VuaCsvqYi6Yv2782jlrOoF/oJuXkTWXNqiaB6ByH5wuLG/BY7Yf
a8t5qlOH3rh5058nv7uACABIv8hzhHDvua2qk83Tawhlnn1KBfcgpVN7JwsJ6HA9Z4F41QGyxo2y
u40xrSm4ZQ3Cw8Ad9I0K5BilVlW9elbOV52tsqMbqjNgmgz4Z6iIGQZNFuKuBW26aLJ0Kyb9q910
FkhiIl2zDDE21Ma+WbSuVkMyPaIyUt22Zf4I76S/mcYcK2nWzkHrfniyGXZqQMPFFkmSnzh39Z1g
AzmPI935pZfxGJx2JPQ8QNCXTntK9N0wUnpo5uINNUaM0BBE2occumSfNocibjRB9yJKxmpYN8gs
P8GNUWtA73GsLSb+Nk0Y26Gj9hX0mTc8bKZYy94CAzMg1fHzlnoKYRI8LhbrpbVIcUAx14ozfdPo
LDzgb05c2in3b5mQW0Sfay8kP2vtwMPL5Zv2/OEyS9HEbs26TcdfZ5Ahf+SIdCaV9x/au9eM6se+
yMJTm8xQf2lL0CoKBRJJji0dEn7JztZcRA2W80VYqrlUyx31nIvApn80TaZzqHux1ZqksTEBbhI3
ltO9FSgJ1z31H7rCHva6D7rYmJSnMzJvxffcqoIHaAvrq1B1XC5WU0Nzg6eDWo/2aJ3m5QI02a+7
siDDdsiC719NX8O+xobQhEFpAz/990wa9EegeD/apGGHse3zPVNJCFGPUey456RnzXm/zTpS3KCU
OG1IQ9rbmXV0HQooeWmdXkKczLta1OIIPWJ5yLD8d4rX7ESglLpxJ3u+HVtZrxOAP65qLiA97Wn7
oSnvus4H6oDN4g661vlu8Lpun6ehvJ244sh7ld2rm1Rnu8VKL0pgC5yq/5Z3isRA6okLQdl1ByCV
vRsaVcRt7YJuhyzq3gnwNO1by5Gh25hR4nwPEFi4dhe8s0bcO/Ah4h5ZwYsm1hpaYs2HB1JZhr3w
NR3wG+qsqC9+xdWum+QNw1LaFi7T29EHVsamDLmFIHOfbb9/cwORf1TBGShNSGRhMV8C1J5faUaa
uB2c/gp1N7VpS1mf2Ngdwxw1wSS1+gsYRiquelQC2nqMs7or3+0MYVZYwScJmFdtQC+sj/NM/LML
HMkqC7Xz4unpjBwIQ6EydLBlb3o7aL/zzJ/XmtntAWlKeq16/Q5uBTZKVO0REffBnehVfiQ8hZKf
GKYbES7hi++/5U6TgpYhp52TSbUNUrhIYA3fKaB0f4SAyUVOJabrJDwNhHlnb7pqUM9IT6BAghF8
cZxZW4s7V/c1cAD9zqZpuadzGOydOa9P+C6L7WTL4DYEs33F9cIYH/NwN7l8OlUN4PgjD5MH3/P6
C+3GQwFtEU10RFqUe9NRlmcODYwtKshybcBdKT7LVaB5uzfQLwVhcyBFmLwxvb1ikYKm6YNtD9XV
TmqkTKV/9LuhjIk36L1STrqemVO9gojxjqrLeGlDUDtqkv3ky57rF2HUgIgbcxd52Al/4Wc/8GHa
jkNRXVNXh8hXqv5HEHYQ81TOu4WSRWtz+tja3rx2nOKVTV2zqisSXsRygUSSjtwcL2oSWK4VIRHk
rOaONuss6cKLGRiGgbdluRdGX20QVwC/xcfGsjzFDCv9Mbiwz2d/PqwMnG0KVMOg5+fJSrM1q5vq
bKVIAIIfCP95IOUpzMNvtCDhmRPE11l/PxPCY3d2IVgbQqeoSw40ZM65AUElnqGvDegJRPHDsnf3
1VBOt81y4btqEtUGwTHfNYgUVl6g3GfInX4n3Th+oD43A6kMRwXRdmeVIuplWK81ct/YLst0Plgl
NmrP8u9G7CM7e7LyVdkGzmOQp3SXFFYFnZQK69UpX4CZKVcz6+Fw2c10mhOgRwTx6SYPyAj5v6Le
MHuip7pVaoBworr3ayp2pu3r4vTsX0N65iKvRgH/gjcCUZC+f2a97qOKevxpgKj7ahA+uRRhhhAV
WAjgubc5mUERACEB+B5osWi31dHM5Vl3BCEgMlT3AnWmCLI64960OYIE0TBLkIotdskJp++oReGv
IMQySdk1JfCSuWt/ty1rOgB5Oh88C0yTKIF2Mp+W1ERraTiCxYvV8/JV2xkA64ADLcBlhgR4dgAq
fYAGAQniYmTdOgCG3s/+j7Yza47bWLLwL0IE9uW1V7LJ5iqJsl4QsmRj33f8+vmQTRM0bd/xjYl5
QaAyswpgsxdUZp5zIgqSQRbdquWYX0dzzuehVJVd5cw6pT3Pf5qc4SmwgzPY6CAEp66QYEm6o6/V
xSP5NCDJSpWDY2sh/rF5agJSW3+2iyk+j+Q1SIW09eekLNw7LzE/8f6xP80TaB4Iff7g+HEWvr8V
Claxi9tVPQVgofgRR1w1/l1b/pCBHYbqvnCGZOc49fyQwIS5MbR2BJlgzA8XG3xtRz116b1YQsTB
bgGWOwUWPyzlECdb1cp5AF44DEbPqW67Ln09S40y2cPcYm2UaGha6rDEXE75JuJ9lar9Acp8qEss
WF8UFWh3pnn+WQ68DbzrDqSVATvc2aptfgCy+LGtlISPP1+LPME6j9o8Qm/HK3Nt1ZbzKLbWLU56
0sxXRezq8EmC7OpSmyr8CCGDmsOKV013VJ2MB3WarK3hh8FjyF0fJ2dKrxS2lpUezKDRpiWFcE8H
6663VJOfaTo3vVIHixObv/SA+s5h/3MyCgqt3VQePJfEbRklzqnxG57FljMtgQDxYpSxHFrnjirv
dOi7qN2TNqVEUYKEHJT0Fz8Jk2+ICSycdkr7he97bdvGfvBML0q0N+Pav7dV3hRR8p3NFQX4rqZ5
v7P4aVmGchg8na5ayyM7AK4Nlz469ikfdsqQ6g9G8xSZDcBG1YY8z+cFhtQK5mTVq9Nr39YH8Bua
Em3LmXyAmVjpLpoV41EOVQgkkKet7qAF6qutbruOgo1eXY9pbV7iBk27o6Bn3yaF5R3KeOkTdzTz
1EZkWjw4rD9pod08Dc2wUSHB/WQ6/d5LVOVxeVD3u0Z7MehYvSVB4F+GVpll23ga4kOml3EN1y4K
GCX0/0dINFNqscUP148LlAOG4cRnLWLHbI6PFlxo28lL56Pl+e5NUitfwrhIngYQkmZXN5+Caao/
FXQjlUar3ZWBUn/yjMHa9nBU8w3LEBUW/6j1pGb81r+zCpqqgG75d3ls/9TmOX4Jsri+jtSQipAX
JC82aJm9OTTRlXhBRECfE5ol3St4kZmAaCpRnlXXVJ/4/aCNBfPo9OAWw8Le2Gw0bxxlpmGwt4wr
y2jSHTxwNoippIFyk+4xcOD254xUAvoVrrojr493UrVjWfDzriSORYplodChTXQvc3WvD46lVnb7
y9yOpjN+7cnzLcE84TWHYqYzXrxJT+7PnObqMqRNix+saVQPEpwPKfXN0YRRZLmuGiT5vu5IjF3m
jqO/cyhoHyXY6Ft9V4euf/GmdtPBUJZVV5e50UDhrackJH9CMofKlgprckSM58pyvP6+h/r+kEVz
eesmN3SfRJ+UZttr6vBJ0Zz+U1aPX0BReefCzMerqge8qRjjcN+1MM5GvQd2SInsi63Vvlcz1B4X
Uw9ZwZ1JsdlXS6imYnbMNJqHJ3dwh3tZI6+jFNa6PDq6+bjNnHzgES9ydrRPpzdBAPAb1NuPnOTU
97IMkYMoDOs+8634KhrdU9vO2UNnJZ87NQlewCPrJ3QtYLz2xuClTtr2QK59OoiX5oFmS43QO4m3
MOvnrCn6hyByjS/d96bKgis9LNRdOVg1nG92vWvArR6bmCInmhYQWXol6iD72HL+OE2XU1PLKn37
LuDdqZlp5SGZSB8E1pMPCPOLzZ/37Jm08Y5e8MXg3fbop8VJRoo1mPdxMD3JKJ5zWIjy4YeMav5o
4NtRRbm1Cr/MNSQq7kiNTlaN29k4+HSm7GJbMe4nX309mMq1owzB/Wrmgb88pX7wWYJWe2p22j6c
qBR/cBRBrG4qH7TAGiwh5CPY68BEO7xdzu/ZMFq1pn0GD3+Ihnb6xZ1tfze3NDVPWq6eVZ10F73T
Oxe2PvDvdbiNFhUUOaCr9HqWGpbLxzvnN9xB/0S82ttZWmTefuwBlHxwSLB4h04J3nkB+yC/Yg8N
WQlyr5dVm8bdpM1M414HqJgEyzTnJwhfXw8xjwqndDnI2epY41bHh7h/EbIuP9MQn2xk/XWeDNeY
9Ur/IuTDUuvcf7zLf7zaegdryIflm2BpzPvg/nCldZn1Zj4ss4b8d6/HPy7zn68k0+QutX6qDl0Y
Pa1/gtjX4T9e4h9DVseHF+K/X2r9Mz4stb5g/9XVPtzBfzX3P78u/7jUf75T6B1qng6NYgtBCI92
0fIxlMN/GL9zUYpiVp66r7Mu485Missql/Flwrtpf3sFMcpS72f98x2tV11jVOrO8371vF/p/3p9
NjNsvQcz5ul8veJl1ct11uu+t/5fr3u54vu/RK7egoGwqqE/rFdd7+qDbR1+vNF/nCKOd7e+LiGe
dPmXf7CJ41/Y/kXIf78UPfXdbkLhZ2PGU3PXjaGzr+mI38ow7BfKADNv6NzBS4+WtVUr198pblPo
x7RB1K+pPZ4oF7cEjlNATxzNK7eA1OuTXqDZtBN30O9NM/XO9PyCoBNTP3vpTeXxFFjqpX7UJ8PZ
mRSVtuD+tpQZaL1c5NouYm6i6yaSbmD2IGWXU2ucE2W7Cr3pzuvE1bRKwfm+ESNqgHC4HzXKtYnC
wzbPsuRITYp8lJoVT3RlXplV3t5BtpQ/KWRfbi2vfRCfRFV8cg+eXY87YOH5k4TpCVJiIcmWk4To
vsojUs6jKatKQFoW9HCZsbZZF/qXV9fd/sGxdJ8k6t9c2ZtgXtL9X4PcIAOXu8N5phNr2thwf5xl
jNhkuB1T79W9Osy3ENtUCClGQorhdZrMlYPEeW+rWFUSHgoT8K5Wgmgx6pgqgJzKgSwhNPPr+F1Q
4rpnui+n47s5dJ7+Ef7OCj126m5HQx0gWoZGE+k3+67XIudOzlLoY/s+784f7DwQRTueT3kPfZgw
tuFtnwSwNfyxhkTIoWR7CwuU3R9Xm5yFqdNfAYP87YNdFikb96YuZ/skTjE56XDI1Gm4rui3p2eS
OiFCThYvkbPN7dq72MUpdjlbD7TX2TcynIUAT05diil+Hb/OlWmNGfm7yKhbNM+y8UALQL+N4ln3
NvDrNQ+bSiNJgqiRwruWFmrSdvZ4iL2ifRgCtX2otdI5Ob37SUyrHfqtT1bWuuw1CJVDRjvywTaD
fjstM8V2uYastBrlOq4TTJfriEMt569ZUTdHgenKGTxQj6943Q/QXUj4vHJz8V3OBbMr6F2I/el2
aHcezOohNdyT2hpGioxJlTUnpVJszn1Frf903mpGrW4l3G/rfrxpNd3eBE2f7ZrYeMVOJ0rnuWQ3
QEevB6NsoFsnmy+mdyEfkdfiD2IXOPa7UEPxB5kuQGzoCzYRVJsIp5GzNg2A0k3q2jfh0hSBQqT6
LStgB1rIbNeI0NY0ZB+GbKtff2j6STKazw9idBa1UPCvFgmQXfHWGwSn0U1uB1SOlgwgn5SniCoq
1OPQ4skB/ZUMXbm2v5DmlaIIssS1VMMucbRaDHtYTxqo48rmcWEoOERtHe9ClF3CLZ2COe0gWbwb
fK9+LIepfhSbttg6QN1IDpGjPchY3B/WGdX4vun84Lq3m+G2V63+1huoEG9kHCM6c+Pqd0VXjPnu
4iD5RD/A6HS/hvBLU7jXexQ0gnK3rtDl8etaH2zhsp6v330w22qkHBV9fOzeVELf/a68qojW/rwl
h6C9+4W5/OxQAry5xMj43czLj8zgR+o2oOlpC8IPhQOFimmWRi8DuLBjvojNySF9O5tEVG4di7sf
ksuMD3YZsoPuj3T+f22Gzp03JD5BTXmAmDMzUs7rIfeb16EZtJuONpFbcYr9MrcHjbMN5nrer9PI
qvu7vqy07UWvwARwCAxqgAzQNKKIJmCt2itO84sxdVlwanNnuM3jnI1p1FTX8ZxW14mRuurTYJE7
UEc330pMvQQmAlWYPDqjO6pu5CHvxOSGerHlYXSAHqTR1Gzr6TaKE6MzX/Ezp90DZtXv5SxDB1Sf
o+682nWk224z3YK7iFBPpal2o42ldXS4bSB+GNcDaT3+Erq+d5EC1+zFHZkeVJVvV5PoZrnkWCiU
ZLjaegNhnTe3fWNervbOnqcV3THo4g2zfj2nUXUkT60+e10GUaXi2z91GHXDLht+ddt82NaA+h/8
t9jIcOYPsYPzteYyaYUiRqBRAugayNFSryGdlAdXBnxNw8Vd2REZSTodXm0FwKpirCC5XmZcJss6
Q7gk9arQ3TSLp4bHTNvJivYYXknIxynL2kBrI3R7mCHewqp2qe44o31Pz3q+dxukIvjX2T/tEJyI
llTfQzuG18Nq0vuqTtD+RczwYIFz+SSxQtfy51i1ny3KNLQ+KHqtbByNnyTBDDQQ8AKGSRgubcSq
Aa+aeAVtIF7HpdFBvDK36KhDqp5hevXWZ52tSZ18Uy+U7uTrycBX9E+tQ/FWCxm8eLMCYufapKGp
0dBp8LqN6afNPUQlIHiWs9Wx2sLFSweHdrRj0AoSJ4cBPY2LA+zGz5kK3zwMFFHXCXKJDyvJJSbY
TtD0YGEJXq+dLjdF91VzrmhrMhyz3NsT7XiRPca/gIOCkVn9JeAFoFgYIRYxdNovlaXRZFVOz1Mx
gM9TkpRKeKD94uSqQ/FT9c9BOqsIIPKGXabLqnmb19cj+d5/t6o/6nBjKAoU2zw8XluDax01vweZ
TX/WBv6w/jbSo+AlLOfroCLb37rx/Kmoiu24EKOBnyvu9A7m9mCJArTIs7ONpJx4vUSv+FNYUryy
JKi84Va8kam+WzKfcgrFrOG2xU9KCikVBq+gg97pnlQkY647N7QP8M3bX5Q5upPf4TUipfHzuowc
6xA2FrIZJuxUw6aereooz8lzHBk3ppNvPzwrA6rkCXxWVePGil+9rzbxRE39zjON/PxsLo/qFHyu
jKJ5Thb5RiNNYdExm1OrDspw9zakKBqc5TDnzjXg6PJsK0hKsFBx1Whu9CQHjwaPMqEXT0ZwW+jn
ymxvjN5E7y2bsvGYdUPPlywTZj7/T06WttuFAv9YQEWHJlyrnsq2c84SMun+cGe783GdoNtzcsU3
KKh6mQCU2dq2COBcYi7XnZP7sijCyyIG9I734UThU+7CoQ0f2Xbf2kisHOiaTnf0Ng0Hc1l+Vtxy
O6Jr9aykOzWG0rvomuF5Cmp9Gw0I34ptpOP2lq6on97C9yqmqjChCsrUs7OYBrrTD0lt8xS5DEs2
fU+G9VV8Em7G4Ei9DMhOq/rmacr8X+AOGW68IBhuJn+kC11O5cDXu6KgTPYW8DGqevNIjAz9og2q
jYyhOov2ujX3lzXXmKyIJ3+7zpZ1rXp6vY/LEjIuM+eTOtTB8UOI3aj8ogbe59CqIfXuPPPk9kpE
7+CsciqHdSx+iRS3A1XWa6SM7TXy4pJQChLTVgvgGZEgWUPO1kuiLqUY27+9mkSyRw1hHaQzUdWb
8d6BYHAXj1qyl2Hvhdh6Y7zv3dnZDHBQHD44/CH9GVJvuf5oL8ZTWGbaTZ3XqY0gHouM7rM+lcNd
oActzUmZc/DYWT4iS1Rv/HoermUoh6Rzn1Szj29lVMWx9thZ4y5HL/C+WEaeGQSPADPXKRUsHOeu
s678qZmjrde1sAx42XcN+He0heNl5iOiQ/Yn05cLj2Y4HJooo0+pqre09wyPtaOGzwAB6Kv0n+Vg
xHZLB5Hln9LF5jY0qs6zgjzfMqRa393ngX6qTO91gt7TwmCh9SEmoGjZ3pl7aGOXeHpv89u+cH5f
44EG0t5lIzCxBFR9NW2DPpyuZDi3ZUczmh1tZai4qfGUl1+yJH29GqxIFelL27k20jah66YwSNq4
i3QAXKIxf1kc7KBYL85iiwqLJuJ1bF4bAOVQWyLAXyZJlAzlYER2TB9NEew+ONYh6nvmIbRsegS/
GJqL0uFkBIjduRSbRpSILBofd+3QzAeq8IgPuVH4qEbuJp7K7C9emWsiqiixqeEGzzIfcP/H+RIR
Qk57iViv8HZ9ca5r0BQMly9N6B5iTQcrhMMrqVGx2NiAd86u0u5BZgQQCVjDj7qNg1O89FhvJLqz
I2c7hcb4IIcW1tRz6TfQ2rfTQ24D8shiPzvKPUExjaiWVd9eRi5ltEaxxk0iL8ebV+4u+xtvSkrs
3dxumTssL12uJtYVteoAhFMK9CYp6xPtgnBL0QD7NIbbNFoK/oulUGPvZI/57+K6BNV+t08rN9qv
c4KhSDdTH7yuIw7IjP8f11mvPf7v99P1s7o1LBjKqtQybotGP/axbl23vsHzVtr3xu1UsQyPXqlx
m9pGfBqBAKPMYtyKaRDvJUbCK0A5e631wJIsUyRS1pahMqL/tasCCJ/apJr2YhT35YoSPgJC2gO+
qjeRGyWv39LlRJ/PpjSN6QpVsz1it5G5JalhnqIqs2jd5ju/DfjJQySMsSff7+InlzO5+7Jq26vX
5xp/jK7J8il3fECCe7dL3cNYtAZcx3/Y1MWB3C3InFq/2HOYdxBLXkJQMP/a61Z5LfPFJBM03j47
3inQoizzxTH0mXtr65NyiLMRPMdQ3tIrUd3OmlXe/t1QHBIywWpt1zPQ2v89VlZKo+C7Y8OIVtvP
pWIoWzkzaVq5nOWLrUwV61nO/kUckkwKXcEkM910/4EbS4Y6bbxKHtEwuzzHiUkOddgH72S4U1oL
Ut+Ati0LzpoTAD6jvmyaGT3Oo2nQwBw/G4vZz7rkNLGX3srQqoDew5Gk0MA8Fy+6RhKeLBCEo0sw
T/SXNWaeaR5iJ3wOACu9cEj42Jo8x6BwYWdIjxyL0nlqfBtBl3UIOOS6DyA0OSqNd/EGkJU9xrZp
3UIRPj7M0KRYk9HdQII2PfgmhyZSYMGuIn3n9CVfXmNsJ7ez+zpBZsnBNdLLVBnJ/NFK4r1DK82u
dKuUXGc3HQstMh5LgFb7riRPZloW6i6LzVfMdlsWdnMJEcfEAhuY2fJTqU+/dYGlnUgNG4+Qmp7U
OFTPWte60bZ4mcCKPbaLa+pa5azZ41VrOF6EkHY2nRJF//0SaQLWojvdLLZyzfVm0gCu75i2mJIe
9huxp63XbiskPo6XpdabEbfcYOyklxtZlyteNC9xrvNYDyBMYGNnLPtJN1L6K1r9wW0pbOk3q1Gb
ZvpuZb8o4fR8Ewlp/SVmXWJ1rLZ1GfQa483M5xSt+/ELKbQXAJXKp7aYrGPRmeVVm9XpJ5j8ftVp
fPzx54AxQvCiDkjLCBXQpIKTMSDyEjJANbSNnV1l74fmMpRg8UrwOhTvh7mFTXt6S4/1dugs45wl
9AONvvuV/lbNPwUadOmAeGD5qktlIk0Tm2dyu8ZZopux3SW1MdwU7e9pYZmnEIqnG5Ck/KsqBVlq
kKFFDYkYVqQExxtSQuKdlhA5k0PdAJK6eD6O7ag1Tnb/A1FaG1z0EifLyZgkUgcUujrFUwBde5D0
GTBoDsashcrVWJGwn/kd2fZWlbu/p6mZ3dANXJL6jLLspqEjaps4vraVSY2bevuo6yKerXJHMRe5
NFDrwwQCcBEpXIawRk33Xuh36AB6r15L7evHGWmAMwC8F3adxdcui+eNVkT+S9fRjqT1xfTiV5G1
8domf/EdhKOLIvBQUWiUjWKB2e0MEE2UDbyThkDUBadtxrF/GWpC9QBbzbvh6hVc3b+dm6ZBtHUG
tuTtgv40OtpjjDrSeFbwnLO9sJ1QPqOLfaJmeDME1V5sIy2X8+7iXqZkfaHt62UFE0DX3tP0eu/W
SnkFfYq7T4Dt/qIn8ZcGiMGj2lf6/ZBV6Ubsedabu0yljdxbmnqBP/Nopn3156o98QI0KJVkyS+g
25pNE3j+Hb2A81OptI9iD/SsOqS+aZEY4yJR0x46k3aiFp7Nl+ibEcbjz2EOkCvga+2xL9v5CvWT
6ko1s+CJ7SA99HZu/4y+6S38JxIJvdn0aMfQwrw+WcM3CfIJVe4dFBYpGKg3BUgxAjVI99PkpGe6
8Zz7vFKUrRJY/Jq9nQU5qVKxRW9nq/dyFo/Fucshx4oC+zHk6fWa96JxJwdA7OadFfvobqP9vPng
kOEU+49lmbnXErtGwPNOJsyi57RPgyfI/fJnrU7jva/S9l80AMdipSy3Vu+kP9ox3s7mNH4L0Ifd
z3XyPqJZSiT/MUJ4otI42mZRiLBVoAD4yKHaPMJuk/EpUtTw3heps9BzdpYKJ9hFxyyUzYmzyp4F
4BuUyLrx4Aztdt7iEK+Xunxo0vo8KWUNKGTZ07ybtqxNDXi8aepzGyXZD70n4WtUXvk00Zh4PbiK
fhjnUvlCBusSYQD62WQTxEN2DCQqpz6sLXzriP1+p/Ss3cCs2z7BozjdwX1+ZeTc9lYtpuJgTfqw
k1g5GGr6HQo77UZGVRfNYCr7K/jcmwc2l9t+rilL+sjxtgiGfW0b8nCFQXZkbtrps6PnO4FAQ4/K
dhg5lZ2gnF3d0TaubatnAIrbNNR65Tnyp2kP635hg5SBFlcOoa2qJ8VaDvSaZ3yLcEpvrakDKeh+
zfhupFKweCR8wbT/02keIONdA4cF91pN42O0fF9D9mVRw0kttvUAF/LfZr/ND6so+0zfLfrMFWrP
k3Ml9o+67RKSx8Z4k06huZlh4dhJoDjWpeQsSJpj/LbUh7DEvVc8LWuiI5QrerxrM2vXtnb+YJUp
G00ziY+13qa7Ro/YaaopwPlORSnerH8dysw76L06I0Xg1I/JmDWPYmu9ft6OyojU5OL4R5u6zAXh
BzR1jZEpad0M224atZ0UHleC6EvZ8l0dM0S96OAPw2epWl7cF+7ov55fypumgajwhXO6Kzr70Bfd
ZzfaQX65sfQxPQ9T34f7RAHq6eR/GYo8bT6QoUv79niRtv0jtF2wyCJn+2aXFWUkdol4W1rs5iKQ
9BYvl5RQ75tdQcBULqzVckCG1943fT1vVpucLfyZZ73woLGVGMuFlxC8/uu81h0ABUnkkFRIaQ2J
sy+q5H3MumIL8dqRatRP9BLsU1VZd5fXQ4awXgGLDl7vV26TKtslTOxu7lAFeJt6GYrng42M73c/
qKuNpg/qvmn5ZhN2gbIxftJQ398HtBbTw4r25UJW3gRVdmua8IRKlExygh72hcX710ltk5xfSyVa
pI17z8yBu5XJhIYUSoGbpLTHs4wD5HEO/UQpUWzKEvM+ENT1nm8r5zJb3OSENSqL5N/ovTYgHop/
M6m8XSv5ZDzIYW57Z+cMTbBfbTXwOkqIyL9muWqyLe6D3bAIh8mBbDV8qzU573z0YXBchMNCOzHQ
RfwmAe/MXa8doLPNtmJb1yAnR99T4ziXNcRh55p31gMeNZdLdW/XowsoPcyzOXx08Mzxg9Jrf70u
Xnl8DEqz483n6VcwKEEJ8ybmaugFOGvHvG/yP3RhlwAxidqrHGLnvUlCl4k0K1uXiRL1tta6/J/X
mor2qxfF2snVw41jW82THGKtMI+B5nevujZtASmSPnvmdaem7VPfZ95Dn4VLjgotmSEYzKOvEn0Z
k7iiFp9rr9EOcJyHgq3Mx+j1ejJDXdYX22SO3sPI+jLqSu0lysKXMYmcx3Hgca9KjPBahgLd8Wbn
BhRacxYMTxZ7wWOs3chAgkKY6cEymp+iBfcjdqL9Y9LTNVVbgMG2HdJ5O63hkyMzJAYE8uul1qWW
Szkkcc8SprVF+OjX4PyWNVSQV7cDl8m8pbKl+vkhUEOaLOjTfwiz/q6e0+lGTHIoYXU6OnOiQ+ZI
GJlHuORj4lSL5oFEcapTNZqxUx20orevZCuRyE+cnMoBDkd/12qatpFtithkWyJnq22d8cEmC5hU
/TaqW3T7EAAoLUPwhb0jDQMs6lzXanpzoRMD7vpKGFZM9d6ydCgye8QFDwr4yUO9FEjnpMwOwAyS
Q7VUU1fvFOg/Ro0OGkp60RackrP/0CYvQ/GWlBwv3rVNXtrpqdKGl7kfHJelFm8y805G25DsFigi
NI2+zCVMXb4Go7/ba9YXv9O/IciU34uza/UNJHn6pyqrvadJD49iDjOE+IwBHO6oR/aXsVCb61wt
k514raBR9oGHlK8Mfad6vcBlydH5cAGKie8uELmNe4DKlK5XYC7trRUmW4akXWSYWTT0TZq+TZP+
BIGne9v5E1rRVhT9WgHkmHX4TxGCMw+DXtiQWhTJ51FBI3oJoIHSgewiMO7XmcgDhr9WGptgzze/
pnNmHRB34W1lwVqfjhn8MEvPSr80u6wHseUIr0Bvmx9XuxfVw6GiUZI8F+JgH6bKUJFmymUuOF30
ot4Wnp7iiDeT1QV1uekWfQo52EVHokpO65gWrHY5rG6xTXMQ7uaBRJA4Pi5xWaesKRSThd4Zem3f
roeh65tTX9K69GYP6Ea6NUaI9nZ/nAI57OfmXUzRRuMxab1f+wANbbiS9XOtHGQANXQIBIPH8Yu9
yo5iF4uctcucIWn0M882qzlAUBJOO4qsf1r03Xqr/U+LBghi9XkTuc5WBzm17ClkA2L5rn0cx+Sb
mNbDh/0HQOGviH7RT7vMpL9MR616JFu8DNdYZ1mtCqNvlx2QeC/7mb4adjQ0uTexkVWkdPL6uUkB
8KnKDBglqxx4hCvn02SDTIew5nck7NzPGt+f5PA0/3aO6/pGN2iERL/IeOY1Hzah0qo/lfZedL6W
OValv87xNcW/bYKovpmTYtprw7SdsoJdMRntby3fz5seEpf7uumh81ADdl9hNn9rHLgf4IuctmkD
l6MzTMWOikp8T+vxeG27k3LUnaZ4dDWvYucDDsvwoFteyMOmaHgY+0b/+mGS1tYKbKtm8djW8B64
k+5cm4M3ZahO8AAJPqh2DomVG1+SerxLJzf9kRgJSEqe3p7g16zBmBIRKqrxpR76O8mf/V3E2xr/
GAGIzd3moIB3bpd8hpcCueelhaHbq1S3vlhTUwMACz9JQ0URqvZphGPr0uaQlQatnqhhHIwR9qoO
vt1jaeT9tihM/SSdEHEeXRaV+e1OFp3olpRFpYcCYKdzWbTTpm4fI1pCazHPKqozPARqld+ibcAO
BHGyyxAMffMovLEaJnInMKwsJrEvpjpW81tZ4m0dMSHouXViReNlhr7fpukR4BUkH8HtbOvJfbMI
6XVhmP/o0BsPW8/7Ns2qv0vZaF0irFbtNyFNOh6ddge7iQFQveVToQNo7osy1XAgIzdJ/nQ1WvBg
I3OpsHWR2RRtqo0O58PygxzYu2KcSa9NWXaflXCJ1gvfW1fFIw1Vf3XUtsJeYnEEZNQuM5Le4128
OIK4NG91Ax7i80iqKisatXl+ze8MhpMdRgrUone38/tJ/d4mLyiFZj/I9KnbyJvmO43+plsA7FCE
vQbkfbSvU4V+PiV2j1PbHSy1dW7sybecHemS5JBDpEiXkRZd3JGiOzcRfw/0Q+hVpkDvrlMdELv8
ZbRZ7w26/1+6EaaP1Q43zt5Mk/Dlb+Ltxa5HXkFnYwMXWQG9R5rUfEqXnKSMVTeoN5SNLQTtyF14
pTZuTDtrkYytjJeGykvdkoQkOXAX1l25EZZNeFagtFLgO5ShicT7f5xUaSbNefl0JklVQH+7HBR4
KmkvRD+jnf+wLY4YmTIUYQbanlR7P8FuXGpudRs30/QYLod8tPZNWcDuvozkQMO/GTU8dC4WL+vU
+45asYygdISPg84+JJGDm9UUj3V2M/TqL2KSg915xbWr6u1lZhPV4XVeW78h0dPdwP2JjFE3Jj3i
oEW3hQjdosY0lOTbF6N4JFLOLuEyNoPstzxVVfplkvGWLZO2r+Z+2EivpTaAvuG5HI+MJUbO5ABL
GrwFye1qhr6XBs6y614n1A0S29Ws3ie6g5SR0noO38mKzivX1f5+qgJ3FyfG9KnpQ/Kolveoq/Ry
hWMJe6itKTfinAdVBVCJ0Lp4XdeqrhCt9rfidfmpOduT8x1k8fTJggv6GTmAoq7rblvUyn01wC0m
kYUFOruacvVa1tFrPjqNNUx78epNN5w08K6wYXJH9HHED7FenmRZiaATEsI+pXqSUZRDRMmWs7qV
1chZdZDYVxM0WjZ6oyZ6eJbWsw2bQ/2zD5iVgkcETRRKpFcDb+RrAxrdM6hsvprroPxUQY6xUQeU
2QpeNJ+ET4BcULNTg3i86oKchoslp8p2WttGUVjBiscw04vQ2NDNkJz5UYKvpTQB2yims4vbWNum
fvanwNBBBMCvsoOaV6gALyU4ZSnB+UtpLiUH5PVjeycmcdoNBDaqZw4HiRCH3UHkJPPFti6iWR09
ull3J3a1UQYkadDMAq+v3dZdlV+Vof/oz4oJ9ZdQWgWZDpGVBkfq7Mc/Mn7LIVdZPGHjcYoWTHKw
0Q7eiBHuZsLl9BIKdWW+7zrKUshT7zzvJSza6X5NAUyKCSzAj5QrSRyII2rMESHspt7xBWs8iCPV
G2rehfYCQUZ6cooi54vP049m1nl3ZYuuQWZFCCr487xVayd+aQe32Dhz5n+v3OpuGEjIb8b5W8mG
j1e1aEGQ9NVviZl9sYYk/9Yp/GvBL0+f2Q9kuzBPm8euL0gImJZ2dsNxvpoCpztVqjegyqv/5crF
aL6/srVcWQnLu3IqyLMU6TeK9u+v3HfJl7jM1G2cm/39HOUHSMxg455N5WgWk/LdGHife12iQ4Zd
u3so/r1bMP/9iTq6djSGWH1IIDTbOk1VfrWa7mVp2mb+71AbUemck++KpqgvQe8kO50P/UOQ+soR
/HZ8ipK4OY9tPO8tby4+OaEPYXRoar8ipPF6Gxq3ofhB8GtnkAT8cBvT7P3lNiLTLf50GzUPNmeD
5+RtN/J5rgbkKyhCZJ+ggi0ejZavlWVkeioHevlyZ8rvxMTTVrPzGqM7ylCmhzO9SjJsjfEyHVy3
02yXqQADwJhDiuzMZrTrjdB69gste2QnRWNCaz2jJ2A998GShEEE6UZsdRAsXb8L1xUkx890GGWP
tv86HUkw6omRRTbhf1i7siU5dWX7RUSAxPha89zz4H4hbG8bMQ8CBHz9XUraXW1vn3viRtwXAmWm
VD1UFVLmyrXszjx1rf1+kfouBfzdNXqgS/XIjfsJuZWMI3GqPSDngWqPZe5NsFSuSNfBtpBdQAlk
OoENFpp65ncyQ10UUjE6inRqKKqYxvFU1eYd9i3hMq4q8GGOym5OvWZQoQtr+x77Y5BBx6B/3F8d
kEZAtPkRPQ7NumzDHeQ6uyVH/mxPxbssBfcVGCZ8kKECZ01ecF4Heyr85WyCHK8Pelk3DNczcGBS
QizCUPnbMrYaviK9d0sboangb0nYncTi6Y68DCxui1Z76xbYmU61UF0HSdjNJPgjI5ZaPRpd85Eo
bMmnR1efjjQ/In+fB4HhObLiDUcjGWBhoXLGddqCQ4m2gPNukIxDXEEnRG8WqVROlznabjm6fFGa
v16C0RjXY4XdrxLuLrENDpBCPL4B2LWqsiB9GeOmQqsf7MRNm8YBmCzqbLb7o2YY88PxTduv8Raz
f2D7pvAdhtzLoBnb6dKmDN0iqouRboPt6o10XO61E8AOdFosslxcIgsPrrZV6LTQZZ4gCKPVwHN2
oOqOV95O0yhf/ohSXqJri4cMJ/g7A/+0jrsoXPixZ6/8QqDAqYVZFZfDXT3iX0pljZ7hzEbltYEb
3l1mm/wBLDtrA88baKY43cnIcF4jpRqWWdjOMYEmIq1jA9mXAtB0IY/kbTPnMIK24j6KhE1rkLmH
tOhJ5FiDluTIgwGPlOaLXJQpFKw68VCNdQ36HQCVah6LhxLE/SBr8ZfTAPbZZc17aBqGobepbffd
m+JYTVPJ9Lf5OoKcHhrs1g40adA70HhtpX8VOROYe6Vdn/CryJmz3HREcyLvpCvj5EV1HMEC/OZX
L32aaCg89nnu34Lps4ZvtfSkjkXsDcvCDYxHIxr/dTcO7N2mPu7+iDMSaLkPshm2skj5UQw+SHf0
mxY4iPuxGsYHp2/5serGDKqGeHM2oPvmOL18stObOfwVrxJwgU59qVxzXbkeEkQgMTlOUrDjyFp3
BUl4viDb1fG3IXIJrF7QvKubF5O7agUUsv9wWHr9DE/cVetzSHwZlrihS15mj+hf9YB4/GWiO/C6
BUtwymfrkvQyyVglErQprg8KtN+jYwGwe+Z+u5r5GMXXV8i98v0VPAfYLc0aFyxZJLI1zbgGu0b+
EKl8bxhg2UT3UrKo8yHZtFD5hJacz/btZNYXU1d6DZEHR7MDxEBXevGklfcSOSfILNTQbdUR5Mil
vbfQQzZPQntxt5IQNxutKbxAjrRdGFlQfWkrlCMdlotjHvbVC/TIZnszQqUIgkT2uk6b+kuFvapl
leU9L0KwFeUjkMba3uvp6ICKrtNrSK4+RG73DJGLcgXtvfRBmUi30B3ZlLaN2kZ3/z9xRon0QmGC
a3oYhLUM+AS6ff2N5mynfmxfbSbG42gCs0zWNMut5aDwjVIJDv2KdTeBBDuACI8BgrxNIxNrS0IX
k8cvjlWa92k+pLexZP+QmaL82De3hW2PrzrKDLwtz4GHKQ37AXvN4mg5+BJAPd55IFspxGpAk+Md
d7jzkECoeeUBdb2lCJpgj0h3agHYB7LpCb0L9tY5D+CzKAaIL12DtVu8AC7d7MO+YWuhU18e7E7r
fLaXOBa96fi/2dWUQX22DhdiEN0lLZS/SVlfrstC5E+gMeQ76FIGSxG2+ZMSDZqWvchbGAGGyRQi
KVGBHpOCLQ4+nz5XF3KmVTLdpyAhi7B1UtDZWuVRyR5Zp+I75bVq16eubyIN57aHCg/LbKGsKNzb
fGs5Uvb/kMMoQXd1zNnQHuZwyPZBbwYiVEBP1WBhmarhYsdl99Ku3MFWL6YhWwhODdmChlHVaYZJ
AzKw2gtV0griCmhloWE+QMEsctQDKtPBnd+5ZzLjrwuGoggg9yptsKQPFbQcQjA78nrW+BbaY7tJ
M5zvro9bZEeycREjQwItgE+PYXraXh++4bDWTb2fAsgnSIEFzgkyL/OzmiYy5KBjkCGdbLC74wxp
qU2vq2x5N7T38RRu2k5EN2TqTB96x6L5h3xkuk662n6f1A5TfbQ69Q/F/18nxR3QYmB7wI/WSR95
Um+4CZIIUI9KKl5/G5voaCTYbT4UYVs+Fmn409K7rtpr4oWPzeQZdIJ8Hrq/D8l7DUbGSp6vQ5Wi
48zKonoVGPvQ1p3FA/enW4wi6jPu/zriXlEsVObW94CEsKWTC3bnM2vcQFa6OYEIrj8oCbGcwPPl
DfLLfGUAMPE01RDSGMu6+ebXYi8t4G0XJeDc4CeAUGjOv0F5R7y6zGPLFOW2ecne0LSPXvG+pJoA
WOqU874kWspPEd67cSvVq1GyHtSMuBvRg7eAzoF6LSRek+6Utv01ruQTaGIDEJYuhzYXG9IGC5FW
ObseKC5qECevadh0DYTCochJSmGkGVblzDt/2ElazEUCAw/jNMFe8OwXkA1e4MYO8fxZQKpjvvns
+l9iTAB+Dv0U803U8W4lJi/cx0EwvnqQs+5UWT1Lq0zOGRiiFwN0PV4pLI5TYw+OYOhs2t6iYn2w
S1IWbgWaFVdoTLbXsarwv66yqVvxMoPuB43H1u5AK2Lb6wGiQtAFdac1N70tsEz/hM4Y7Ym3HqCr
9obuPuxXE9knx5rjieKeTI4GjAyw46ka7clOJnL+V/sf6+M9/unn+X19+jkDQnR8rK2YswnQ1bax
DNfGG/LXpQeR7ci6m65IwfteKx+liyL51nAvTNfAtiP/03QgGdET5hg+JRB6STyowiT4lv73UlfL
x3Lz9ASUvu6QQyFcqyHYpaPfRbJaBpafbchG2gkdmE8vKjMXvGfgxcajlNuRtUdp1JxxY8rP7IUj
/e7sgWX+Ka75+wM4qd7DZhiZDgvasjuDNcR9Sn+FTe3wr9V+D6PpZRjhX+zi3c8nHIyhwHTTVg40
6Xnt3cUytu+A9lToH8YbvTRPWQtmC4qUNm93rst9cCUyHEp0fDPFoDoUDbhuKWY0HHfRSKDpGGos
c4x+BbAvO59ewVzN4ZkKpxNoI24pmpYdAnxv8bk4ZMrhMHhArdihke8y6GA+mxVKEqEXRmcagupv
2+Rt/GBAke4hH/lq1D2uacYZup5kuaDhNFl8BzJmc/ZmgwAQZiiKHXlpSQHBjTMN9ZJjBk4+WrIA
vU7WRe3ZiULQohgBkhViyShvoi+yyQEThxzciXIpXVRN0MSLow0NrVSoIzOhWdTXoniMUDd6sLM5
lUIBTQ3K5+t0KWtzGXjd2mo5VAqjJLgbarSqMa0WWqketBNeC6Bx14P94d8Rym+PzYBH/R8RQE4h
La5LHn9Zw8P5fTXEHPrw2LPkbA0kDlIqLrdxnTTtfp8YGyLSn22zH6T6INmvG7DAOoVhbZ3aRlWC
gdUU5bT65NEQJZN5SAgbwtQI5cymK6bmY1Kty2AU9WGiEYV+TGRoRziJCK3UCStvuiw9Qn7QewA0
2HvwGHtGG1dzBkmsB8ny2l8jvz2sydl6RnAekbJqtZNMRZFdSi9jYKXF7DR2kjVa6psNTfdNaeEk
2nybZ+tJkNLYAt4f35LJ9HtsqkD8vKWfYOj97iigB7wgL63BUIMrTNbfkUlVBjqIlJfu6EeAunZ9
cJhrAgDy6ycC6Q9Uv4x7srRmDtWn6VuYxP2eEnASBLnbqe6qOYGnYt5e8KC9Iye9yVCNheh7Iu7o
DSbSFm0fv0+XeVWthMtA31yk/j7GcwDYXX/fBnX+6LCkeMyxT+JDOtxENcd73GH20mFC7sgJhPS0
4yBKWNKEj+n4vspB4jp6a98tkwvnDwSaYHgIrQDpncC+A777tEZRuVFD/A00uF/dDvo+IBoJ9rmA
GqOXZdYbJpKfJo6V4a+cBKCZYmWYCds7GoJvGfW4Q1nc0tALeYe6sLMIqybb+GAtUJBBeu3SmIPt
NEMFQ1cWWy3lou1A1rJP9t/jUTM8s6AR3R6tywMgrCmQCjrz90cOsPLiasljFDSujk/JwoYygZ4C
q2YR4zu870twaajwDipe4Z1rocqC7XGw7SFjeweOAOT8XbR+KT84UQQLE+t26L5Oo+MkyywQrqYP
/xF6yk2WjmYHbvSSFEtr0JJO3UCzT79C3TMkbzuod4c9mt70yQ7fSy5k/KJ2T8OGmSsBVtinGCcP
bFv+HUaPit6BgnaQt38Nq/VqBGT+CNPnmHk1stOLGp0try9Kq3U9GJX7VAE4AWGybTul6RG6YNkx
twx7OwKFcCNUCRh7afkPXYjUdc2c8guLxZdYqOpHnUDvLvUGseADINCNKH90Qf1lNETxJa+LBNI4
qfcwMnyYK0NkNxCoeH+V2ho+v4prx8kadbAG9MdvNTffWWOgNK2OwGwRR8wnM7QhZ1qZv9lokqbg
8CNrCfCrv86Qe3uASEx5cFCygTCPYz+QLZKvrbL7e2XhcRA4kB1uJnBhXeMhfQVIozSxS22s5m6+
vPTtBNHS0r51xsE9cL1ZdYHd2FjpmKCMPckbFNsHoF1/N87i8WTkOjJZ24dB+v4/ZWqeTLCcXG88
15otwa+b32LKJBif47Z+oz0y7ZZpozz2EJuXobknuwr8G8F9YB+y6UsXQXbgmt6lNLC22wxi57Yb
bajzYFTPVQSlCkhFWKsYdUZIziXThYfSXFKAEzynbW0vRYFm9UZG2VJOZrSZYse+GEDczhcrYOIU
SHvd5yHSW+SgEAW5pWWBD9mGbD36/1amE0cQpuvkTa9AF9I66bApC4m/X10aSEDK8YBN4/gK9lwP
EpWOcej0kLFNHQzeSwXymqPjQ71PaO1oK5+8ZSdB4T95RgEmrOpHNXLjTd/4afV+Y4EfN5UQBHEs
VBcLK7Oea79tV6KT9o2yoC2QNnF+QMEAjA7hFKwrBlWExAqLZVaBfCfS8nSFvut8oL0B5MHYtFD0
SwbTWv/nGAqkS5KA7UTo6OtidCfyr0XRBjhu8RMdOftSTLfMmE4kQ5YmbLzVPjphkq9heLfow+mH
73+bBz4UsNwP9lsDWYYFiI/Eg+Chvxl9YGwUaAzPLAnidVdL67k0uq95OUDNPAYPHnZ130H3zBeD
nmSwX5MAvh3OaOhJwKxpmM/TMMyTIKs6T2pKJLQANzHCPj3GtWMss0klS+Sc0mMUDiBpJ08bJuP7
Lbmm1EQCxcmnAx9QQCt0W2VpoBE8tiC8Di2w+BSEYNAwctncG3ZSLctKircxVzeeg16vRa++9tJv
f6Bl6qfwHf/Zyzh4mP3Bvkk9M4XukxQH/GWrczpytpa27z2wRL7EYbSddP2ILqocA2BrBPrGaZxx
lItTZzhYVIH6FPPhFr4YDzRqTSjOt2MwbQkSVA7QKe8bZPRmhJCGD4GS5e826YKBgkSpKZjiho+5
hDqi9SjuP67nNNij+2l7Av8G2lNMz1hdMyy9bT6CJR2YG52kKWyAAkvHBVWZRkfrC00Koe20vtqm
JLhYxluNY/ch9oMKp2TTGPA3jFbzcFC5ezOqPEHnbhwgXQDipFhfyAEmu3DBnUJsP0Vjt7xqxqw/
X4MdTxN7p9XDpzAIucfrwckbcIG/gCAmOMuycviiRT5gH/DwpWIsvIwS55YV4Pcbl4OBbA5Bz9W0
SOLQwLfLmK+AJ4KowfX7aWBZBTLrNX0xtWS3x86+FFmbr5QOJk+YoQK3MCUAgomcg//48qPVc8Yt
kC2iLV2zHbqaHjFiBfoy6dYk4sOri4zKSmyg+oDN0FNIA+9TnOitUqwo0IkttAfxyuN7ZqvZNq/A
x2rXQKbNFou8yiE3YVn2bZxO9c6J22xfcGe8mSAECY24pP4yQO7RMyLjh6/qnVsy76318mFJk3I3
qXcqs8A8EnTjDceS86TcdM/0jWAX7Q45IneeFALXdhsk45pBoW+R604FV3cq0KUa6iWSVsGZ28oC
rkYf7cG1IUB/hdYDEDK+x+HUBOYSWdXAmyPls/iYbJax2kIfDfLGKOfcADM83OSpqs/MhUK9ZLkL
8R1QoJhxMx7KwLyjkatNdAfekmzXubo9QU+lRchRGFG6MSvA77ywKd5XCbKsXbEOmdTY8sN4Xdg4
aA4pAyHh9aVQW8JPAwTNjlYbxmQXJom8SJAqrH1fxWv6RJX6Y2XGxQOU3NiJRk0YtOei7sD7Bx9d
gtpUaxeIi3VSBu82dK7ehaXhz59FdNUW52riNxRPH0WQx8t1JFS9vi6kQnnLIVt8pnWQHAb9xugl
SDKBUqXS/FdWGv+UKvFunR7i3TIEaz3Zpet4S6ux2LGJiuGJJWLbjr71JVMWlKyLZtxSWIoSembh
YN9MPTv8p2UnZlQLV4GGi5bNQ1UcOMECG6PjO3QNhuvcmdoNsZDRMEFu/dNQ6CFRlplNHa6v3lAh
KWEWPyM8Fp56aAodZIrfkoa2QLa8dH00Imhv4miOSFEBl6iHZgLsodQ0/TREySA+p1WbzsNoVOY5
qowf80qoeFySqPhKo0g6zqVvzWdvmqantpDtjQEdMfIJi4vbJgsu5BuAXLxtRg7OALwiGDXqO2yw
diEIVp5iYzKAKRo35Mt7Zt27IAykeZ3TNQ9jGy/JV01R/OjmPyu887YqAda9C4v+QeVFClqurD+6
mtwJsGG+S5hdQUsHfFFzCLppau44dzRKiowBAxhbGxr2FjDcRRpcaESTCmzQF0gQ9Eca0pKe3915
afI4atqTrG/Se0NnbYtK2FtsMHrI3YhqP6B3/0IhKMqICzQo9tcJbS7NLRoBgKDQi9Cly2M5LxLl
db/ngC4vwDARoJRduYukDoBmrmzbWDDDERDZksHK7qbwtsrK8BbdktkuhrzRwqSYmqHNrqi6C3np
QsHjoQgi93YOSht8uTR4D8zrpgGYkkwnjXbXSdfXKvTLWAkobIO0cFZouAKGJIhMdnTwx/nYC+Qq
Blqbxp+e/kM8ZuvOQxK8as1t0mX9zkW30EMknH9EMuXfCzNA5cArn3LQpf0tIG28p2AsqzkAD95+
V404dOkVMhyW7j3wyCxiF5r2hRVVZy8z+AuTmynM45eqHurLEEfAaWtzVyixTQEc36AYxV+uk96H
2K0nyGRNU3mcn4wDC/AZiUWJ9j7II326dCEAb6IfofILR6OfrXQHmXfvggNPzIdgRZaAMexz0rLc
hlkBNTzHDiDrmsm1I1nyJHNsBeM2av8pkasymG3/lChjVd6YfHFaJDUy4LNx0u5wPMT2+2BVDZrt
9PQQYjfz9Mk3myeUPPp1kmG332gshKvxEbKx8bj0uguNPBNsClObyqU1WsB3aG/nq3dvFKFdvnZK
IKb01I/5gT8UGzMAg2kMCmvkAtAI3+sWlIyDVgUfkAfU7X1wReEs0HvMfOvUI/lDcLutGA+mI03M
9MRWT6yn4bHO4vHg6baKuvWLi6PvaBi5IT6nYX+yJmhtg4UD/Ix1qU4URhGTEZXbtgNZ7B7go27p
O3mNiudozL0BYZaUi9gy1a3V+9UF2BcDaFaUTl1VlXh/Vlqc9NcMHqXBHQgBwWGe2d896csjPZy6
Jg4ukEHbtgJP+mXDon4DJr1mdd3q6QmuytojmRRo+jamzwGSRnpUJu7wFmbVHsQ7xg/LsU4QLp2+
SDALLD30+9+AN8vYOZ3Z79BeCtSmnuQ56FtMzHo/DaK8mUK7WKRjIc6Z7kpNY8CjFSSB5tGH3ZFO
IVe5yg8FB5filWQGsFDo+hidB3ZVsziQI8Pba11mNmr8LISSa2eO5xoMaS/dz0pZ3UvEhggcuWBF
C+qAv0jwf20SSw0bCgJr6/sc5tb2i/XdjrKdqov4rqu5eGA5BzA+M0Ff1STxQybL5oRvnC/knISo
zqCoPheDm534mGYrKONCYFEPgw5PwAXd0iU0EnyFac84pPB4EO7UQj3umoy98w2QuOzOHr36kgE/
umj7wHwVzWCsypoVexqmqFhAHVM9pZY+ggFnuxBghnkNk3oAtsL0957wkyO6Tt0ltkOLLpXyecoj
cTaNMQCBLmAAEJJtV0bpR4dSD3WY1GFmVIsz8pXQRIsaFMOAwlqBykYcaPgRZunVABYDNxqBCqbm
Gzo7wLBVlV8DFzl1nTFPzEYBadX5lyEoyhM64tzVRwRKEmgBSJRaujoibEEpTxHQJCq/RvX7GhRh
QHEOXETgSMYXknnfopi2nmr0gAxlbd2jld66z2SwaZClvKGIPE44EAfBsEB2Cjy7XuJOC3zbjHsK
tjkas+XYAHOFqTSj0WsiHdms7VJN+bJyjc3QO18YNLX2KeiYFq1mhnGmsDrSECI1/Mnp5PswGsZ4
E6NVeTXU0t1VBQTD6Kzu4rfeyVLFKzrIk5eGdFq/BtutCo9I6iQLqmq1dguq4KToN3HjGwAp591B
2tw/mkBtzdWxNAQl14AKK00gO5XOmnGItyMwQPNK1wl/rolMEVQJV6nAtodlALqJvE9vgxRPtGHy
7uqwgAkYguPA/LerqU9cSCLYuVpGbdYlS0/kcpUYbbqZx1U0ac7ymO/nsRXi4VuXxYWWKHM3vR2H
DudDPRl4u3n9DC22IKkbDll8zCOVnrDbeb9MfgKwz59jUVb9MW+OZKcZbRhw0KiaRDXDL54Gm099
CMFgD72UPDTYgmyOduDfXy4LgKLWVxoQukMaHWVUIO1EnD9Mzug8DhIwmTG+6aThPJKFG9Me9BHd
rdSmnpv1Iqk670gRBSoSq0ZCCa0xGhc7KrRKyhocUjRVQEr2gGasYEFDtMRal//ySh6vu9sYEJcG
Vfigyxx0Sk91fmz1JR44xt0ocmCGpvxId+Qu7W4AOTEfwNv4MSeicPJTZDVV4PP585b8RtPXa0hp
xVs7i9IV6Ybvc90dVuF9smKNqc4dAPhnJ8vSVWYyfhzc8ocM0+5kqe79EiV2dyKb64Nfz7GzIzkn
HdGBrQF5tI8Q8gzooAOlM3jVcuPuWqaaek8czbH+Ij86y22UGchEZSq6GC0oKnUUjSiUJk6inSfO
Fa1fa12X/30tsn+84nUt9usVaWVWFPyIXmx8feLLqE7ReUsIXv9jiOMOe0pafK1cvdhOfB6SFwVx
kbHmbDuGOg9Mhns82g4tS4DYIdt86wOgsk8s60A2uhRuhX5mfUGbAUhKX0SLEwR4u6Q3PhmA3/uJ
8VK1dfmt4P6LjzfCN1BBzzfAk843v7nMcPCeIZVx0O5Cz/wvS/y/x0ACDF1e4O9eO53jnOrBtRdE
9JCLTGwa6NTO7BDcg7JLVZnOpcWv/Mz8x3hi/OVvk0KfNTM7xL8nDUnFXyJuxydVoPmyy43hli5t
7GXQylxeLRMScbdurDfkqdCir6Zmsywqa2vFOKO6yho/Tc26pRHWZTgv2Vvg6jAHnZTQr6Bzerd1
KKxtGoIIlmw2KpSLpvUKUIMW1bpHT/0+9GT2PBrTtqgZQK3abvI0uNpVVL7bPTC27Wvg656dEmfI
D/s1/nd7WaN/japXc+FLV69AeQlN5nEultWgrT11QfN4rZ9lPau3veMPy2v9TKGEiSxs7G+uRbHO
jr5kkT0cyTTbxbIM0VFGNbfJCNOT4NXj9aU7fOFs61qMy+syTdh/Xpoco5XNS9NCJqicbzuXLScL
HYLSnZAYzABJuWSV6y6NRuboAxjCy+zBN9S4R1/LU65tFNewEAqKQJBsaYV5Li3wsYoCuw8amvSi
HxdsT+eVrqbrmnWcbvG88Y7kBA7sPnGy7tSjjX815B523HojM+888OCrRhulWW3ywTO9K7MRVF16
SNsVp4hQa1NheiSb64PgAKDwG3LOYXpdF6XwzdVWsJ/XZY3R/7wsTQoMJLMSJVOco7ANomV7MFqT
ky7tx7KhxFFhrLCrGlrD2Vctdna0n/Ej4CBoSPsZGrp+r9CIhNLEdUhe9LLh85Ke/Ainnh4dxNtw
mL4GLY5EkWf2JxCKY49HY08b6Y4ucVhAIjZttjQ1BMs6Hht6Co2vK4QlCP5539z/YZ9X/vQiYxbE
C88v1AYpjn4/eNEDs3vzzYMQaxA68fe8S/plMyT+BYK/7Qk0HmgnHMvgq1WfKcCBKvGy9MApXw9V
dS6gI7IihwsJoBwN901Zr9xaxedARPlFTMAeoLQVf3fZY19Z01eOpvQVdGwLvW0OtygRI/cgIdyJ
Z+74lpu2XMQpj26LwrUv5MARAL0V2mGgxW52VAb4l0OGPoqhPniWALWioyFQg1T3ZFOtA5Td2I/3
NTKDGx4Z6ibMBLuxGvNO6k1tglISjVRriI0BxnwoAkPkMfI8dkBWZU9NLddGFxpC3dk5gPx8dlI8
2ekyorR0cGJ396ddLwt2aONQWu3uU7y20wukkyGOaMiZnX9MR/cu6semmn+8a78NhQESWRynKtte
l2XA1J8TXy1rQw5n10VBZwAm/6YP8bhGo1l8L9MAsN8Sig1DExRLy7aqF082aONTTfbm+0ABKFV8
D1KQJxVu97Ozi1Wa5h70Q+9RDEpwSsnksgp4+BOlM8C4s/TbEP+DHr36ye66cS3w1XiqzaI8Wqiu
bibfxqYS5AOLKPfb75xFS2PK8p/g4H7unNF+CYwByX1k3i+uYZr70kbrvocz2V1S+P1Stab1Ntr9
XrlW9tP0pkM3BvUbQJsQ6AL7odfJhVD99GCyItmGdp0eak+mN7YvopUV9OoNSPrtWKXZD3MUr12W
jM+9GkacPq3iFFidfcInu1x7vVe+eB3SgTqUt9M+9nxxrJvYWVZR0oEC25HH2Lemh1ZaD+DpcN6g
0Qw1p9BuT9APq+5B0/aN7PhlkJXpa3UuQFt310gBIHXsr4wAzXUgwIwuRl7E59oSOOxz3n9rnLWb
xMV3gGsgk6UDmHTHLXooxTphaXGL5pfitgzR4IWEQ4V8vZPfWtBe8xdVjp94ym7IhB4uA5VpFXCx
GIxyFxltslEa9IF/tXHH/CxeIG2sDlw/92ZHiG6BKSxvaSTcsDznTJyvk7IST/1RxCDx/FioQMF4
hQ9TsjEIIoIN9fvCFOMJSy5yv/lOZG+T5uOs0m48tvmicDTl20z8Nl8phi6fxtUQTUcJrGtn+QdI
2CwcFyweZcYvM2ZhgjQGkgPJhjAOUcHkGQ0az+QkkyusM+P9e7wEwh1lssg5Go3vLImOwi6b1zK2
rXuGpNnpL/a+Lj7bE9a+Opl8j68BAFoSewXeN69BmLD7IUI31ZzJKsJevvO7oghy8lxwgxImgVrV
cvAvtE0L7onQvsUfpnzqIcm0a9HCvWlHbr1O+OKNOk98wyMM9CkyNU5j50w3UKn2QZSBhmQ9EzXd
8mnQM2WJxFDkVvNMCnBCNIHRTA5ExU2XQHTc+zWTXtP0AFGkmY7wzVcJ8BEFYKeH3otonUeNfQ+E
eLLBPyM4qTQG3zDEq3dc8gp1AcGhFt6Z0KPmoFflLP0O6aLNWHlThJ5EsQZHl/U9sdFZCMRs8uxM
ploFTLGbUkXGtp/69uDW7XhCnR3i415Z39f4mkd7Xl98wTbiMUwB7l2I+6lrwBhWeZVWFbG/SMMs
ln/72aaO/+tniyrz088WGwZEdnXvF7VuiUHmS8lFe5ibs/QQqPn2QG1fkhn36COR+0qlqVogswoK
OUrX+Y1Xr3kMxoDZ6KJsu/YHYSxQxi5wam29zQAxs6UYQvzVySjLGM/oyDlNWsVr0JeiM72NjCB2
7lXDlg9ecTAACTkrtxvOdEeXLinBUBa67urqqOvwWyzNcJE33rDhScT3vleJe3/ULW0jqH6BPDmh
xbN6oYjR5gz1Tf6E7h+1hB57dBjwVcKvZf1POf75loImBFEJwEtiZ6MGgWM/2OhGJHcdz0cPSpit
aw0rlly2C6sFMrAHLOjRdQCRttPplcJCEzSnTlUhA9fjrBHHbXtpdVgfoZdPT/9b2IBP/rYAFBEy
Vl731OT5Fq3cqOvhk7dhjpi2uR6qrFom0A15SYvaPKTMhey4MZlfTGf4MSaBf4tC83ADNm10rOt4
bgXuUnYeKld62bwrthQ/Jt77siXyxrspR2c7qLXBsLvxgRlboroY7+loS8PKTJL9fPDVXnRsxJ+G
yGXG+6Q2UYmu0V3qE3A1ip1+YVm9sw6KwDw5hHbFQ6J3N2jPuH1/RajTHKMWeZpsYu0JTSagl8hB
VH2CQGfINlGFpvLSG9SG/HQxvPhr4lZsOxSsQw8LLnER9edS1iVa+TMHDDK+OyzIGJfyPYa7Xbes
pET1V0eTo/OiAfyXUFpIKxRvobXenTsVAkwIfallW0KiUaVA86N0j1vsvNoNGN/ahY/U5LAgY6M9
dOcDKbMva+/maq8sBuqP2dvxlVUBaDhgZ+DgMX6U9EHDR0ic29TGZ45uhf9Q8SyBwhny5nRBjSpT
SOn+GrfgFyrA60+WTzNpPKWxBc3yJa11nQMhIaTi9YXlHl/bQ+ZmF9CDtRsTXOCXygr52eyeLA33
oguZ6W4Sii/dZCzWMXYqHs4goX+aonxJISnZxqBooN8j7PV1hSY2n3A6EaDp87tiYUCV7BDoC91F
qdMWYFJwYcR5LliTtZ0aG/BdHeV4NpTO5bijGDLZTvlrNi15HVMMDcsyd+zl1eNaXrmyXAhKNgoF
o/+h7MuW5NS1bX9lx36+xBUghDhxz3nIvq/KzGpcfiHKLpu+R3RffweTWs5ys9eK43AQaKqBpDKF
NOccY7Rp8H4I4Y0sgZdHOe5kAcIh79tki6mGmlulna2aRPtOHsgPTsooCKDy44M8vUY2+wF7x4/e
zF+cm9RZWt6jFmhPyII2j4YGfsDW9HsoxffhsejjFNxLSjsDhGbMi9o34OOJvRkYI9O3zouWSFJM
kfsRQLjGcv1vKiy+ZJ6oP5U94vaa8NkFCx4J7smK4e+YRVu8tBqw4JRA89vRUuDlit+DleJZhG1/
mE41U2k7vcSaKo0KIInGGjqIFplZPWjxOuwG68AAaA90GC9IvDxDrLO8yiF3DgALlnOyawrki1np
F3eRaw73jtVh/TJ28MEVgIhRZu058MUPMoOcbsvSRy8bylkHRr4DHfpWSw5sPNxsVFStquZWbKyy
AQnhbVodK+Fljw6yYC+VdOfMKH3ktSxKkcaPVldnj/C8Ir0xVxdq6GXxCVlS8o5KZVi+dWnRT4NA
rw60qrGP3+E4ZjZuaDERtVsqxoM1LJALxNdUrGWO8CAc3Csq9oFbYTdWyoU5XhRcocEW0Q1zTrWI
xGu7IgO9BdVK0QTHusYKlWpZZ5R3cBmcqRJL12CWWz3bJJpmDmBbjkoAMspdjcUBXElJ5B7x3XKP
dKa1+SfwZbcbQ8+sYWYUbgMHfA8meD3BxjCBMvN4RgcPqgA7N8DhVvxTu1s36kFNqNut+L8f6nbJ
X4b65Q5u1/ilHVXYVau2jX51fYgsa1AJyWZ0ejuA+MNaZGbezSCUEO9vFXYASvoiS/7qQuVbtRxH
vBXp7NcLxDUikroNlsO/H8YvftwYXYXuZDLerkpGURY8mwmunwcVYO823sStCxWnJnRKXfI8fIby
ZrHVzCC7ryENaSEUdEhHxk465L2FLBDNzee9Yb7bWjoLo5UGUaNjP/4CkButqlWpImAlfvSlHlmI
bLnONo43+8CA3R5izER01VtFD3qdVrTRKZU+VubKb8QyygNnPl3xx8DwUgG4DQ7vlq4dqxS75EIP
F9NQ1NlXL7Hd+nfTULHS86UfaMXUxNGckwkSojUYJtROKKZ205kdN+9nf7BRk05yO8YPG/3okP44
u9nEOMxtVKq42QqwhM5Djl886N2cS97Y4KbywaRORdeKnIsyIKHdRsadP7YoIK+28WurmVNlwaVz
yeBvSYqWHadOrYJSIEA88HwhRTRVVXonTfMEmpTiLR+skyZY/saVffJtnKSwSDesDnYQg5vJYe7W
LrtHSkinNHRvzEWHJ2Cy30zUguxJMdwBZT5jPTYEsRXeg0CPn8MgtE+YkJZUooM2gM05Nuu3pvci
RPpqZOTlTlHNpXDBYmAn3r6M+bifL8RL/eMsCvV3G501MRcvvt/HM5Yl9stU662Z7lwjpaKzZVnR
GbzX4lDVw55MEIeIzjUS8e9czGVQzeu8OTVrmrMPMqZ7akWHuqw2kZm1Ryp1QRidyzR7zuwUTBrj
yGTqKnBWCM3wtjdbk5nlXIYsWlMTqohVAtBFBhAP2WhMv4CcqFfzaHG7qmcrcx11YKC+jeeZsbG1
9Q75WrrEDYfZIPdc1GfqRh8JeREFlErzD6PrBWh4w+kWbh8hwo6yBfvX6WZK3fK+c2z/cLszZbvB
TAdNIjCpeGDUthKlO9M0YX/4VIXhIo3UAF0VNaGDM4ADpNIrffpUNKjdOBDdSxI1v12W1ancaAXy
1m+ftCkbbcdk++n24OAgBe+/ire3u+tSy7nLvBcaa/obOl0+el37u6k45HwHho12BNO0W9uASIKW
Jd1rWNUPRpxEDyEkG3c2Y8jQHe3QszO1rD4NWIcj+VNWqxpURluZ5PxRgeiOGjFh6PNasPIYmJa2
0KwsmSkI8F2bTn9q6z49tmNJ5M6wQq4ImJMLR7+WoivvJUivahnpVzI1Oqi9vMQL9mTrGi/fJEHG
5lMHy/Cunb5yldLBxIkUPayrm3BLg4MTN9rBK6LPqEgdHHxZNKF3ZzI1A1yJcdeUaxocaJPkEJrp
N6qk29UCfY8Qrnc3Xb02W2SbBWJJg0k7ak+M5ydqTwcnDF+zyNYPVOqwPFy7ttGATgQfaNA674xM
lQVVkimDROaMl263o2I05ObGDuCsoyZ0Cy2QcWy4kkGzofHiFAPb0A2A1oPtPNVhK4k9VRs8s8Bs
zgO31X0+tG9u6zifIO3eL6EI2G+8DkVfaQuQbiFHM3ScQ14mUOADgvoTeAo5KHGTep83AVLXjPNk
bqDAp4oCfCHw0czfd9ygUNtMeXq33PwIoY99k+azD4l6ZlhBTFw3LxpuO/fcZ4pfeyz9oiqVPeQI
sm1UBYkfeGmdh7EBhbaxBvzCq88anJxfQgsJkFHLv0dmfFfHvfGiwrqHHqiRnoUZNGtZGN3OLUQE
P0XEwBrIu4eohzJuCoHOr2N3aJTy7wG62wmcwfiKuivXjPHViBkgCSOOPJAamC30COCz2O+eoFEB
LmfYb83aEX0eOzbCiHCoTc0EsPfUDOiI99H6sdlttCD86hLRASSPe9B8A96hzZL+LbF9ZJc6xjNk
hwskJerJpurq6Klo+MHOdf8L8DzxPEd69EnZBjtmeo/QmtkHX370bGOIUVDPTHhI2zZNttDCEAEi
L42f6Cz1RDSdtX+w/amdx3SGeTOPP8TZNGH2ezCDbT5E9aYYm9VfNWsQWwqvTbU2omRLSysAM/kR
o6PGNEpcVBuyd2E8SwcEdk95k+drAfqBZyPJJz4rEUt9GZmy3CILCeK8cTbxWWEtDXtYg0DbcLSn
sb2EnwwoNaQpWH0GHmUjb43lmDs/94UDHuzCj/5DuZ2HauYGyt07EWRHkCoTZadksBBw0dsFVSBO
mJ0CaAiai3DoFsihcve3Zm5v+avei+15x4HmbJGosVdJ0zz4rZEuwVLWrabiACI2LkrckmE3D6rV
BxC4xgeqpENrgzAMoK4zlWi0LtLfR+N6+z6aZ2reqlFpDY+XNKIZcWZBfujQSr08UalicbUJnaSc
U5EOcPKCmNOrTrxwkLA5tqhAIDbno5QI2f4wxtRi7PDzGH+6illA+zVvwD3p9zy/apG+J24GF+qk
mwhYq2U3/iig0ReMvuj2roBo95W3w55B/HWJydHe+5Xnz2s58EMVZeYTA136RFun0mwHFsp84SFr
7hM1c+OCH3TmraWRNQDViy/0i6kqCFcU8Fmca8bqfe01csG8KPiikmNWmM7nJgLt6lAPwY4lcXod
O1J9GWXQ0DGQLmQGkdhGMcYRlSHePDh8fL9uvyBa2s4b7vj3kdR1iLkOYBk1swEiytF7WwuKLApy
jOlCR/C0AUMvuD84W3R0ZmKr2qZKwl2As6l2PDP9V6vuoOIuARMaDyDFVN66QkLv2qo5grIKM1GN
ZQT4/e1h7WCeORc2QusjX9r0x/DrflEJOF3pbxn7TXiGstyowXVvOcz6HINrF2KK7Wdj6NhcRWEL
LT2v3dSi0TYMkc67FpDwOeJyw0vRdQfi0HZSsHcGWfuZFTHkIIG/0NoweUgBvQd0G2demUM2FFPy
gxaqd9utls5Sxqplm5ZgBuKYKAHRSHZ0y66I44MoytfpjsePInKQfVGLxFcbKBaEj06SH7JMcx5C
ED7tMKOMv8K2/zzaY4a3heH7fCdsUKX8bB8QyJhlelVsMP11Ryz4u+NgiRb60DxbR0YezArWhf2M
amw/GGZ1YfnrrO2ha6ZBB0E6o1NrLN5sdhT3G+S2ledmPFQg1kf0AjYqUsXNllV2tSpco5lTlhvl
u2EPfLa5cLeU33aza3Y4rBlyh2cx0bTelK0cszwjtlYtU4XZw9N04y6NLG0ZjGee6N/PyPanWiSW
gj4HuZLrEN+enUToYFUNdv5YlumbCS/jW1BUKzji2s964kYL5E/1JyUlPHt6Vq3S2BZzIx20mSsT
/SCJEYEcxVS24JHDOsfbkYkO9uhFpjOEKaDlmg8QokXy6iq0FdDKI+COkrjIBgIA6N+Y4ghHTnZy
xuk3VcaLMdRsE3ILU3KuddGWMw1viSKCBnpTeRxiOnr45uJXIQ1hveaOHy50y0pOTsTk3h+yatmp
VAHrDbw41DzfeJV877OmfpB+UK9dN0u2XmJBKW0cjFoMJhTXg8p6hWs/XLj2kC5sJvsNKAQpR50O
TpoWS9e2jCUVW4D3LuK9ATettUgSpIv39XVIXUD7oyDZIqYBgCEUHs5QBnm3FfZRc8Nt6ovlnzQr
XBOv2rFyGEPxduqzBVIWW+0K7xqeQht4+YKw/xFCVxvEeg28wiDmBCLF8uzDGTPZqEgVyG6vN+Zc
s0GA0PDGeAQMvNlxIx+5qSXchyWkIW5FAQJFPFfzGJoeMqSlcObRyDAOqdYnUZXe1bbq+ND0kTsn
Rm/xl11lZnzIzFFzCR74Jbh8Y4gS5jP8bPUv4NtQyPk34ntbiR5cL/hDxFbQXJksQTg0TrW9/962
8cFobBrKv/g6yKuVi0AW9obDZ86gzNOp/hlyMe92SsQAR+Zkp/ZDGrpLTxuAMajraMPbwF8hyIG4
nhwwLyJWDnYbgEKiON7oUVJ/ohZ+HfB1CHG+GRZbyXyinq811q3/WCbiecTLgJKxpLMxBKjhfFFB
/YweqSo/FqkWHv92S8+/CNrfan/pe2vcjEMVUlPrwRt2bY+gK6TQi30HD8AqLXXzmiIlDDLH6fCW
uXd517rfzKH4blpSPqpYx87S69wDssDLqY9Kcm2Z9kAq0e+N9bxch5qfwfc0roHUuOBpx0PsDOac
sdcbZvqGq85BJrFNCoj7cCCvW5FUECju1TsS+9YOmgxYmzfJI2cVw/e0LcFNk5ir2EJycRAV+REg
+HSJtKfiqbT1rwRt1MRXTFvR260PCwZ/obnWixL4YxJqDRnGxepWdKquWEEe2V/FtucdrB7QK6t7
puz3LGsgTee7/Uly2R4MhY1MULj6axVNDczuyjp9hmhBgQwR/CQyrDDhFub5gWRokrFojUWqNRtg
O6kWe0XjkWr/1DcSPiIXSQoCVS09YZmAdSUEaI2ik/tCMSw1R3tbChAG9PVLoWRmfleRLS/Qo12A
4dZLzr43AhhUcABTt8W/psAQL0Crwe+0HKp/vWZHj16clUsoSQ1HQL7incgjsR7yzLw3w9yaN5bw
XxojvSRxxr8D2I/8Rke9+cVf3W1fIX2jiQwQ+eNdAX4EB64YJzlYdeMie6B7op8/2Q2eirWdl5P6
kNMbyT2w3fs0hTDSTZAoyf16bSkfZLgDBIluFXrOIfih3YPBBkxUObL24VyZFVbQ7qlY99l7kaCH
eDt8rO1/LlJtyAAP+499swE5OkWaLEBte7AqO9064wIL2YhQZJNF4h+pTIexiZsN6TaM7OCgY/FJ
fAahar+5Vubfi7bjFzZEJyJDMNPWXCNtNFxRqz4ZvgGl591jbTu1IrPRm2jVxWg1rlx/jAX+iqlV
WuVipWRlLuGhRIJwV7LnwAQ3HH7X7jn1K/BxY/I/AiODGJTb+HC6tOZxQKo4xBEr81JnVT3P9LT7
FDrma+PY0TejqNF9jENZcYGtEovehAOh1c6zGATZPPymvQrcKG2PMEmjB0dX115jzeXTgrKJ9OSQ
hf4rLdNogyCBcp1Js4l2tFhzOL6DAMPnS2LzIl4v1bnxUSvxqhiZv8hedwrQjtHOWzm/NSU7ZDpj
vBicYgbC3mEN0EzybENePNWl/yVxAYO2wcV2CmO/PUkAqJFqUPtfQkgDWAzcG4YduOufe0Z6MNyn
ifmcYmVzBAVTesSqNz1iBxJurE57kmYQ7M0wWHlGUlzjOGzuRWQjoaWFMmgHn8u8dBnbUK3WWPXB
8+TnqZb14q0C+GOPxRF2LYJrkLyEh4za0gHEdSurTbU7KgWFIxb//tf//Z//97X7L+9bdo80Ui9L
/5Wq5D4L0rr6738L9u9/5ZN5+/bf/+aONKVlcXBYWA7YR4SQqP/6ekEQHK31/+PX4BuDGpFx5VVW
XWtjAQGC5C1MXQ/YNK+A69bhG9MZWRWApL/UUQ8YrlL2G0LnCJ+nXxttMe1jvdaP9kCsrCNaYbWW
1WyQambFJzH4yVoSrxzkUvnM74tgPakMRkH9Uxk44pOPRJjbMiOMrHCBaEwCgRAwE9HBi9yPNmpc
JPGC4Tu+gzwxsmfHg5Um3dEcD11Yl6sMkx4Ymf6qjUv1CWT6ycZqGFbsViJK5CPJZmpCfakxDQA1
BTb7+0fPjd8fvRBc4JtlWYhBC/7zowc9Xqa1lS2udRv0GwSBPWRN6cMy4VrxUkYImozLiXYADrqQ
vLynFgKYJ0C1GdLE/tyqTF1tl/jywzgtG2k2zE5BrFjbWVblv8RBaSxCM2qPNiQx90UOnowesamn
AaTPeLzibWwK/mnkeI9NmQulES/uD/Qz08v+TvmhuePcwJwLSIP9D99Lx/z14XAGry+eDkdqiLCE
9fPDaWVUSKTOp9dpkS5yC7j8jD8hQpGdoSjbnAHVf6TpMKhSbUVTHhXHVkjXSs99Dq1iw3de4QNW
S2ElKVjTMDH5aQWxBsuqPxmqPNrjGhEvxUsasuzZ0nJIBuUtmvYZ31f2va9l5T0S7VcI2FvXbGTT
L8BtC7qDyN2TDZRh0brOwf9ItdShDLqVNfLyw2sG1doy4MDtmckczqlwO9gpWPvdFJDHzgVnhtlG
5bxygSL06yu0663rL225fl8JYyuh3PHL0p4U5gxlObuxkuTnhsYDOqmF0wPLX3bQefCtbJ3koR4P
8BTmpRWCAAyFJBDNrAH0cJc4efpgKL1cafqQLamWerdtPPXOQN57N/kbeW6wpcHr6AO5fFPb46ys
1yuqKAzm/8M3gjs/fSMsxqSO/xYUs23AkG1z/Dl9mKkwsxg9qGS8q4VXFOTjWHdqddArE84wKJ50
pzJeaRHGtaY7eJbbnTTfwRJNKyEFGUZHUpWdVGJJPHaSh6XT0snzfFaPam8BkgChvVOEEJeJij11
ogoq/kfbNJjHInddVRJZNr0p443dDvqecanv6Yx3kVnM0qBHthUCRWzDZbi9Vf/WZjLwUq3/Ye75
edofHyYIoARnQjoGiOgc8fPDjPyS6XHC3IvdVT1CsYkz04FfuDcCzUHSd6Ivm9hJXzJmLWmtSy3K
0gdKr+UtGG5BPIswYi6BPW7yTYU4wzjPluPs+uEAkNGxURBvQwMyQ+MDTifdhzvNG9J5GemgdzVY
ctadKJiRs4UqWKK9VyA6E8BLAFp3jat0HuY5uGxcJz4L5Ln8/VNx7N++Yia3mWXrBih3GTd/eSpY
UXEvrWNxYZDLPZqjYAaoTSKksI0qt8SJ6okwXHT5ORBDvPhAvZxB0IDokskG/jwAYyWo5Ila2bV7
5MF1ol5UZaiBizup5pQKmFmg54AUsre3xozB0FvbKrefb60qgew0m0G6sR1dQ7kbghQj0LwNFdVo
ayUQSn5v/majdvnoapoaj+3I1lcSS22uvZQjvffM9gZ+xTQMXRHDC8HUJYot1QQFNLbcEjJcVPuh
tcOrCgK53Dn4yhi/Av1nfJ3yVWhUwya1kKgy2lnWCcwRcCqCNQU7fhD2SyTjW3LWVE53NUYASQ4g
MkK32CmNpbGu7aGgFNdwy0EizPdS0Du3uruFuHd+UnUAmvmhdvcysT/FqaovZMrw6lrEiGGsqEgV
egwIFdNf//47Yli//XQc6G04OsQFHItjFz7Wf5iHeofhddebxcX39dHrnD6HVRl8SVskHbqdYPeI
/ARIz0MCMPj1/C85GDEQ33dfcoSVVtBNBUuGLYKHn3s6ZcOwgekPTqIFwLiCi0W0YQmfFOhqqSiD
Yennarg2vg1WES9dBaOwXp5p2RE0sUg1HYvYYdQbaY8sN2MxKUE+Wkir21ARQKP3IakIKeRlgFSz
pTTxLSdEUOAa1TIYRP0Beg20OFZGZTkBh+CoGrYxB9Rtgl5bCYgkoASmT9BrqM1ld65pfYBe515X
LVWbqOkSdJ0ewBzkfRuR/WIYtjoLw/Huogb41w4gnhdTGVAKZyw5IEPBftC9Yuv6uf4CVpF6hTnV
XVOzMAT/eY5YV1tL5Ds12EGQXfD69Tas6Q3wAI/dadhcZR5c8fmhUnxA3iikG/ui8R/Auc6RnwNv
XWlX275CRACwAnsO9ovgDcundJYMhfsYNYOxcLUuvkuRG7pRWWNsaSSrRgTwNlLLEu/i5B3AydDJ
atxubkA0Ds5pYJPleCC7Vdb9srJMNdfF8G6jCmrXoZfJmDmNIYM1RKyqO+nBg5JylXwGAfyOlCHr
sN5b3eC8IIlRzEO794GfgHyqXZf6pgvgsNcN08QdyOSzDKpd5aaPADNEdwzT4bnHxgiaFxC4trLm
AXEuD3J2XvaQJUMFmYC8WVNRFLHaVg0Sx6kIEWbzvqrYKlRmdoaHXV9kLLYvRpHFd6yw13rf2Rcy
dYFbL1zDHVbmaDN4UUG5Y2rutnF6MvJ0S85aiAaB3TAWW3IY+RQhG211ZyM3umEAhGOxJEHd9qKl
+jkoLTj1smprumXxvTGiVzMcJDCvlTvHNp3fF7pZrXlcacgHGkDXABTnKg9UdvnTOHG07ZK8WMNh
0SyLBpJ4aZBf8hGNgjRIqCSPQJRUyyDaWMUpflKw0cGCcAC1FQNmKRkUiMl3/SeZZYuhz/rHMAJA
QxZCR6wFO3asbjkAGhlepCO5oRXnCwCLul1b1iUicG3TRscqzIp5pTPnDH5Sf23KPIDiTNYfIgPe
eaQk2ldhIFAgMl9+AaZqGSce/+4pZ9/UiMhQd6QDOGfu+cEaCU3D6u9nQvPXtyVWDZyZDC8Goes6
5pSfJ0K4oYra6LQGgvE6XKyti/ASQQZAN3Xv+ErfgCoMHhGyNdCO8uvmYahFAcEbsOQLO9fPYZNi
PdAWydcM30okl/HnWwvk8HsIVLvBxh4pVohnRYFkFfufxlkSqYoaBWzpDBKOEMade1WVTOsIE9nH
c8X76KT82rinCoYIyP3fPwb913Xp+BgshnXD+E8I2mF/eB/YXYc8b8nU6T2n3XZGJCl+8gzKxyDx
ghvANAbwZd5+9LFnLnhnFr9OBtQjj5HkT79+PwefHSJl4fzvb5nrv6xzbF3qUuIvJzF58N92nkCa
6hAaDMLTtKAfXLsEE7oXfIZPOB6d8mDbidaF47L1X2Z6x5c6Uql+N3vgbZzMzFTBZ0ht3FpXYW0v
rKBIwdG0JDdnYjvBo2GByyWLl71fgTgYIY9FGun+RfOK9zMIIfBFqwDzSD2dL/rx7NYuhUTeP2zH
af9w84RYeKdjG8yxsTCFwxnKP3+d237ognKwok3vAuplzU2IsjQDpLZtLDThQLIv7dBCUHcEnLQq
ukfSW/l0a+FqfEB8yOhmredCtdEAlCHoOkg5+SCYjvHOAQo0868WS4pdO9ZSkQ4eAsG96LyDzxm0
qn70T1srAk5Y17+wdv/33wFj9C78/HHx45U2WEK4YdvAZP38cQG1SHpEsrzNhOEy8/nkkYFv3zka
XorAJThUyvEQDV4FHnDYmz4Fpg0E1bNIgMXRUw2I+ZgNt7VnmOseXM4+9guA7n4o3+oJEybLf/g2
449kjt6ADx/GYgY+ieOYBjw8XMpfvVgMqr6ZHfjVOlYR3ynIhc+RKYQMttbyPgWJAwo8JJ5LuwRS
knfBjOzIALJX4GJEADpI/U8Oy2KIHVnipCPm8JggLkrN0sxK954PtwsVMwu01FXYMpA6Blgtd3W+
Q8TsC5Ktwu9JfsKiEW+k1DMRkXLly0g1PIdnUF24G9erhBXFoY4be4cgcruuSz7cA5vtLTCVG8/j
OE3tBt+H4X0cQwPTo0AwMc9PuufjBQIGyeaERPuj9KJsZ+DXrY/uIQUGKk8dB+2xBO/GiVqRmYq9
KoYN0M+vZCcTVdKhbwp3oWPZP5+uQMZqHLLSu2am0tRbk+3DxaRdr1UfVvsPtqRJk0PNioXVFtCb
pC50KQvgr7URl8lHG7XRrDIbNdAaOCx+v2tIUWNPKJmzxkqr2HoMLIgxkGNQcdSBz5RxugDaz7AO
YW7AXR/pLmjylNbsqZzJzJvXnh5gddsvY7cSUFUbon4OAmW8UUSdXG3l28eBu3eC+yiNJhW7+qyq
mQWtECtB/Mbje40n328tWot9Bwm2jamdR1gvoicCcfa2tiGzTGM440AgTgdpgbKO1ILHRbSBbxwO
6LGSbGbEl3Bd+ffTlRKnXyV9PyymMQKseMMhvLPLdVBFYIob+xmVTJe6o9vLaYTMLc4m9C1vg9r6
ECwA9MzXNCofcvcUxN5OWszK5oADQpEid/tNzKbr1J7LD5BueabmNE6HsP6sBpHmjoquL/mI2kFe
53gLdCg88GnEwjhQL0962qbM8TehuyKbaQCOgFj3idoHPAA5h6v7C3o2fed+NrMqOEhww2GOaVaG
z/kFRI/8Yg6gwoKehLOsheWn806LZlBsSc7UBDkGJiBsUCMNDCNbGiGv104DNuEqfo3bOF51Aw+2
XDPyp3hwsQCx41dkQFYLUWfGHqqj3UVrmi964UavyIvCUiKt9ZP0nOgOq1Mxo4pUdN+bwtbOgZtF
h6Gq4wVdAJ7xvRzTGbOmP4GqDzT2Hf4UdJHYfchyxwT7ahev47x11hXX8k+Q3p73rHRXRlwBWuog
jKPV+zYsEHtQcAbOMbuEWz2yGTDWeGTwPLJZ3gWsmLuYxFzdS89Uq4ugWQjs/NdU9DUH+UwQXp2G
KvEdLuCjOUlHsSsEMYKVa8CRR8UiLdkdII2bqW3dAZ8NqYBs5VbmVxrNzm1tDZFda45duH41tI5f
EnNPdZMlBRIiQcbbdKtSq9Md9iyQWhnv3IyxvwKJCGBDFV6a8Me+3/PoEw0RrFvTfaiM8YPJ0/d7
boW8QzpxOt3z+HVYgdsgW9JVYwsZ7INtI5I+XmA80H3D39xO9/V390ydukr77Z69qARhP+Jud3Xa
rVotstaqdLY5YnPAoKkciR1ag6UFnfaxKpG2iphIHtjWxqEaqWVAK6YxZN2mljVAHaElPai2jXkh
4xgtMqpXbiCfI9OHkDTZGOhF/QOdTta8MdgMqXZuqkULP8ALwIyuYVUAz1GC5Q1LkPgK3GV8LRIo
UrbOmRogacBcMkCpllTMWWRc0JkaUhcogMlF67fpimyVRLBYBXNIofbbrInn790wbuXXyMtRBXi3
jSa+Ms+q73pdrG8tkqJX+Jgq29BYaqidI55I2syLPN9TO+paeh3k2FhXbcmWdqw99Dx8GYpBbaVZ
xAt4dsM1rztrx6I0OXpdiZV6t3DTfCujDPJWLE1msZ/33/xhFad29b2Ph6/YQRtPMkNwISzdFDnh
IL4bKo6NpVF7584Fj0zaGMlnQ5eIFaMTEmax06mN19AyQcRfD8mFrtz1mbULw05sQQ24zqUAvZAx
2Ps69L+ZrVEgTKqB3FJI6xjgrbHiuacDTQfJ7D4qnDlzkfOgVcuCg5gjRpbFq/TYCRTaY/gTXhvZ
4SGHSBTwAyN705T3tYCy6yfRsWjO2969VuCnXECGgQH2MbxfGyj+fPfLdQPlyTPwEIDN+X77hCxh
AJx1ZBT8dD1IdAPPl1X5yulzMJiD/XxVggNk4caQ0EkbHQvuvtFfAcybuY1RvTgVoPY+WOM2DL6M
J4eLXZGMo5aOPpcDhI7MrtHv0iBCLId6whfp+kV/dR0939kQk15ShyRdD0YoPwNaEkMgp622SNOX
D4Mj7ql+ECF8unrRnvwc7nmgG6F3Pl4pcTwQfXH7AT+7etsxP1oVRul+dsvV1NGUzdJQQ7bTGTxc
EPn7NN0IsmZnWooHF2FDcDQQv5ln44BIXNplgUqfBun3GwNQ8FVSK/US5f2MGmgm8HnQ7kv2IF8q
Lo6E+BRdqrIA3q6warj3kANxEGDAXFCFZlUrB7Pms5ImX0tQla79qNOeM46//HhNUNwVi8GXMUK4
yPiBRnIxPa4Mwuoz5Lt4F6FBocYdRYSpRxki4weOpJd6EN66G/JyAxWS/mnIoLMyPugoAa8CCDCT
oxg0Byl4oTEb8Ep6RLDqseih4BEgn2CTeRFkw6bAN6LfFrgT4M8SCF2ORDBUoXv2Vesgzjm+TUst
tC75eJAx1naFGWpLen0GToMK+dUXXTW9UPMkGNYZeH/m1IlaNcje7bGcPFJJdMqB6kaL13CWGWss
c/UdEFQzG1kxjzHXtHPk5Xvdbbznzs7wcAD2nHyRZakjzYkl3ZJqReLFCw2huy05H5FJ+j3OJTtR
aRzRQBbFYzqOCHo6EKvDf2kVuO5fYPHYh94kQCEH5J7Kg7IarE6bojM2ra3ujLECWDeAyD5Ua12+
waQvtkMeQsMOeVny4FrGX6e9L6CyM3Rvnv655R7IvlWTwAnmmNHct/16LvGOXBcm49Eccoxro5Hm
qQLe5DKUzD+aCbt7b5xqCPh1KllMZQP+QiA0ixpKN/+fsvPYkRvZ0vATEaA3W6b3WU6q0oZodUsM
em+ffj5G6nYJPY2LmQ3BcGRWZZIRcc5vlos1OT6kavyURl76TGqcgL/wfnR2SpveudlGbxt+ZvJG
jVn82ZWttgGJrm7AOxsocdnx1zRU7E2meAXGNhSrAUn2QCTlWRZHQ9+DQWMVVQTWSz6Xm2LKk6+h
qMlkLKZeLKSTr7gluLtaDX61xumYrFFsmg6ytVedP8xC1Dc5VAk3s6HCWEir8k7w5U3eJ8vN6ig/
VLZcH8r4v38o2ZoRfZQfSkHhk8VCUu2CaVbPEuX5wHsuxZwEuB+wk3mIBcguDxmB35ChoRIQYF86
OVJM4PNCj07ymtHSycqyeV214YYt/QpYUvwCDmR+M0C7Jy3sYFlSh4IlGmrssuRqxsGY1eRRSsvp
bITFcJdtQevd0Otyb7Kkh+pLhbTkowSq8ms3OtpVtuVh9l0TVvRQDVdxmCc3Yg6Xxy3UOvV5NoKz
1AZHYLX2c28CELJ8uKAr0CzQUvckW3PmeV/LTPI0shX/d56pFKRtF6pvtuOlq0y9tHadHEiNFa+z
7cS7RFG1tSyGqdpe3Dp4d1Q74leMT2k4oTYmG9WWWxVG4x3zRilex6QvtnlMiF62DoGRnZuJN9pj
bItOipu+yq5ZjlQ5gXoW7stNRTf0GxwfUrLvXMhDgeEI+j+th+aaGlgLpEmmrcmvN1erwucXUA6n
sQBjMeHYsH1UVsKjqWq0e5z15oHQw4Ql3HINFSBIZmTv9SAO4wxGHXHE/EXzhuxaReKqKppSABad
2bBpBnZCS6sVNe0pmECcBVlVvMg6jK6+WZkOEGupirwB0/hlIzTJC0warAW9aHj7Mn7UgE4FAnNH
WZQj9HIrkl59ljWaYK03WWmylW1iSoY7YZBHd9ljGDG87koiSbLoEvZEuL9/np3xG1I57VlWtwqw
Rn6g/VEWw6YyYRpBF5BFeRhq/dVo0/Qi7+TN0CsiZi8oS3xQeVCtNd4ba34o6X0wR3VjqF2/4U1T
bfO2cNZyYF9oyvPw4/HXNpU3ryfI5sDyuMocG/otSeOdLqb8RXa3chKzujrrvz6+G5rsgayvXoLf
1Aq+KHz8cIWzE8rejmHcE2dBZivu8bNKniWjswXJN15k6VGF4QZpw3HcQaj9NRydfwPo+NSvUDo4
iHJ0NqkJz2ECBXvvYzd7HILGXQwXgqPXFcjMZA1yd+OY/+pneN2w7RyM/TxRRushCbUL+ez2AhIw
WydjKv4MDjLM/Nmumv1/bZfjmZozNn9psSXL5awrUkSnroWbL93RP4tSROezCHUI+ZmlMzRFOrP8
fvtslWMbYJnr2lPHg0sG69YY2k+ZErZdgURbXds7mRJm1XaZMCJ4blmFyl5B7LxNA3rFYTZ424eH
kq699V3UPnmmVz2lRvpFImHKOHS3Tll6246pk5SsP9nQKiEZF7tPna1UqbOzYNuSJJEoQQH9p4vU
2EpGUa2Rwhk301Akk+94+R3dw/ggAVKPOgmTsse2WT/M3fD8BiBSjiig26rLPw0hZTGbQHZziDPo
/hlvshWLMQyO8XVIkyHcjiFxulIZUNPU9EK9iMTbaGTH7sZymFC/uIdZ+X3S6+QoS7Le7fRfQ2Wd
PKi2Mq4nNm03y0DrOEKc+jQ5Tf9qJV2zaSvRbIelaCqac7DjMFrJ1sKMvVtVm0fZKKvKvl97hqo9
yRJ+OcjzTllxwoP996up2jYKa/sJp+z2WUkunZ4PT9pifz5kpNC9oFV92Sbr7FDBxioaCAgt/WWd
l1zautPPfZxdPwfa06j6sviPgUZukRZnEHywgTDF/OtOckCc5cG+0F03veasExBd0Ahhhc5eUXL9
lAeD/b/OWOFvNScA/dUSPSKSRpRiYSEADxiq3jrLUjcq1gljjD9kSR6A/E+rGKfznZENCHX3bvjc
E09dBsvLBFGrLE93tO6bBNXt5YqtsKzzMCji2RaApNIcD8j5iy7/pBhZ67UpbBcJVP598hDX9Sk1
DOUiS9MAj3YctC+yVDtDf64Ld96lZM7OUShwlFwOyd9nVuR1uzapPmSPVKt+9ZDFKU1XllnG2BKa
LRK0kIBmLGt9D7Xs61Cl3k1dGrKloTABsyIIC02/GLwbZONfI2C7/pxLHbqOlR76BaJgaLP5ZKJ+
OevNc7bAFBxe7fumJIwiO8i6YREDUsDCPgY1hWI+Od42dy62Na7sRI8AS+fmVR4Gb8SGDQ/dbY+h
Eht6GoS7AJ2npcWEvzgahNRkP9kKuPC1x5VtL5W1cs/GEsV2T1JYy9PQ2PdlgywvrUoQ/gnmE/69
wEso9wb95fMsVCaxLpc6JaTVTLzfWz/7jYV1xuzmuxiG6oPgLOkQvv4reVf9uSIbKetrPOgJmzXl
Xh2j6kOwTcrG0v7Sdyx4kOBky73Ufw7Pcak51UCz762OYs2Mj9NXNhIIoC9n9VInz2SdbJX9hr4W
/2x1veHX2KIO6pU3CH2nzAYkuVYgkoQS/xEAykZWfdbLs8Juw0vnms3Os5L51UyDi4JJx1/LCZDJ
QZ5gCv+ocWqcfB9W5AHfRBd34qjU2j0N2ENE8puTp403Y9bjTgMBEr5TeznIBmPWxdH7zwiXv/T6
oAI5GLeA8TDmtV6M7W5wK+2Vr1LZDWmYr2UxbUAaW4RtfFlsxoRtGiuFsI70bmUo+nYY4hjsEEM9
EI5+xZN3UlpDe5UXruOKwOpSFDYX9nJi7QERXnSCJ/eOwNimFPp49RZyUDJiEapa4bqH9UQqO2hN
4yuKYUgaJlm50rzU/KrYOdFaJa/guVXG17psPibLSO8h8c/XfxmkaJO6zgvdvuTYaitKnLBWWoch
qEuemHUkT4Z5zYxl723DtraZoue7CYw38XEmX1k0GpOd1TL5ymKLn+pqzkT1NE2pedRTT1khAzW9
q4gmrfrOys6EXPqvYNJyE88E2UuUpgLdzBvfPRfRXgSfsrPRK7KXHPxvvQwFLkiu2YJoSNJ/NZWL
vELZdr9uK4v/uC29mnQotpUyaGvyh9n18xAb6MGV6uWzJtOYx30wWau6tsqzbMBdJL9Cfu/OKsK+
73nGs8w884ZLmL3PpsraJmQ+3/u6WacLZil2MDEIy9Y9xyjB3sYey/MHmImRQR0nb2nV/hqpBdlj
pOyQ/j2y0jPjMVKinbCYfJqKdh/hVfFHk+9GBKt+1jhR+lXZ228WKh2boh+iS10pyalWRn3rWXbx
QqSF3JbTm392c+fLUUkxfXRijr62BOPXoMrEVZikVjWL+B0k2OQ5bgKxCrO0+h4NLioPZM6SgBlV
KZv3OfIqNFsacUMusj+4dfHBoj9bV6NJLArjJfSeJvcbC04wtV30czE6SWC9feSZ5qyCworuWhvo
e9dN7H1haCSJwN9j0zuMH6ZdYGPD3KopwUfHhNBplncNKq147aEQrEo8QvaaVxSvKqkq6J7evCpN
Ub4O06DeWtwSee6KV9nDGt19OE/pXVbZtdesYtcVB9l/DntrV2VaupatBPHbK/JoT/JWssoV4xqr
ne5JllphePCN8DGR146iWtnaeCojDcuHsUOjAARbfpN9xyKrr1lkwfiOFAMznSh7JXR17dO8+GZE
YKRNJH2OteuCrZ0hdTRa8W0KJtQ8O5MfBV4e76X6XXZXNLBJo8vCXhbRZXCKdvgojK7a46zXbGU1
Pqbr1owzuBSZfih0UW3kRXvFOhY8jK923kLJM8wDGLLkOSlMfHtMwN2N0+NPVfQBU2HFXE00+bls
QRmJqYfklQ/Jyg7rbo+Kl0KCdCn/Hwc/LrXc7V8voIW4gMZtgfrKotjQwuxHz+It1hAj67TS8mV9
ro3zugwH49GtzsffurVu+ns3m8XSQWWdfJkiaQlOEvGvKGk9v3E0/BLa2fyq4rybowf9RVU9cbPt
Svjz8hJlfdDvPLgZG1m0K4s8PIGCsywGxlsf2u0XYdTmdczChDQmF+ttCzJxh8Rh3Ps2Of8/YbOv
VT0nOAGw6RRrnvfNNHCTwzpRfUaspd+OSaucAq/qTpC73a0RlcpTPCH4JuB4f7P67qrL8XOCDNQQ
1X+VORYVo9MOKLTiPVwGXn51yqk7IGM97eOgaW/ZpKAqjBXJFxJEP7K4Fz9DdW/pBp+j0vQ3N3VH
3Gh49pSFZBbHlbaDGdAdWzHj1trn1iZC+/NVXV4U7N7H74rdoGVNTAy/yH6fGGqwn5Q6XLeNbrzl
Uevuy4oghCxOQMr2iZLEjyImp8Ze95rkURxCntIM67O1WsTmW6qOZMuNPGd+pdha8UjRLh6dHdLV
+wojxUerXYft3iEi9BgrCod1XiqwGlzGljbZk2bSsH9cPhX0ngzbOKV/tGYWRNLOVVGhXFo9r4z2
oaZMj9bUC5Rd2Gvqo3VO42BHih0yxnLl2iERgiW48Wi1NJyeLR3BcXkpEanGTm3RUZVF5jZtN3cN
sgXL2Hwc5p1uBZimLPfVen3cYd8GVWtqDo1btvtgyt/wHhpHH5Zlc5EHvt5fZ7Fxc5p5PP+zh+wm
oLz6JPLSnSw2JSbDubAwTVrsIzNTdy/e3IIzKoMbk6/hII5iR9sqRPxUVsp+8hAW8XcnAlkqS7LR
VtCf7LJhGy/jP7vGKbGoNCYX9lknz1pdfdVzLE0/r93gzHpyhXVsooAZT3YLYji3FVo5a3lhLePl
40ewxzNY1qfPmwUF9iOVUtwTNuS/3R8KR4PIUR5vZN/Pmzl6crDcpjx/1nehkh3Rrv4i7/x57SjX
3RWBMe1xDeclcDSooovdijwoEU4rwsMle1pYZf+pTlNhtb4s61hl/H1qkUpDvwXJAUPJ1ioAi/Pj
VHZty1TxRYsfn2z5L5dr02inByGpheWW03IdO+zYFcmyOSkuEiOevtFil7UZOrjeoHmHKuRXLou2
lTjsm0RxUS0v/FLj4SbrtdE1DlWtsowFfPWuNVDB7Aa4Myhn8y0jGiDrk8wbD7MYIQfKi2PLQ44E
XCExEBa0GqkAeSjb2DvXy0EW29aqtmoAUVzWDVVFkpocf+mrumoSmYqdS+y0ziVJm3XnGfOJSdgk
NrY02IHTbwh8Ma8kOets2VG2aBG2jUtvsYz9rJdnXqD9GiaLj7F1aB3NAs3V71Xa7KZJV85AGlLX
zC7yMJkRglXLQZ7JuoiE0RocdL36RwNS4xAQl7Gyc6z0u0kti+M/6mUPOZQ0ebCtWS4/7vhvN5Nj
tdr7TgBxicwR+k2HYNqqiz3itBzAdf06lNJAMYVWcrBDdVPL4mefwQjVleopw05vnNi3NCvCULoO
D06ZpbtBhOmXKEieJKVkboKYn0X7ew8PMPp/7xEoVbue5hZ5WA8FUa9rCV61YX7WVWdjGnjtflY5
aYw4wmf5c0StJ93eKKoL9JjsLOsfnZ1JddZ9hqOd1XXtHa15mC0mjh0jsROPdF/t7LGlKvxqstr7
o7LMmx2AvkXIlbpiOTR1Gm3YY6treZlHg+bgH5Ogpj2ri43T4u00KpO6StOgW33Wxa5wnEe5kN5N
n02ahpyqL0fKyt/aZblp0ML4x+X+teO4fALZIg/yirbm/qr7LPLUMbHLPm5e4QizTSCgrT0yLqNf
hlN5GXFjJLNTVOqpgpuiGoKibOmCRu/WYVvDreRb3spKu7YXU5DJiNdJjfapMTTPVaTyLtEj5+B6
CeGSoU6edPddtskaEKfx3iHyuPqssy18PKIcNp2WWPWzACvwXDzL7vKQGh7LdtV1HveQdaZQY0RD
RLPXC3fYa5kKBibL0gvBuPTSEPvYC1QgqqDQBn67LkfZIvuA5WzBY/foOC+9ZQPcSW1b9AaSYVmq
Hwsr6ZvXIMPw16qwwvPc8CWzovFDy8Cs11bWkoeuMKVLQwASeTMdpwpSPQvH8I6QJgaNCgzMhK2z
P2Tm9BdE+xUklCH0024Aa2R4YJZMBAXSqHtVApJ4vVEj3eEgva2mSXxQlnUX3KViY4zT+Fo2gMkj
G2V9zU0OjythdEpwJUDwsePxS7P8GswZIqpteTIsnTyuM6Ul2aH/lOWZPDRRU+zNxkDsKQwv9t8H
Qmtw30dea1nk6jvVbT5k42f9P/rOYyUWbNu/XuNzqEjc/ogn30Ze+7Nenn3WzaUbnSNks5dP8I87
fdbJD5PMSC+7uBD+3dXNzWhX2TlCW6HVXBCGxajeCY3t6GbNpo5n8PvZk+dA5FSK1n0tc/1eYr90
U0mkvjadNvuz06anfsi81znomjVxF4f/Aa1mM9hbg+X/Rl+K3uKlOytAcOSV4r7W8I0Rf8hGC6mg
54DHhTX3uU6sEhu2kEcd73WOwSJnSwYKLIMsy1Nk0ocjiNaF9zF6b1mAz3c6DldZgsr5kuXqcHuU
hElgyx3vj5Lt7LO5UJ9kyUuIkNjoBuSG8xX8ObThoZ1v8qADhN3kgaECUaAur8xfDTWISixXXHfT
qlZnw/BfWhBV8UPeUPvPK1ToBNziUOzyNMKM/u8rQ473NrkB+tLDhBO6U2Zu0B6z7y2gm7tZOPF+
Mh2YZX0JtGQ5GERFLhnW83rAboRVKXWdEe6Meh5ZnlKSfePI1P3ajqCrY+9z7zBNipXxrEbTsM6I
bH1HhafS7O81SntrNcn0s6GUznXqSavJhgq2Ob6d6kc/WHA45/YHhCx3NzVtccwwa0AE8PM0Bp59
JK3bzKs41Itjq9l4d41KcMDSgZgzhErbqstX0QMDZ4avDwT3yteMBc6uxgp7LVszyIWXesi+EIxO
21U3zL7bRc1zuSRVUZmZfcvBxbEPPUwBYEhhK9Ll6rHRgvlxSPLh9+J3ZbYzhH6V8ERUCF7KchbM
hfitKBv+UZcu/Uo3x4JWDtHmdsO7xdrXwIFGIch4TJnYOEKtYcVG8ZNm1TBhqqb63vT2qzeqxmvS
jeY+ccxgm5Z98FWBRjACpcE2F8nRvJ/aa6xmxmUk27mq6jG/jZFQm10YwkTLQXmhhzEEB61J8Ips
9OCuLwd2TdV1WIhsMeH+DRhYFunNgGsMjbIbU/QPwtfxUV5DHoQdAQIPt9BSwaUJc8bbHClD05i+
GWWJ0iaJdFyhungX9SDCg94S1xgdh2tRCTRfm8AmEkHxs0EsxcxsgT4ZmDB9Nii2VV0UgJtOlaOc
mzfOuxEGaC2L2jnZEIu/Dt13e6kO8IA6dEtwkCxB5YNgDvcaXFcUsAYFd1RbOUMeNjdDmJH4WRpk
nWy1NLa5iLXTBzhstUKD0Fey2bl5LQhx1zGj7+qUPjdVpbyWQLv2zWzq27TKlffcUlayw4TD9rqr
EvMsRwY5UB1pvYLNyHOmqeR3f1lBtFbKbJcYt9i29BsRyWEbZgoOIn/XybM6FtVqCWdsJ2/q4RCy
M+qn0eWHyVh5sOpUv3rFqywYBS8IPwP0dxgL5y+nnrpkw7o73Zgw+Nafo6plfGiUvd9MgbOTDfKj
BGAfsPAJEZlfXLEdqPhK14gvE57vt77UQp+EPgHnep52TtU4G9nNDUgR2KbHvLu0/r9HWX1UvXWY
LymG3t8RJ+rvsBGQ+jDwSSaTdP6s76KcRPE8u2wH6SYbklRVz4RYD3KQrOfvRfShHZYQl2PcyHYT
YR9c+6tqqe9SVCf2dugOOD+UsEG+X3PLL06j2OveA19nhKI9NDhG7UFmGTerbH6N5j/6Dnr4pxF2
P7hceHno/EkFQGeRphEWLk5RgKHnpzSgbGj78ZanibrWUw0wcONeJg1VNalIFff6LlQj9yJLsn6p
kr28WQS7R+JXzwsAf6YtXspJD56U7BmQMJSX5TBjybSOqzHayiJw0cVGuZp2VTwjbOl250Zrp5s1
ZwhZknVfQamaD7IxcsZpiwtzvpGt+N2OpyzHh0e21hmKXhM4Ltkoq2BaALU1p5ssWQExhqA5B2xv
cn29+E2ni51GD6B0nQJIX8nip1/1w+hGlselT1Mp7Up6WquOO8KN1qYX10W2U1cwMmXJO78osHrY
TIxv01KSVaquf0EmNr3I/g0/2R028cw6Sw8XGNFTL0wC+FzMg0yByAZIMR0bHT26Yo/FEnDk7VOm
T5Nqs3o0owt5KXXNBxqekLXTWdj6vDefxrovAVfqyWrKJvz2lB6XgO49bC3vnhxtXjZPDtzudJrI
tqaZszOJrm9dx7O3ZpG+l3GpANK3lZUgPbknHXtACDh68gJe7hocxW8ugW6zRaFZ000DjQtzvMoz
xQJuVJUIOOo2X2usDBn27eUieuytiD8xSxOKJXLGlDyoAW7HTWCu3UInipssSPK9Mz5N3rIi8pD2
Dbk/EhhTcTT0el696REsb+Qzjjz/ow+M7c8Cib3nUjXCQ+hmH14f/iHi0NsFkebtk0AhtsV2mFky
4lc0v1nRlO7sBc3gNuMhrkv+VvRz3AibYtPyJ+Sk7iVMxK1A9iAJQJ9X2mtnaN88TXd9FUTY2uwC
op2K49cGCSJ1AvgzhN2qH3h6iBLkeE612HahGaLePU9F/pw8oa/PAgIQiYgNoGcH4mk5NmsyHZth
6JiX1TQ+jcAWfVG0l45wfEjE/q/EypGYrYx2ExZatS1bJfMHE4CpnvYrdCUBOkUfmt3Nf7RVt8O/
8NDM1s0oa/XkNWBbmZz6jRfVua9F08+g+6POUV9m7/sDKWz+F80HKoO72Mu/9hlgEr3soOIWzzpo
NX+oMZfXla9hnqysumJaqVrsx4T5R5q/o/u1NfjP5B6meaPT/FBZJqwt8wtsgOoI5JjdCWYvvhn3
hAwUZVjpc54CsLK+6ZE+A/hmTelFhVjR4QMy6abMmWCnDLOpqkyukQ2yeg7J21kJHgVj0e1Ai/6h
DHn+2gU/KyR0d5DQ3hSio6wT5ms5EkDKokVwakyZPGZnrWr6FTwmf8lcocpEeAGI5PAjjcP6qk0G
Zmjpa9f32pvhHHsQlCslEK8avJB1gbLBeuQdQMTTPGAvfjXn8VgIFSeuJLsOLZ5PGhSZzZzwZZDo
7XcReNJjFB68qt04OuaJQVFjkWMOT50W1Sw+22oX2YgO9n13B/qxNutpAIVsHrXCVXw1ijKQdt2L
MxckLKdiXndBXh9FPBzqDmwuUkukZoGvK526HwY4ZoWZA3wF14VsPdn+yMFCpSRN1Ha4xfW4MkSB
fXUdYM645oiusndtF6GdGakrGwSkQHphP8/wGEwsgHwtyLUj23J3NXQKS/egPhDD9s2qnUBxqMfY
E/DDqyrSN9VUNccuQTj9Jk8reG+p/1vbrKtU5IXd7xq1OxQlgS7QkYySV9Fk8+MCIR5BcaD72TgP
O8geOWxns/axeh/R0Zibo/AifWt16k3Vy+oIkHzmCYtc7FLYH6+bCZBJp08/mKtsaDKz99SIRU2e
lYHP7BcebR1xhTxcBaWDB1Xq/vWMn9NH7LKBm5wq8nP9u247LyLofJ2c3iGEq7px4v7PsuHrEd58
L00bAd8S7WYy8EW+iGT33q1Okwj9YIxXbfGaR3O1STuAyHX3I3PQLAGo6yCbWpabWYncW18Hh2x2
lZcAgd9gik6a0b3lVltsUS75aPNU2ThBw5eHsCPqP/1FtUVPCp9EtdYUL03Ufwtrs0XJMLJ3iU1C
pRy6bdDX+YrPm5yybNx5Ef+QrESzRc+s/lIV/LO0VLxmA3l9vWLrEohdEmfbmYDy3hbNOcsKpH2S
4m0o1ZVYvGHwqcQmCs80MprJti2Cc12iKpHwMKpafy8D7T3SHUI1TX1S2W+surnvNzAXraOiK4KY
fWIeUoHIRd1WP4VWFD6e1IZa/0SlJ/ZHM8aavEkxTA2f2tzQ9ij01mFnrVFALpzmRU3Fl8pUI98z
Rra+bnaNHDvc1saAvnAINrX2soOusUhI3OS9rb3Z7xJ3WjnNuWxT37Un2xdejuF7VrrbgnTPtQOy
WIdNe82tjmguciSIqcHDaoWKJmXTvRHTj33RW+9GEcLIIuR0E6q3H1I0T9zmWCjTD89B/8ryPqwh
w/7TGA45mSc/EqSLmZzH1WQB5yt0z10Rhh737LxSsmuo2aRZdYqHlnewO5pbzDN0v1ucPo1U+wKh
ewS7Wp/NyfXWcdnjnZFAThVDfJKHXljxiezoKc1qG+qwnQHj7V/cBIIFkSU/sxW/a+ufsWF9sYbp
z1pvyYFF5hkw9qmEhehMxBFN263W6CB8bTAb3Th5+oqsuHUdme79tk7rfRk22T2bwOEpUfckutk3
uyzdZCzq1jrELESxYhy+tAEsbWavOg1n5UoXBoJAbrKvMzc8Y0sToPZjRKfZy6xDwErtKKJEO8aD
AUMzyudTESfDPkcE+Qw03NhpQkyXPspCFrPQWoHHVNt+wBiRXJO2KePEuWdtGG3C+lJ10HpMYZNM
xQAS7QyWxHmFz2GE+O9qQUGu2kQlb24CibeEsF5tw8MucBbVW9Pse8XGbyCP3beWpP2qdqwOtf0I
jeEOGJAxYcmERL76da7YOWlVX7wrFTlRL2nHQ2mZ1hrKa+O3vC7fRwumTwSv5R1acQs4GewDOFVc
/zphvDOB4awIVet9tLsOD1+h4q1p4Z9BXOQ9RBDF57U+vBNPZ8OWVP275gW9n4GSevcspJCs2a3f
w4JXBDqG1TsUshFRbSTeQsU4YjioX9Gf9AhIOMFaFmMx69dcgUU0Ru9zm5QreEkmmO6w3VbmyCRr
msfIZk8chGZ/bRFxvTb8rafRrbcAztgrMwGtSy+Dapk61oW1NhEl767MtfLaJvzLBnPV23xKJIYS
pLzHAY1kRGG60FiioKj5AI0C9hvioGePpraygYxvVVVpME5p/nD7lBQz2iBw/IsXcjrTtkdPZA1S
yF7hhmX4vWakt8oaHH8SibFJCAH7htXv9CLx8CSPh+1cXvukmvZdEwfXmb9Fie0zmMW3NArEnUBq
56NJxZRVK+oNKXQU/fL5bpsTE3ZRTysCCaDrUO4mMcVOVu3jbgWZod0aiwlql8crGPHJzR664uDN
OK0i7YgHSzl/K7oCn5Fi3lW48m2m0vsCOHjd1UMM8YXnP5hB/E6VK/hTbLAhGA63M2htx94ESRT6
QUqgtanRwRGcbuMYypAI0PjShvRuK8lVX17dYUrgys66et2hHaqgw8bELSA+EBBAizWwVp2XOb6a
FSQimR7aOLCfh9IjqG5l26YzSn8oCGoUXuiuEwzg/IbM8qaJSns9uXV/RKjDvsRCi/nRzeAWGsJl
mskLNWcJfXOK+JwbFSBd4zwhTbfprSk+we2odiz8LT7ZDd20aq+hmCGUJji1PKqIQ5V/ms7cYcQm
rH2PFE0UxYSQJ0fbtG1Q7IpQpCszfmtsrbqH06j7RNS+8fYmwzyI6Zhbfj/1pR81oXKzy6a7jvao
+Dnp+ksjBrFCs5k/XPWOEdYbeUGYJ2nrO9FuwA0dwJ+iRoEytzDQdjQNZXo0L31EaV1VS67QG7f8
JMZr25BtxEbRO4aBi2Nq5l4Qct/1oZL6vaveTAI6G8OeJl9rlWPrFW9C2M45b5Uf9cgXNVqacTHL
Kt80U/JXY4DfqREVxznnXnR1fE77YfSVeHL8EZeBlnkfVQimFdXOjhh5B5spwD1I9DCluyDAdA3p
DuEoP8zRHE5mAHxrLKNV1I3WqhH8TrpSz46K6KGAGgRGp7E4uFOPM4hbVGc0x65qzZbKACpiYImo
Y7kBWJYVmcjsUz16OLqMLJ60um92kGw30ahAWavEvM+stAFaWb62TfGkqADeENhudk7TfGgi1VdG
rZk8YSkPn2fe5m6EJTeHBzfEtWiJiXZ9lGyQg2YFH2rTWmX3UXqROMJRUslezd+axgArx7JgzUMB
hwKf9dU8jrgPdd5HGuSm3zo9sQ5kmsYUbejGvpEqHa8jIEM0i5pt6oZfHMRqNqOn42Yq0s08hjab
4Z5/UN+LrR0G6kY46RcMgcZ1Rchsg+Squkkj0ISFEiK0opfnfEQPqwmYojLbNHwHSbitEvfOqs3i
diWCaEcMLj0mSO/aqm6fWOOfMbtskTGP74amKbuSB8kPpnsKgGPIYvHUsJ8NLRLNhkveRMAraauG
Hata66z02dmVRjjustLW1jEAG1+4yMnGt1CMFsubpl9lICTXlpM8RZ442ZZbb1okcslbZ+q2h463
nx3Vg/GLyAnvcKg0fZJtO4Tf584ukPOK8WJAT30bTOqmcdzah66cbgPP4k0SiHCDytOHhu7Opuqa
4UXLCAtlsG8qXf8fus5juXFkS8NPhAh4s6U3EiWSkqqrN4iqUjW8T7h8+vmQ7HvV0TOzyUAmjCiY
NOf8BquvIMCz1EL4qwnTaYP5451H5RNj8X8Q/sx3sYbTxWxtvByMTERQDrS+1+Jo0iJoZ4YFMJ8p
/kiIz8BzXWtgAwG1i3Y9MKXYNQ4K5g1KEKDDK3FrcihcFonAgJx/O4Ggzyd7XunMpO0eazD6n5/I
LIznOM2vWtjI9aAb4XPcWd9dmzy8HOpT2mfxsZzprm0NOFdFNqP2zh6rTKinZ7x3NwYudOumMVBE
qkKocyE4paw7CbME5DXlaDpGzSpEYHWva6xZhsZpH4UjQUHYVYE1kutcwyCTOziamGFkEFJ7qbFS
n4oUIEDQHLG87E/TGA8ntfVVRK7dn4oU6BScGkZqj3A7+Pb9XOb+nodbn6xcr08u8a6dkNVlRuz3
hCSSPKUFi7YAXtJaXc0XJAP6fNo3JBiRoTkTvfBXhPovsRG0p6wpP1q/IIBS2mN7kEnBEjmA1ezn
M7LE/XwarR4tc6/DC9c1imLlOKizmKV9HLTFEK/eT7MsT4wiJYugKdw6ffXhJqACxBBVXJ9QS4fP
bmFXay2pEtZSfnhSBdNX5qFJdnEIu+9CTW9Psm/RyxqdfUt3eGr1DOxiwrR01bTVW5qJX50o+8e9
UlvqNiXSQft8DqWP8ksf78PFjVKtM9SWv1QXaz6e96aty4kfTeFO4Xhyo3dITTUd3dZA6p/VBVnZ
wEs/rDIqjXWnN9lRCEnCXW6MMbsaWpDiZs8/RvLNQYYSJQhm8F0Xhms6qeUHNC9D1V0yje4CCd11
ks1hsUr0MNzLvDmMXYOwQokrYpocRwEvUWOyBgx2sk7qFyDmQV7Yk++k7Wr8KixfrtVmZyQ1y9/Q
WiUCECVSIdC/36oyYGk12sRrMKQ6AXQwTzEc83XtwWNrfvoy/0ncxefOhmjIDabjszqmjgcWNqhJ
fFTPqjan6tQuhaqqwkbMg9d8eZT/1+4QI/p/HD16Qbebx5jgYrk36nGN2fJ3Fif9urNRhdu6mo3A
SJkdhqYISOpwQFTj/135KWLp86oNWvCZsdcAuaMYQPzt5s8YTwkygJOhiacw75NjrhXIub/02ATu
+mS4lmH9lNEPnFDJxiGtLn4gJxcRKO+gafV4zErzpUMbnnC45m+9rNVWAKNJJ0SpvIVNUdJ3y2Jn
jNHVIysWFnd8199b3bf2wxIm0B2nOE0RMpFta55nA2ubPUQE7963fMPB4IOXLKq3QNEgsR8oI4iU
w3jUKjfj0/HnSzwjyOZ4WsesiThjgHhDM+SnUI/R5RYa0yrIWGduzREtGM1ZSbLOK20CpOVb5ioL
IvuO4lFZ19kpqOQnDxt/GkCrR3ss8dY0U7FJSJGZowguYyytPUHlGtbYOmUJsXHarnrRC0iNA8uo
dZzX6arPo+rFSck4I2SFaH+5h2gvN2RhAo5C8NmaULbF48b0ZfYHqP/2HJapvcYSudx0mmyeMoQz
LKPSPmq62Z03tf4xx5foincmOWlHil9TFu89KfCeF/bd8+JqzydQHkLi6B9VGaKYkGo/+tCu18jT
DiBG4/yi6ax7umDY1nkS/4jq5J1I0hoHbvv7EMVXBFG930VMPI1xwSw19yUPmb6UUdqsWh3bNrtz
fxKZ94kF0Ed5uugPBEtupAbhuPQNRCuiJZsq6rKjieL8xitseUDFVO4lqYMNKE1rIzXRbZk+bqp6
TPd6s8Q7AiJSJZFWEffuBaA/doXxcCvhk1hplXwPtdqFCU4ywbxntV4t5JVkq1uuvHWj/l10xh/l
KBrUySFMku0nD4NXS+qnATpAY7lBczm7xmlWQG7NZjqprZiL/NwU9Xh2lujdDNR3tNrmEAyt9o71
9TYOLEKqMPY2YZ9vpyiN3kEK/owxmnq2W1N7s3RHwz5DH7d+X4BsdKpkl7eT/70lft0GPtj6LpzP
BD6jTW4jpzSQQT6gyL/xUXL/0QWjtfYyz3hhBWAd2zrp9h3cs3tiC1jvZMJ/t8gHO0H62WJIzHza
sK5BldeL94h9CKwhvlpNSGhDi8tfef0bWYGEHGlSr2TrBnfQxuEuSjwIw43EY0tm8oUQw+dsiqOc
Y3EfO+Ffe4QtkhI8M0bT7R4lcLojlf/O+bEnlfPOyKXlq6/6Y7c6UjWquirU4V9nf7X9n5dQu10Z
qn4esTLtGBH5hP2xmBo/NqsRu2NVV1tqvBkSnYNU/R+bX/u/DldtqvhXm7qOapsNUW4svZ5WrO1y
tN/KsmZQXTZ1jykM4dT/tFqDzYRg2Z9rQHa3+LH9XX+c+ijjmTSg5mi7KIubkyrqZZgd7QrxMVW3
u/k/ddSrmUUO6VM1m9HNMXQ+B7+w1oCIoptqqwuX3j21x71qU4UON11PxvDp0VS42WtEN/Z1ksC5
8Wij5v9oUzvKTrbkdxat4+Xij7ZU61aGMejHrzZWnGvE7K2Xys6NbeLX0d6pkRqvtMa56LWtX8Ii
SBj6JvGj9Y2PAiDy3dS16STDuNi6GBBdq1myfIrmFRJv1fcExMU+xQDyQGIE1jLsREz2NoYZDJuh
zYmlhOWzWw3dk53me58x9oyTJ1MkmeVHmGP7jCX/uUSydY+4y3vZ5t4F+qG+1Vh20a1E7vMoppQZ
vv6cTeKEGEpxxr03xlIHIDcoKrm1AsPF9KRAP66SP2IP2UludHAnoP9cilb/jt5auYlHt9zq0ngl
3dyzxOyRaayyad2hbri324pMj44gk2FClGPqvcmGQX9vvBHAqMgWNgWRpBx/KCyoIuuPtP60ur5j
pQygsY+cDzna9aaAO3fLE0QK6qn6SSx/PqumNjL7S5AXR1VTBUThaNdB/d6o41Wb6M33wBnaJ1Ub
kkqSYZqehZgDcGoi3lRFNt7KOCyhwSbjVovG8abakorJLuCoi6oFuHKek6b4jQzN3wfICalqopJg
UJZrqKIw/0pGJ76qywS1TI461oWrrwOGHrsHW2vzo2pr+G6fhBZego4c/lxt0EuMXg1Z6Jh4ZvPO
86MlPEG3rdoiJ7kWJRlU1eRUA6jbvPql+nXVlIxyXuu1Ye5VNZ276jYTFX9cocQC2wSopDCvCuQK
HPQ1rVPvkHb0r0i2/Ad0+zikk8zPjfDbV/u/jyPEXwKHtMydut7XgYOR3CeycaxsinGNglP1jGSg
fbSmRT+nSaaValPFUOnVs1iKKNWAc5qzXDSfoOb8d8fXwUYmvUNt6q9fTWprzsPq+avNT4vfetAy
+2mTYOW3XfpcmaSMY8x6H1tfba4mABG0wUkdoZFhehxWRk1+0EzAMMJEdTytbcxQ9EK8RwSCtiFz
hp2qGnFV4IbQw7v2nO49DsMF5LPECpeDkzEuDmkcA6peqmPc1zgGgzNBqom1V+y+W0EOvq2yiTAv
VZuk+sHsQO6LsXffp7IdD7HGjE3tzacuO4i2njeRDVd+EK53ClsmJW5GdE7XjBiRtNx984aSJVgQ
f6iaUxjZfckTqFrih+6bZTuoJIniqpqqPmI2UdTySVVBTNlrPBy/N+g8bMypCd6cZNCQBEu0rRME
/pvB1Oigl0zqVLVC6gX9NSY56mCL7uIVBsNZ7QxBdLx9M3mth/U4W3xXdf2qLxfNBNNdEQTlkzoQ
W2LmdHOPMxLGhSvVNjLybOMOFaqA9X2Q1AMkGoa8SQ1samzyTS8k3LmkccQAXWRtuaY8eHm3i70h
B/sZJfsStZC3aLzWdVvsAg1j6HxcdC9H906QwCH5a/TbClTWu5YNRKdy/VsfZYzuc1m8O8Y0M8+n
l8M0JmcubnlnmUB3Rkc0fx+0iWRLEH4gB40Fx4T4c9Dbe1Vr6rF986wjvWOydfGy9EAFnTzTDKBv
ZUhRl2H83k1EsvKGlBQ0GvNglJG3jskJLFE+bz2AdNkmud3vCGMtsTGf6Xxxn3urXNtmER0Cc4P4
qP/qLn4wqjDzg2VrL1bZfutNDSsev5lf+NHIcFQT8eqctYtmQYtMSR6vI7eGamiiIYhqVvVDlMNr
GDb6G06GCnGzau0gvBfEtbKGubquNdyf2QBdtBRqK17mGG5lP0dllD+ajClMTpo13NIu/1W7vnXo
sLG4xA76cDNT3HPRFH8w9+5++XZ8GabC+I3Nxi4LOofF0ks3yxUT8pIcthDAJZxsFSCu/C1a8Ndx
2a4ivDHe7bQ7JgB5fxkFwnDaa46Nyc10qzPKvOWuMojTllpabv0xrUl6J9+Y9DX7wYfIEIsgRp8+
E6/2ULUEAtzkVxv/0CPp7oPOWND5pb+ZdWKEZRpXGGf7BG11kLGuNK8yHcu3sU8XdmEen1Q1b9Ab
BTTxBPPefQ37mTxUPzZwNazpNWnthV+WdjtQwemha9AIcbTygN0TJg652x4I+rVbe6GVszK3bkz9
+fOSHCQJig0gqG2qkegnqZWvUlMkBG/clW1ecR28RZIeyKKr3UWhWeH2XYL60oz63fQEmrVFeXVY
rb0P0jeuojN3ah/Sp8G5x0N7NbmfPZ3zux17wb2okefHIuN9cKwZF21MmJd9E0JwxJpxNV1qOnqL
t2Ygcr/UBpLFtxInXlVDD7i+dUG2i8PaeRdVg9luWezVvj5w9KsXtodHrbabqxjl0dYzHVkL85A1
ubwUSyH08SxTYRKuoVb33bAbfM1Fy8h0L5NpeKx552JFRAfNANVoLXtShzFmnotzYbbuRR8N9oaz
kFs7SQYEa5e62qUKEpjYPA0XVXlcqmg6h6RqRRi1GOPDOBSEJbsYwzTfaWMIQyiHqWq1/AGSAC5n
L7BnshbAiahOwuRo6evy2Mfz26Oq9hhtPZwSJ7sU+fCHXaXVsSDidRmG5u8CBUxvi69cs/7XjlEP
pmeTn/J1rLA8w1p1k9GsAJAjLbJcJREEgyYzRTDADqMXK/OnXTxApjRyPXrhS4Ik4A5yflo8jFSb
Os7HGuhFVf3GfoVxR5RhOf+rXTYd8kWtq6HLGLVM5UJjE89hDOOUokxFCcAYiuWY1ySRl7bEpvdE
CCgCzuGKt8Ip3+uwiS+qFgRzuEArcSRfdo4i1fba6KYspMv+TXdL89nF9wPEiAD0whENsFQWx3dV
iVtyTOjVyydVNQRQDsh4+V5V67lMj+EYgBxezkTGs3iRY/L4w6rJdeZ10ubRTdWcYiTEOqKJoqoJ
3u9b114C0cvpsevUJ7gY7kpVc9NzXlsouKqmfp+IzEPuFu2r+u3FgvOanFTDT3P53QuwaDaNequq
NebyvJolbjfqt7kFMkgpQlBLTV0tCYfXvCbES2KZ1JpjlPpaa7r25JIsIJA8N/TVdtUddJfMUIT5
57s3VfMqjSLvBwDic8sWnnR8T50j/yJu8TETCf1e99BFSMrHd3y+GeqZGq7w6KwvIDjyQ1254UlY
Mj6HoZYcyEOWhwoRzxezSD9y5Nk+xezd7Bm/ds+vP8uicrFczqaTUWNq7Kegb4j9JJ9HEvEdEXwW
Bkbkp5d8KlOQOFF0JkW6Tyf55srSWiHHCXyjzt1nIftKrorG4PXmSx3y4kUVmuvmL0RDkcgOf3go
PK6HDAa6Pzbk06JmAHAF9BwOnY7GZg+LJRDTGbC8PLZd8xPbTO3oGMX85vQNr930auAH/4Hv2q9S
+msS9Ch31+EuduPfTV9kL0maoFube9oOmr7+UTupwaRV7AzfdN9jd09KLP9mSTnuLC1Jt76WnyMt
+MV0XT/ZbfLbTqqf/RTbpHca72CAGCXL5mOchdDY1KY5CkyQH4LYyv4cSRLls+MDRWpIVnp82Fkz
BRszJr3UAAS4VdWeiHxKyg/Tc1GmmL+gTkyWwPjWyCg4OAGZT4Dv+baJkce0PcBKI1j4rhvCJ+dP
H9b3ZSyNm6V3J4jozYosVLTTKyJiDnKXBF4m4r06c/PWs16m6U8TxxPrWgnXP8xFj/zhBEC5XRNn
1A6GRl4NTlOzgztvIg8SWqdfQD30S04EbIO+krsp3XLxkZVHhkckNt3oe1P47V2aDNo0mS8eiXvA
3V5MxJRCs6f4aQrSX3OJ6eI0op2L1eJfEhpMLcwAN8CoWztDLK4kb4290zjxKXJKovJJ7W+iUrc+
QH7+HJ20/stGBZNc0O+k7xvI3zHB+qpGHGIU/UpHpO6Ic9940ysjeW1AqaiaKhpHGDuI8wTHliNU
EdYmSJcpOIeQVW7IqBjA/tID2IhtihfDy2DY+n0mtboNTHLdquogpHgpUrTgl50D6ML7aEHGntzh
STVZsA/2XuI2m87PjHswWAKUJwCipaaaDMtB8E3k2UmdsIw+R4uRmblLcqiMcFH7rPv7HAJptZP6
qmp4UkXb3A+x0Fl2TqxsyFeLk6oFptHfEy0HIeAhSa/aTDxCjkNQurBoOEEVTEp2fBrYiy4nRL42
b7Mm00EjcASz6vS1N8k+LDu1pZhGAn8apIGjOoJQ93gKK1Sgvi4Z+fkJ8dXs8ZuLZKzWSTDf55Rw
x+wY5r0LsUYr2/iUFzEjXSXSv1zhoivN3Onmxe4tHz9rPHHfiGmuZ8uZsCYprbd6qn/FGUITah8h
Wn2NOGVwADFqv7kGfobaEIxbdWxpmdGpwaZmrfaOOpke7NedfWi/Mt7XgGHauTgFMTMIqGjJTRWI
o1TbJgurbfbfNnNOilXUBIh3u2Zym6MJlFcYoP1t7/M4se5+1Vv3TGp0+mBajqqaakF/NCTwEHWI
MbrWnQFs9orkcXzZkUaeUGk9uMvpTdTugLuHCKLDbWu03rupIks7ertunI5elHo3gTb6ZUo1aOYm
ALTKjmBH40izVwcTEYyvaMmxpglFuQb12225QdMWYPPf12v7v6pCC7cw+wFGYZtyg0tnYnHX9Y+q
ahN2u2kNxjNVw8S02ssGgN2jaoacJYt9CHDjRTVNliSd16c6th5NdFdtswxPRsmHoWqt0IaDcNqK
I/ijqhjc+aUGHPL8aIIFiaPVGKwsr0xePZ/PXKCd5c6mvSK3S6bYGqObKgI93uuVJS+qNoV+d0la
f1+ZeZKtZbdEgdvGW6m9VcIonzsmobMuS3dfbVaQ/Q50nUFvqLurkcAq++3hLTp1+k0VvEcoeAxk
q7/aQnt8bxN9ekLRR78NUZg+tYb7x9cBGesUlDe6bv/V5mNXJqbHRbthRLACGaG1M7nzk5mkr2IK
igtjYHEhhX4aIEGcVA2jTFdfqc0gj2+GsMXxH23qNKerfrYijDZG3RSAfErvqgq/JUroQQiAoU5b
rWuAdMnFtOMmg6N6b9OwvodZTXgtSJO9aiuSklhlCsQ8Lqt6PTehvuLdD4/qYNvCo7VCpdiygf/U
OnZYOd3sNuqT9t7K+iYIFD6j99reqwyRWzvWwrUOHRSvh/Hs9fbADWBnDHxqQyIVpJThtnd9btOX
LvWPaqdqwmfMIHjfBUdjHuvLbE9nt40HnudovXf2WJ+Cqe1BBc1R8dxG9bast5o+1puu89qN4UQS
4FHY7WzN8p6HDIpGOoTZYj+2xcftW2eFFXz44Smsh2dniFBsj8lJwUv4GfbpzokRPMgcVjoVM4Cg
NprDlLif0i9BsLVHfYhgTmgxmG59MDeCOci6Y/ZRBvgLmcVKghJeT4kGkTRkNFfZPvAxsOttMOi6
Np5ATLwbrZfsIwYEAtw6kHRAysNgnnWJ1pwwNIvkAuwkX9vnk/nBuovOBvTCprb0S9HnR8yotaem
r6HHDqN/LAYIcJb1nnZjyvLPZ50M2rMYYv8uC8c4zWS0iXcIgolWtSrKWcCZWukTTrqoE5O+nXED
COohWwnJGMli+FkfrkbcBa+LCN8MicGdGxveY2Q92V2q7zSMUVZV8iGlfCMjtEmEUe8qV/jnocAN
hkAAm1/FPKIA71rNGdGybyAsJlzoxLCrvRgfV9MML0P5yWXiE3Ir1grd53Ht2RaZ20ozngrmqoUz
6Vcr58pjU8izg+BsFAMSKTQsFzMTTt6cHTpjbE9tH7Zb7CPHTed50VPut3KjC/NbNOEfAGKq30YS
ioYu66sD/OPamPa7libNoUCt8QmZRHAljCnbvPPEU11VREnMEf6WDNdRMw9PAAkOfYsgo2izddnW
+6CYgmNpzc0mZ97A0sqOVxZuWut26A9OsyACo97Y2qOb7QAI/0Sq6cdiJnqwyZKvuVvDGjhcv0ad
jQge743bacD1MiHOBiU6CcC10JJgxd5bjPaWC9tG/9lk5gyvzm7PI0CDo7YEPKzuqmbUxjKtZorC
a9STB8ljhFnKDMmIZBT6u1n8GFztkufwfBFHWefpFfTyX9K3mhP5N52RMGvRXNNPc9UYNxuGh81r
T7rXbccM/I3XrK0yTp76solO0cQMozD4fucYX568r5HbG5e3ty4IWXkDmhRe8o5RLxPMjBiq27Tt
Pnbnn76t+0+Tn4k1oUAREwp9gB3wViO35HrHaIhxhIgg0xglpmVVu0RKvkEEKNdjmnx2RY1LdmIf
GMuHDMQK8lbtjhv6V5tjETMRhif7gCmHaJxXAiPmKgVdtgnT7h74HRwzv8P9TbeqY9zSD6aavZbj
0K3rnphAW76iaao/DUliPIml8GwMKz1ImHm5is0o3No9SL3YMFmhaF5P3+t02yjL/DWgrF1SRZ8a
mQeUGBIUhQhl/Bqcsf4QyJozaB/6Ehs7z4fTZEbkQPQJemrA9Pg56gDyyCsrErEm79nU9gVb82KF
G8B7nuoxf95zFgj1ZoZc/DIFBNhbs5/JCkc3hFUYPkUDQinUe3D4dvo0gbxcYZvFrIJFYZ/pcHhs
QfBa5tHODRb12Wb4jPywQKDMAt7omzkgBrsEeBjuY4lVowlhftUbUJnE7xHSYALsd9sFwPla1yPq
7K3sUuhrhKarrV71IJR7DQMWQ9eQj0QvJopCEgu1f5+b+TbFbvdEqLFYy35GFK0QL7CXb0Sau5WD
nvwxmE1QoGboHD3XP2nhEJy0LPRPzoLTadL+R+cHT3VCN2t3Gt1Y3jQHicISFqp/jgBR903f/4n3
gQUn2I22Wp3NzyNeRU8eweNqIRBHuXnPPf8M/mFmlj2F3MHxz4lVO9GNCPhSmm5Nqw9XXQWJokgb
AhUissm61c6h8Ztq5WSu2ANdrwDFBQ6gGwaDHWTmk1eSlDIrNLeQjr3XTu8T5amMTZam+3oW9n5o
m+CPPHiDy9TrIvwl3XYD552xNFggMtqvxBrWpVNEJ3OK8Eds9G7DSj04DADP9g44UHAnpKS0kMVb
D+HecyqCHrq9Yc74HEzO+JqPaBR51BCTybbCjt7KQnPPX0UzVt6j6jLzP7otFDFsvi5OyNwxGB1w
jH4B0LMJgl0YhcE6DlBfM+j61iyZV6Ye8SmGtnWWbUralNnHZ16a2zLK5pMukW9CKOpqpNFvZ3GI
gqrzhG6xehlZnTEQL8UinmOXk/Gk2624joOYLyJdem5qQR2Ja5sw1W3afF9Hnh6vc4/HCCbsqAnW
H/2QM/Nwko8sN9E5tKtXx5rc3VQmrL+XIvSfZdDDQxNGuu36a+512SlmeXDKQy/ZWBUEANjYydlx
7asZWbA3gok3CrvHEcQV8b10O2rtVWJQSWCPxVm/CJwZxUFhwNwlIw1VGFii7SxeVyAw/1toPfmi
AW3TKsAuw4qR1AprkBpTEQjCLPg1eMieL4kATZpbM8TWFcMtOBKYgQZwrKMBNNYcjTMrzpBzCY08
ISh95EWtzp09v+qxnKB2hO5mQpVmPS9VZArm9WDzsOzcB2jmxTm8kh7pSWmALgrs6gwi4zDOMFKA
K116u79qAv+n0k6zjYmJplwrzFy8EPgd8Gdbb5xLOAXSv0y5YTAV7IuXgNTcKe2aDwnc6B2vDdCG
1Y94TPJ3vcQlJhCffhXycqsogbeEClppstLJeaG8wDeeVTEzhAGwCrRNqI5GAxx7tVqVGmDPEKTA
3Jb2SV0G18q3pI3KY5HWdNlT720w7AYeQkoBEFwl1xWKaYlXuXwX7tqmy3seDSi9LUAB/NfGXdbx
95AcCZ9TAqyHTMYfMVJwiI/uZqzlNp43QXBf8EYAtDeZwdNF/zfX1vnQ/sW6RpzFWOzbqWWYBBWY
eVha6xkkIQGPs22PXvy9KmvrGxLyKHJONzOLnEM+ajdJEGCht+r7xl6MB9I/9d46pMEUk63fBKkM
jnHiXFJSaevcRFZJ6CXCfxaIcffs2+b8ZOTp26SzSo2bCBnFGMrwYtLUhOjaZB1/DyjQx0MBIira
fueS8AbLVbsP4Yh8/qsfPeMObNdHGlubWQjY9NPGgqsv86HbVLkbvMIC8F70+U2C4Hu1ACO4ZdTt
mjT7VjMxQL4yAVpZk0xVVZmbBXO+ugCgqWn7rPdj5k9WDvzF2ZRRb62buhoOsCOqt95uu8MEW2St
qmbmdeCNWwe/UK17ZrrM/yN6d2PW0efsavO+SnN5RvjjdZCAvW3fzV4ipFxeos5oyQwjhekNXr51
WrfZ19DArQh2hpYhMVfw8xamhj8iFezFJBmraOXJqdiyin6xiHPQi2+K4qWPAYv9KN03TMvEsVgw
M/WCq4tBWBxt7yVZcKOtNetHgBHxgiRVxWwmH5pmhdv0v02qXR1eLJ9de6oj7msgoNOtiiqnVEDP
zgQ5bbRNtAl3M46QByd+SzuQAuF96qJ8F0HndYUFt2ic7giVo26I591DV0NhhBRuqLBZMPiph5L3
IrihdvRhDkly+jn7XXQCl+XILZNVfonaVF+008AlO6jNTBJBgoXFvze2FWhfX5goCNXafl4ghcxl
i1M1ALeOOrwewlWmGUscgdYILNaWrMp3Tys3mR7hkPtpDyMo5uXGdcsV1dYXPtE1Ml1uFVRRNU6y
mIuDOjLxBHcGWcTo7/PFchF1lBHr88r1inyjfmWG1jQJWITPFle/fdTpe6Uw4gVrSO7jEQznr355
fpOdeIcSNWqVA1ZFpu6/2kxZIpPSwvhOVYui2ce1ZuI/s/ymEtxnhHfGQf1J9TNwXo6TZkScZGi2
QV1/qvPyKYJjvjzGxxNWjQovVYZkXZyFNPrVNtVmv0dqBU8mQB8P7K96G6DdkqGe5nza6mb7Q+GB
VTECo+5b+HXEU5EcKZrRxYyo8XL6eL/bqqT3A+cV69GfA8zFbdDFPFEXCdGdyLq7evZu5r+MxH12
srXo1p0xQW+PqTvpreqUeyz/RIxm29dDAztsAqHuoo16XOppqK0aj89spTbVW+DEZkheuV8F1VCe
8HUMQJ+pzaWAiMC7oe0bvN7pW8ZMAkQA5ozVMEag/9hUZ3s4UoBE9q3y9NiU+QAayk0O6u9NXUeM
utukIvsmJ/Ok7tzjLkEtXVVOPm/UvVZ3JRMV639hIL6yYADUM1FnqC3V9ngdVF0VVo5jSNfHQDQR
fRz7m3rwj1dT3Zqvt0HtaYl8rhow7Bt1K9SPNIeW+yOiylwTQWeW6zQ/xWIbgtzl4/7apTdIgFfW
rmA2wFt3N5pSwLSNd6WE6CzM+WYuXYcatovU9fYykiCBseNb6dA5UcLt0BNysrL6X3/4H79BbWJ7
BdndjM3HkY+nh5oMDqWDZW5UF6DG9x658YMLIGu65XB5Hzf3Aaf4x1fzD1DFv++gRRqvSmBNym5n
xaUht6kf/6n1hb79usN0gifT86F0f3Uu+vBaYGK5U79lCJuX3JX6Do3GQa67In4So6kB81j6oeWz
Vmeqrf+3LehriXBAnG3UmzCk+Y4pDEuX5UUwJ6SdbDjWX6/PcoDbSA6wzfWIBNtBvcFT74yHuXRY
ljTb0hsxPvIXcOX/+3fdKj+GMVjhoLSAKyyAlK93T6bPvrkAGK3KbRd5G7q3pVtWb5KqfrVVRH+W
HskxpbcNvWYEs5K/epFGH6mOV8XX1/qPV/SxqfbLJhgPQWev1ZvwOAVbgb32IToSBKovZMHe7VHo
Pn594V/vsmpT1Wh5C/Vh2HWA9Paxl+zUPlu97OqIr/P//Qqqunpqautxjqo/Nv+1X1X/1fZ4bevG
df/uerCVI8Gf28cIrtwqBx5T5YDcBheE8zJwmAFE08hkoTqbO3woyNMzL1BPfHRNjEG9l1KKq8fc
gPXhk0nEQuoVHtvZtQSUMrb92VmwqnKqr+Xo9zvblkwlOlPf6FFF7GZAYGZFgneneAdzudhF2nJs
N1FSv3iYF389ePVXVfXxOX3VVePXa/KvU6oxF4cB+0H1MqqiXbprtWVm0JfsFM6TuvvqIhV4xhnM
Cq/dEEKrX6uvBFY7rWrzH62jb/1ROogoqXXLjGvwFlLdd1dxKWJuWJ9q+ZE4ONSQdME3TJn5ngzA
3ZEx2ap7rAr12NNleoJQLmvkOf9ZzuYpSK1ip8vpnNk1AmVBf1CdjEGvLeDs1qjnbuIqeowAlviE
lF8c1QXVk1db9PRiYcO4yfgpx+D1fxg7j+XIda1ZPxEj6M20vFepZVrqCaMtvfd8+vsR7H2oo9jn
xj9BwBGsogGBtVZmIhZnzzHLbmQ+uWie7VLxRCyTgazI1pHjlt+n1r2yaQeA98tVzBOLmTSaPjOJ
nRgb1wAuJEAl4ALeiEvWWIk70I+KLvjWgJxo8KL0irGdeczEYot43WI/2NZxIDAHf+4eeCQcxYG5
TlAMm1dX8y4qULwMn5uqzJMwWOpbqUXaTowvfpdrBv2xVh9GLa13sq49iru63FqRS5vmZ6gNwarP
Mpj+gZD/3aAtE4ckvv2iPC/s2J7mKNKwfSDGf6skZgo6v067K4Ts+oHQtOIkUDtd0BQnnoU/uZ8k
8/0Vd2KZY5Ybwwf6dww8Ux+ccmMAkIYWw9JQOMl4CWxm8A0MgducSybujHisPRnbo0F4sJuhG/Kf
yVx0WGb05U7OD/Q03y8XYWkVOdHl/z8Ua7Ue9NJ1merFjxHFeS2+lEVurhwDZD9Y0ELMIBa6UmMe
ZDQWRRdx2nnJJbIobPKqzVn82n/D6ucPpfidH1YZ87F5aq8JC7jgEEQegw+9WL/iHMF0LV6TMYMO
Zu0N+je4VrAn+210yCrfl7ei+5x1py9oQDBI48XzOk48qWJFtyRL3TAmuBwUmCIVwsSmRZj4O0sy
R0mK8oe17Pzr87EHiXPtM3jdWvIV4ek7Ey/VuIavN8MJ9cMWP0QvT6qtykexLBOLOpETyTz0tCwU
RRxBcF57AECWzqLLUhS5JVlu41K3nOPTsUH60kDUwRzGnCkmzoZAgPQgyuLN44pHbOOn9vnHj7mS
rQKpkz8sI8UtnJ+88bsH0P4oHtcAJl2Cpqd74DcNlBviSfn3rDh6nqoIyqkOdh5vPkNBPJAiyxbu
EyZEADxE69Kw7AFFg0iWfqLYuT87pUyP86+fnuQZ7LG8M/N6Zn6YRa2jpg3+k/+8dyI39xLZz2Vx
0Dzqh16fT/D5KEnBsVGbz8oI1ayYV5bVgzj23+qWLqJ1XmeL7JKI+7EURU4c9z9H/bCdEb1Fx0+n
+re6T6N+OpM3TfgIzZWND6JvesXRcMZXUYzzXlW88CLBlAI4ExgRm/fJzLYkS92YoAkK/I4+Ra2R
nTuJ6VYMvnT90CKyru4RIYQLfn6ixcsi3pPlZVleqv9Ztxwm3jvR79/q/q9DuWM6gfuzkGi/fmOj
0MaydloLiw/Xksw72aX8wVbxb90/1c37iWnY+QxinE995jN0kXNRpO6P3Dj+WkwNYg8qcss3Wswh
S1HklgXZ0vlT3aei6Oe2EAa0P5USSoQoMwHy8XLie2d5Kx7hOStqRXnElM22OimSnepkT8v0TjAV
sPGlLI0TjFyUxczPWsjDomQkhj2bjlzPqMe1mB6w/kPJWsEM/BeuNk8apowNQcwuWT4CwoT8bfNv
0+3yKFhi07/0WR6Dpe7T4yKKorX3qhiThQ3Sq5NHfdNYajyuxf43IsAAc1HUP3t1F+zmN15clCWZ
p9WlLC7X/yyKhuXVFUUPQ8rf6VuUP40g6sYkInZCiXiNlsl+XljP7eL+LEdWaJWweUuOBoYRbbKQ
fNg5Lt3EsSIRC4OlKHKf+olJdKn78MdFy6dDOqeQtqN2JSrwXgKlQDVA9MBSrilEckwfrhxFvPpJ
TF1uEiXJQVyZPGrT5DDK1qpKLOMgXvbljs7v/gdj5oelwtJV5MTtDbIWi97caTZypRakJ1oYQJOi
wpXdjU6OOwY2F2W4iVd0tlOKJ6Af1bB6Ey/yX6tWKXtbpLNxnVQ4B9M0OUZQBIMSB7QmkrLCW7la
yq7hSfCf+cYqn3iHrdFAgIwJebF8GKri7XXVPQvMtoEDIJDhrhFXVdyXMgHKpBbZcx6CMxF4cnW6
wWMN6U492zM/XX5xUT/connrOl91sWcR2fk1D3BOjo4+bMVVFqddEvEDlqK4sJ/q5l2daPkM5lx6
iublL6m+r65NpPVWyBgiFeel7muThf1egwhwq4KYpQj0DALS7IjOJK2Giu9Ms6DpmVodhzBPNYrQ
biq9p0BJ9so0hhyVyTX3ynoleo1N0h+kMdc3cpsQpNd12aoKeNVF4iS2vjYdAjwVYooucWTv5MA3
0i2UQQgus7PfYpUkaniwjpXqVQ9gsvA1QxoL8DyxUC8K5Uvs9s9TRPsXDxrYL+Bvyg2scT2sHBRF
XQLhURLhnih7WCBCs4i/hI4Fs6DeXIcQLgSLsIWdim9/7xjueI+L6id4x0OrK/lrn+qoasXutzRn
SV6iA39yPZlI8aR6bp3R+O5grcez63o4HJQadpyuW3lVWX4tR2J62ZLnL6ocm2sYdQivCqDtkrNJ
FkDHlDymRgF/kyxvCiiCYYbKieNGiLG49VMLpiTEBDoUBfxI2VeZmd/GISpuIieSJMsseM/SFGJh
jPBGFnqbvIB+yB26dx3n2b6WJyq/RC405Ehg4thMBuCV7bJzC7MQ1msZwKfmIiQqw2C4qZOMmCCn
7tgPV5l9IlID95qDsb2G9Wtoh+DeTQlAl+DuytE3aDWlo6jKE0S64V2ElSuD+Ewz8NZY3r2CDfsu
4wm9x5KirIe+99hB0BCaDqFVscm1TJEURUN2NXRdc1OixnkYp6RMCNszebZAV9NjafDVJF4ruYUq
Wod3Rh8Qm+t7FV4Y9/cQBeNtLhHNAfOvxTO3HF8EhvMAy0ywLvx6Be+ptrUUQ98MQ5XC8UYwfaYp
+sm0CHUmrFXZqKYa1Suk4KHBQAE8d/z8UgC1u1RTshR5PvdRhg21g9rIBJuWq6d01GNtreiachJJ
Nnj/VGZtIa0HB5S748cYmyE1eG5dAkZts2/foy5903ClExcO3J93SwfPTGQi0QpZAUtMO/7G3fnV
TyP1fagiohUgxHn2+oSwa3iwHkYFX7IxRMa5sNP2pLZhfYjjMLtxCxQg/7X8peolHq4k1q+y1j6X
sAZd7SB66MyiAvoqlV/CFseRBdnjVhRFA67QF+jX023Zr1qEO1bD1D1UYkT5QmK5puPwYFNlScBu
mTM2Hw420m9WPOpnMVRZ6crNcvwD4DCUOhNo0XZ8cIrN8gtqL/rj+2M0j1tqY/1QNfU2laG1WbtI
LLde8oRQ4YjRPqvYK5v6GaBF9QXseXvDdHwUJYR26y+I1gGGSnrImqYeos7S8s8HRfazbMPHhWog
gdrAfrBYTFkJBN0F/rT2UnaYlfMYthPRYMFkcYQGMyKajUuh6lK9h2xTWYuiuDxJLE+fKouYsOn6
mH1PoEsxLfTCvdn/mf9OHKXu3sxKMGfT9YN1moi8ZHDQp+eZ6Tsd5hSRFUnhjSDcl7J42voaCskP
laJZtDSAOzbdA4EzROB53Yq4LiQV8oJJSS3fytLzD63ZeXC8+8W3PN+J9rDzy12swtpUjJKFwVqy
UQvHHnisvMC7NFPSRfCe2Jq7/9DQtjFyMq+ea4ZbIAzhOe8TNAynROREnc4uG8kGE0a1UAkq9Ab/
R0dxyNx7ObrpEQf8vxwS2x3xFbKy/zxM3WSQ3D72t1zGGrj+9OtEb3GSIcvV6hLXE44Ct6Nu1CBg
YaS8BlOSQjBxFcXBdWEsDNwO8LocYlyfmnMZ5vLV0knkUNA78+Fr8CNzcGhjVfHzwkETY5Ckk/Vq
EIoPs5Ro/XSoKIoT17COHiyIwOdDxdk+HJGo+rbJCdD43DD9qiEPATs+jpn5FiNPSuTSaMfneiji
s90HBJwoMG82CX5GGW/FNsp85UnO/e5iq+WP1Ffkp87M5CfVL28NE+wN3zRIF0gH+fq1GvxfVlmr
Z5PQklc7YSicOfk1hs3gNSikr+CRvQfRqOfe1c1C8y7aiBTexgDqvqRTz758jTpFf1bcIHtRoqPo
wjcneZKrCvjlzS/j4dJ6SnztpwRyP7Vb6VFJ1qzGFXM20XhTUfQBaIojx7V/y1GHeqmN7RLkUvya
OCU82opWr0VRa6vuoKGausl1A0b8lWk07RdkrKAuMnp1GwCofK1aZBFk8Hr7CV/5SihYvjETVz/0
SGbec7N/JoSmeTfy76Nd2V8Nya5PSR5AnWSqzXs1EkghW0Z6h0QHLl2//eNZZv1OyJa6GUNUxM3K
fVYIPoPDtu6I9yQX+vV2RBoWvPA/VcAi/zZ+qlMNi6jYZLzknVNu0WvLYZizsudEMsxTFTcDnNtt
9qyCmP6C9PtKNEqEsT0TgfEVJK98FVWmW+FfsLt8L4o9bBJHxRmitSiWoa3fR7x0oiRGbDr5KsP1
poKIPnvDSFxCZvjauYQrBlh06cLCZqZXjO5hsyEWD1pPqGW3hdtZJ9HS1q6z1ZXO4LlD7WR0mXkg
jAleW7lo12B8gpMoWoFsEqYQtGdRNBEiQgdSdS+iOErDd5tv/k2Uhja5M1+ndy0kvsftvYMfdNJj
nNTyNXCBEfsuclVdWtwJ9NlCO9E+5k79EoW1fCZYoXtU1ZpXJYRVvojsi+gg6uFF3OVSmdxElUh0
WI4CEwBD2agIrmaoxyam9yi6h8DR7qn+WFXZzm7sAsHCcguNeX42Bys7Bw1guYksOD9LMknVFDY0
s/KwCZ0W0nEzqB58xUIKfDCeYQiL32WjcLbwZuYHUQSjQ0i9mr3meg8lpdYSSzB1U9rBXcHpR1RN
2qOuLNcEihfxO1HUyR44vrVT8X28m4Z2Tm3JeNL9xLrmkUGAxdStHuTfA9GSRz5typVlnYIaETl7
SkYldtdY8Crid/+pW7qInCHVv4tWVfb/drxaEwDTmOFD2Y/VrZcKwqUzG+o7orp0vkS/U9l90fvO
fK2sHn6gVM0uia+ZMBsXMRFx3fi1LexH0bXX4ksZaM5bWaXyxi5D4xrnDgIsZQlbCrywL8CRfkqQ
X23DbG0TNnSRc14quw+/NwoBYoZmVw+O3ngnybSifRD78hOsKuVKDG+Nb3LuVD8b/EaEEekhPIyD
dsBmm8O6mxuPjgnnOK+7BbGlkq6ipMxgxoWj6pIzp17M3N+0rhqeSsjJ/zbMfURzvtSCIyH4GRr/
jTx6crgR7T5xjxcxWmjZVJoFcMLC0o9zUTSrjhL1O17tYO7pKeqjoUfGXjY7sNvLEIaln03Cy0+W
b0jbWMlUZKk662AQ73tE66a6KJpu7cwoGe4DOi6btparF95GmdAf2/rG2vkRbh7pT+U8213EkrTP
jN3jk1ln+k8wiZBF6szzPH28tElkAVLxxm1ZFOUtVOvyoGtFdwrs2kDd182RJWgs+LEIVmXiA5mp
5tBiua37Hnr9SxTo0m+JSMv5REmqQBWXGb+GuPvuS5L1pphVAtuxMj75JtzgLFG8ByDU9j6ZSMVl
yY3PbRwae8wB8YMNFIgY58rAfsZEZrqj/84E/A3wofRL9dBBJjqJFTaL8Miz9d8JzMhq0z57SHNU
9Ze2IWYZnuLq2anZEzZtoTwQt9EQnoPCErgra4NxzXUPqqqhQdVbE6WBHKMWpzTJWeQsq8QFCAXC
tYmgdUG/5otidc5zGjtvyhBKV711HK4B9L2lH5cnUWw0mOdSK2yOathCTKWwLjs2OaFuWWU7Lx6A
9FXR+fK1LXL3JSjHd9Xw1JsojVMEuKUaD6Kro1jnQDHcuyj5rbev4zz+omeq++KO+BIzo3rKNct6
cfe9m1jvIZ/Kfd3L9d6qO+9bpu7LrjS/5URkIZlTlIfO67I3ZO7WrRHYX9hHXhB5yG6lK0Ge7wHe
aFpfWc11U0OQ4XFGWXdCsvR7yI4GXiKI17RA+y3kDg3I1HzLa16WDpVWapvCbIxdh6TgrZkSHoxh
U6GNvBFF0YDDNrtVI2pbSFafCXbizF5TEN2A4OgK211206bEhIr3bEvaNbWK8QtWgLcmD4ZvQzAF
etTgOeCBgnIvVt/CsRu+9WVgrPupPpjq/7u/DeXS0t+1XcYhPG1deTaEb/+Mv9T/r/H/u784r1p0
ILcdfaunRrju2LA/5t1QPqqWru7NqQ66jPJRNKRsfuc60QWiyOoxn+o+HcuXEzorydmHKt9EkRgT
2tIpKnnHk5H8rZORj3ZSfbd0E4196DirsgRv4OUPUlIbACbBfPVK2Xlbi3d908Jjs0l6JXsQSa9z
v7L2VV0pVbFV/Ui+eAVAPCYpUYChXb7UUyKKpiYBup/LSbFp2a7B9fhPq6hfiuIIUQe33TkNCGhb
quaRlnLMpDf29kPO5freIv8BI5nzHoFn4qHK06PjgiVVe+vLYLbOdw0COqyFTvdg2DaCoxF8K1ks
B3hfQRMDPD5WubTTVGf8CiNDt28YVRCevgLLOopz+AnhfG1RG1eUsJ2b2yg4uqaxEa94ULlqL8SN
GKgOaNpOrer+pJY+nN2T4I5Q1JnFdQw/A5zL5ks0iKSFq3trE2QFEr21jnqs55Dr1O5jYkXSIwTR
zUY9OMiIReMIp4sGdwwk5Ja+YgkCLibsy71UJO2ezR+0+NqfQq+/QTHSfQ1ClOCjpm4fgqpVDnJY
J0e3j/Wb76loYkj5+Br78R+CDpM/HOwjB3+SdB12LKR/H9GT2Wt9492KrKoesynRZJaHfgZd4tRB
UycoUkXIhlHnNyUGFw9lsrztnKy5if6iGwJPW0QjBwTQIKeJJk12QubRkm2jRw+yDnTVqvgO6RAC
EQbCaFoj9zt00Mqb4TXRvgBac40SQBVar48XyyayGHS8ebaSLjhmUBmfHT0wjpg9spMzjN0pKfr+
KMlBfk60DGEftw0uUeVC8dRZ9iXKB7ReS4wkQRO5u7CuZRQY5HJnO1kP0BXSZQig2jv+iXwbh1bz
6ML2BG8wsYPMOEQDFW37NDZI/SDu3D8HBvTIjb5qGx+jlJfJLxU+6LXfy9prb9twecN7+hXtmXZV
BEN/ddGhgoI6jTfF4AcwYcEfx7cJwIcbjz+iyt666JG94b2u4LUJJqz9GDwRS/onMOXxhxRpPzD8
Ai83PAzlnq3ukpqPs9vp+3YawQ7R7yAOLEfioWdDZQ6QdBJi8iMjLlFt9O8OsQZsAZPuDDdqfy8R
Up/Y+EdI18qrYwwNVMi8AeyM8kNSKRDJQN7X30LYWliU94dUl4JnV3Ksm6WAphVC8L7eArkz3O7Q
xt3wppvsnRTFe7Yz3hRlSDNoA+T+LSAAcOvlXXsQR6lhdCy1TjmlltJtsCVmJxBBIVvVKTLYcBDk
cOvVXKUPECKKLiL3odKcWkTl55ale58IfkJOsIwj6orCBoeGA2+doBh4M/IaKcdaal4bBCxPvSsn
0FdwSRL4trFbdiA9piKMds52qDN0Lqeiqg+AlnQjO4qiG5fKCnRiuELkAZCcabEpmBI19dF7yvUh
P/dOVKBgQU4kSx+RE3UojdO7UglR6lKisf4Px40QRuUA1P9rbFH8cGoLHYEjK6HVh7rlEHH+PsjH
UxK/VYPvPzPnuqsstIyj6oKtaFPtSXYsd691vrQeU26z5WTh3SyygyiJg3TNeaqbxLkahnSAumi8
OU0FpLBO669tbxUrrbO877UnPQMocn7pirJLbaYDeMDXnpKqAR0g5W2S8A/GjAfYQcIfRVCGfHaq
+m2Su19HRpNfsXOfZUjcrwAFimuqFP4OOtNxFelycV0aRCsLrL/9dCR5stpay80rITIoN08jiENE
x6XYmr21sroSn+V/TvJpaKmPwAup7mtMjCqEmdNJlgFEMe7kA86v8LSxO8m6NL2HABHSoSi+SK0P
hES17jpMjvfYnGZfJSPCQPftuQ6kL5JKsX2wMBVcLRnhklCG6n8uTnUodXfXYEpEHSGYyhZdNLwg
U+vSIPqJuqKUk53eoQogirWppdsAWphNEw6Y94vyRwBwwcnk8l3xBuBvbT68Wjmb9nKo3Kd0TNsN
oWLto9qEsGFaffJga5CqhJC4XQej7Q4ZUbUwOAbE7CNbdTRiB06QaRbvLDm4pbFc7BL2uncZrl0s
BlivY6OUMKxnyQu/zl9j87a/RiYMKMao69/QFH1zq9j8mRvuScaQ6cGEA64pKiOW0i9ZXpvQ92Fk
wKHR/OkH5+KmafZTq8Lvko6VmtmSAHqihgyjRQ1Lh2rBgNIzGZPuxS27Ck5zNhCitbf8/OwnQAFF
a4qE58Vtx2olWsPYT9C8hFNOtA61Gd9KSf8WTSPh8Ugf4rJ4Em2hbmNzgmiJNXnwkNeydAtREiLv
GWPwIHIikRPvfVTl4rhUiRxqqP4mRMdnPmppla3E2oc4olaizqp86CbtCtwp5KDrpd9yHrlLrpWe
mSd3VOk7hqhSgUR66iMnx0Xk4jxRYuXs2I1ylsFRgVkPlH08QhUjGkTS27AGraWpTylJQ7FbjlFc
6Wc+5jDb/WeYD10MKwRDJgZfRmuR6Vi31pBv5nFFsxuHnOJDz9GUpDVyWPpGMx2AYNPwUlcCEQTB
+uFA0TCfUvxAP5HdnaPrr3OdJn7BcvLBiXgEXauRj5Vfb/71Py29/46r/Eo8eBvm3zBdBZH78GOn
Hzf/JtEyn7TJk4cQYleg4nujtuVzNnUTHVy9xMwjsqJFJIO4/CKr2w3UDd0PB4/QVWq6HasN5NT6
6lpFQbEuEbDwAqBmXpV+N7JqgEOPmMZWPpq+O+4tp/lNWO6wiSFWlIOfrRohHamb6FE48IM5XXP0
4/pXmbjOjjXT2YbCNCjUYKOYw0Rl6/w0JSSyw2YllUzkEM3q0OHbDjbGCnUru4xe2WceAOG96FXr
rFpeO3g9hufSLQgubl4Ur2cwYH4wYke3Vq4uVgj+siDqCYPONsa6lenqdz/rLhJezyFDEnGAgiGf
HH6ZhNMhAu97AEfMNtWJzoGkPJZ1JN3lkC1vjp7RvXDPOmsR5OWmqq5vgUnF0XWuUxBxWY1ZlxyX
ozwseZukhHIJ3VTpLhrAoH2vRxBXRd0C5RyfquKpivXu3rEQqq0SLvSULXk3EjICeVnID/FepByR
FRRykD0oGgtmh7pf9UBNdYd4QyO+tUqPAtiUDLH7WHbg+JPsbHmdQdQ/SYa1eA3GrN+pGVxjoi6F
gWE/orKGwfSfumZkIQGlqbovUNHLbMN9SKYEOgont4p7bULXFNfw4vSsYe7jlASxlh/swRpWosgM
ot1D2CgADFVz1VJfmfrXwKi1k6iypUKFl6wfkQutsq2oE4mmuipuIjgbRZcPDTDmaUM1n1hUG2qG
f3fI0qM4sahz/W5lOrW2qYcSj/X0I0VjEMnp2TAhIJyqDMzqN8uSNp3nh49Zvs0ABN9rRQke8Zn/
6YPCPXaKdoWIPL70iFXdRWKPcP1Da2Xslrp4aFNE3GDmj2QplIA0uhqa180pMiLjjrHfmI9tAnM7
Zi7qR35doaJls2lzYzSGRiO393MZhaRiV2axvibOl3Y/N9TztHgOK/thdFgdtGOBr6ho9LvjRNKD
EZy9qaAF4d+kN8r3BqvladDjaVsI3gf1PwIzln59BMtRPDL1ioEsOTPRrgjuCN41tzwbNvMTNeaB
R6xxvYIVuXrIysR71DGSPaph9pS7Xn8W3UTCkkxdIQuUH0RR9FVgWd8YBZHj4ihRB6IiBpIQXdnD
9WtH9px7nGrOHV7u8aRpzTfPLWEJmepVK2lRkgpXbmiD/BfdYMA84rn3r6IHK7+7HCjaORh5/rIh
qA+S55h3wKLWHQWxYqv4NloG/WjdRYNSQ+4p5zhnRFE0QJii34qYBSPKGxLMsX6NK1nT1m3A/Bu1
xmXp62M7RcyssvaxWoQ7eyBiAjpL/zEHDbFBniXaahbMaGurLtyd5mgwh8Pf8gjVc/Co1xXYUC3C
ftBjD7W1GFGhSctEJKxdRtSyUPNUx57VRu4hhychFuJOTH0uxMN/c1MRfr2vaY2WH9oaDvF3k7SK
izj0SeSQa07wX5/qCSXUTCGMIieSTgRKTgmbWgInRSXUtc3eUfF49yGEL9nw7M+BV1Oct8yyu3yT
1REzS80udgI+LAlrZKAOopwI1EOrJ1/1CXjUTEiacvoJaBOBPDIF/sgoIHaDDRKjALy7J5GoRd2P
CByVE//Gf7Jq7PwMIhUOjCqF9lE0t+0IQlRkQ2hnoPyPQtwcEOfjtINlb75i9oAESQTPSGibuBDF
VZybIXs5T1aZPdwnyB2AMAO+oG+lQZOA2DW/h0b/5cIWEWfFvkf+a2MoTx66jqesad8sLus5QA5s
Vyv6N3/QnW0/RdVGDJM5Z2acZCv+73K1RU7cAXxY/lb3uFYSKmlnuVE3ZeTphxqhtpOpZfnRZJMQ
FWG5kuRm3+nmS8y/NowehD6gDpk7zCOglKzJbQjpR8nYhCUg5gmUlk4R19Z0s0QugbRhW0ALwne3
VU4VzBZeYeLo0nKY+KK4v3y4MECUuW6mU0GhaClrSUpc7P0Y3Arf+KknvrTVjEvWlf2p8s1uTjQ9
6E+uOl25ZPiWKGpxAvJbnJy0gHRcZFPbaZWtyArpVZETSWS5BdFODmwYU+x8Nsmx5FoBQIdFx78+
WLljpccggQhgwohOf1Mk4g8vxSbRYJZR0M10JwzTOMUoisuRCcypyNYjBq80sYbNcmfEc7oURc5R
OuStAPAyeWfwBJJoU9jfkhiN7u8b3ThHU+y9eA5EEkzFDhfHbgyqi6jKXQNxB89mNSJkDVqhaGBK
Lfe3zbIvsVKVqI9qKRiwCTU2Z61G7Y4RJF+A5LmmEz9EoSNjIBJRDANYiJVA+lOypOzOCEPWq7Gy
WlRRpLA/W3a20ZDpqrN+WHkJ0ro++tQb2S7Yxaiyu8f288uJ+2cln4h1WY+gG5shOAeUfsB1vlWT
FtxodE2ywl/BUYajdMz9i0kszNVzmzX+9mrVDcktUfhEpE5hbBxYVs9yUa+ZMnJc6FgW86I5Qjcw
bW1H+RH0vXoYOxSETBtNWutrXdbpTscJQxR706LFUnm7oEaIUk9XUpvgHyFMcMMHl0kjfNBVxVwP
yiBtXalGFqZVd3D/Q083vmh6fEzzHPsdkkRBpb8XXYFm4RDvoF8KtgZAv6xuLr5Xyis+jiCT/Szb
VAAy/OYC8SvxJCEuXUnG9eqFGFXAUq0hZQt2XTFpRNcaUbiYKHBOr8dc7dA3tqtNDkVFZWNrbPs/
lcWFsVsHqRSOH1vn4g1RuA4Q2HLTUIbXFInSQMFc3coQ32oh7PiIZhbtn9AFkS0TSbXuR8Peu3Dd
SHl9qFWfiwAPXaCbXGndBytedTpxMd2rY0+mS4QgWY9Vvyw+3dPcoihwx1jmMY32mjQABJaI9286
ac+KYlzjf/zG4tnf2gP4/VwyI7iJCNOxR9aeOtgcG3o0wjf5417qDIfIfuyhQDrg8ZQvBNOinmGj
wCCn3OgclC6Y+caDMNj2bBmtrUaHcwrUky/9qV20Zcr+Oj1BamjW19gffxs0rtOKD2XBJluy3Fum
Nj+LBHYklVd0rXQtYk1Dh7/Rt1DMkUN9g0H0kkUVCrgmODEQ3JsYc4KmAwofIzlem/VEKQLX8qpX
668u34sNLK8rdJnRB01w4dicyyycAE6IsV0TlTPA6GVcm0LaJV7lPg4wro+F/SOPUdXzZO/70Eq7
2mYj2CntZloAtqbmn4mV2xmO/0uCh3WV9WgTK/345hQYLDBAKtJvC4lEeI204KgpWPKcUH6EccFe
a0O8cf32eVDsHUK4hI/4hGJJuoy3lR2SFP2MCqXZjUXfbAY/zneS/epLaboywsTdlnGKfaZNd4Yp
ZZfRZ8CuxjIYKMqD14c11JTDsZG/s/P3185gtdumfKoipFpL9Lqw529NJ39X6hZ6FgiSbA3R47p9
JSJXg+wo9NeoeCYrVoPKeoR/deUgmLqqhz5ZhZZ/MHRJXrVQdpmh/gqRWKETJAnNV8z6qJA3aYj6
ig1jqKw0B0XzDNqGr57Tfne9ooTUKfsVjm+jGkG+Fvs/Cc5NNpX6goTiS0u8JF4X2FK7swNl6uTb
qPvG3mBr64fGwmRGELDpqn8w30BhYr6HnXHLepz2sXPRVbolSnfVZFb/zOnhtkV1uM6rizs2CMim
wx55XhN12dQ/DD9QzsZe/RylzTelQVBeroe7HrLyb8aJrjfDEIg0Oo4+nRk6hWSyIWYYYkOPZ2Jd
Zg2EYOH3lou0KnNEgSVNOuY9iyxfV4p1vefay5vYwuCPpMBZy3dlYriPaBvWW1w74bovrBezTzZa
2jARSNDQxvEbGvfxRnFweFdlHayqKvlKvCggx5o9dB8F6CURvWmWCAlPOrFERvfbSopfIfN/hDrN
XlVfWxMGuiKIwN13RztQf2VS9CsJ1J9VoSEWWMLML7OHwsK9T7tm2NkJzoJAIZbdjokj8gfvTcEK
2ieQ/XVD9iSHxa2YDFXpMDlif2uVhfRCxw/2CZWtWn0F71257SVzgjvnD60froLMxFoyBeoWXn/M
FD4KCTFCJuR9cL0wa5reOlSOZRI8WARirPI4uyVR9ifRrGNRmN+rgI1Xr999O042uhwfCFTBHuTW
6LV0Lrh6uzvVqJl5UFVvCiLQt40WwsjTtdHGlFCjV6V6WElG2m9cTfppw2zkuy2B6IG21RGVUmvL
3A99+YzMG27oRN9jBdgbI5ZMP31Je3mno+q9s32T+GFiVgKDx0zK3hw5C0/t2vPtiUPsS6v5sI3H
r8NYxxv4Z579cvyZ9eZXNRseW3OtJmaxM73+OkLNGZkwz1XoTyqmec2gsbazCp7BTMWjplfHyHUJ
0zb3XSBt7ACt+/chyL85Xvxs5s2lN4lplLtXv44PFTE4Uc8zEdbVDko2qGnaiw9xIAFtEKOVsbGJ
cnbgUrnRSt5PWOWN+FBUWYcRd4AzDn5oSAPQrvCMb0Pdf0ObOllZsfRS2RDZ1IH6XiXRzw46Pa3o
38GX/SZsl7hYbT+2wbHRk+cBGPk6lrMveQN5eQAPUxsRUc31eNIREdtnuAGI+dOwHVXjHgckZGrV
0WuaRzSN0BC0sY93tfW70iuoKfjCorGN1HuqQ/kLgfJK0jskL+X0/9F1XssNKlu3fiKqCE26FYpW
cpbtG8qRHJrUwNOfT1p7/6tqV50bl4UwkiVo5hxzBGyb8oPZlQ8Z1jwLY1b2Svj+ZnT83XvRYtCH
29CuGu0Ov/0MsvwEPSImR5M09j2hGNUJ3TAUPhfbdJMrsg5BdkCFO/tbL7pDpqu3njdF63dJIGHg
9Jm/+o22Z+V7glxWL/re5aOPTgbJ9JVtbrpUbccqXLfbVpXrlo+FRYLOn9nhuGC2l1D/K6yA3fqU
gFJtO/LU9JZgsdE/ZBVen72VMU8p1yrh6lVe+JvnRChn8NPKsbk4fXcw/e6+9/KAPIeHuos+7IK+
EQkZ0Q0qf3fR1ONPWg0BoxlSHgTRnzPnBhMBbONLyobGUFQ048qzdAjG/UbQZ+x8uuWqOBE92lAH
JDpYFZdLf3E6QOU598YFPjznPB3bhXRxBNQFhCOriJ4rJ/+tu7FZFF2ultLvSYxEdNjE+m7Q/UfX
ooicYpyzy2jYWy1Vdt2HH33HdTf35trBzNtth6MFeodzSrbE4s7RcqahMsRKFO4UlrsXPAghOkVA
aBbYYTNYfMguHyORJzMLulEse9P1Efx73mJIVbEsntoCj6gh0/S1aeHZ0DbJIwHwXYi3PTc4KskH
/0cf+/5gYERGN2ZvvbB71sSE7abff4gOp/FJS+C99B9N66+jAUvRNiGj2M/8ZQ5E0DDgyCHGL0td
4+KhCJMiDWQEItDregFinW2LefB2hExe3ATzHu7g/VD/GB218aS4PCv8ddLkILSKhDmFh2LK6SKT
R4PlZ4k6CVYT+T1zIg9RUv0RMhovhNEzVrJewtYjqKT8MnCu8+YGlYRBIliYeORzlsc+knuHYjHq
ytPgMzQkXwSrqyMColdq7VePoUVgR9esCHP8nmw6gMwbxpPnc6txpmXm9deEQe7mDgFSaYuPqrxk
puTqUIHTzPrZHoqRYjzPFsKjBnNyeBtR8jeAZ3d7u7o6ZNkjfm+jerErtTJMe6SwIjQjcfF2cPp7
TY31LtGyeyuiICeTtjTtcmOBTEk5KwraeNgg0rZap1gCCL04cfSFvxXeqRmcvdiQXAGcNNofoN9n
UmW70LFGkoE7ppWnosbGDIt7schh225nO2qWLY6YvkqDdLaPTe/DTe1/be2OqOVDQjBrCQiN4SPc
u6xeIWW8Twch1nop3zFZuOvLGcfn6mrR/CEFwdWjbyDWr+KXWrhUQnCgPECChdQj6s4qwWYSCnrp
bSAt2URDuipIHcQ9zoQqxP5MeywgBzWR2e6Ya2FNz6buHGTKFRjzCWeCUAmmkr+2Gw7LvMNxuFjF
hrNJnPFjHu9gzrzkMFIX5ILIVWHwORElfkKJAW1kpl930Cp10xWCty8aznxXbluAe8ib2e41Y+0Q
eLTwbe1JVGI9YHB7XaSqBT6oSKEmCNSbq7sc6R8ZC5tm7bEOfB9i68t0tGkdmgNmyUhIcTSkPc1z
7O2oCG2fs7/S0A5QmBCbGKNfocbvkhiPpMz6s5yuXDgjcL+NaxLrJhCijb2gqT8knm7iKucuM1JO
F5rPWeLa5ieAyy8ZyvV+yJhamwzuJ6KKMtN4xLCvWEKVQUBpGUs9q+zrH6wSMOKlaTLY97KNsPGl
NcZx6xqDRx2Q1gFWcy3uKd1bakjsqLu9lnC2VY1YtHn9kuYlciTnDmPM5VxRP6vOJ9UXkGLh5PFG
kTiOa+d8cqCw1+JnMvzvupjTJUS2mtO0f3BL9e626hsn0e08TYFjGh/VmNi4JSssehFfhGNj40+i
yoA5iF6LpyFzH/rWQ5aRFsfB6xmgSJ1Btv+e2h2J9oX1HHaPvdCx6sZDlAQxEnd0N1yOcXnMbXEQ
hsOlG3XkOTHHaHT3XNN1DFWplnGi3xM48mIOpGL6fbmO4ukxDu0BLqD7wECFAJc0xLN5fvP8R8/R
IImYVy++ohuDrkspsCkwsa+LlqlZLSdcbIk5XwxNz7wh3mh1eSzzF2zzfIad4ZZzMmjq2FqNqUEn
NhjsaiblSjMdK/Du2gjDTkA/uAtkg/s9nJPSXSmpv2l5zqilNzfhiOfeGBKGl2ODJt0+iIbuO5ZQ
721rR33RljkFhnIXNlUl3Zc669mOStrGdTgnpSrxA6MaHF6GPITc14IQbm4pLSPwvPRncuO3mDnl
NPVFoA14A6a+Oe3c6VKJJF+F5iYXDKRLdKhoUKOVQw5MJfq3rIyuCDWdf5jyrflOE3BDYFbSGCCt
5NVpmxQR6eRkL+PI3dsm1XtdK0qOwekYE7aMh2NCon3Xx0P5pw7JyMji+tRF8doiSGTtT+O+zsyv
XEOwG6c4v1/9hmT3DSPphYF4tdbgqCwkV/zK11x6Q59LSan2VE5rHxfgaQJuh88ll2EW4c5WIQuU
KBFyplppi/YvD8FCkuSnCvOD7mqYmqc1yUKhzegpabcxBhsLSEvuoqnMH2VhO5W/GI5bbqLK+HAN
bevOI/iJD5vHqn+qCqtT/Lp/8Jv5pKJWa2nGpxnLYZx9sywgDRYXgvncxES43o/cTbkUERyWn1Bi
oH4Pf+RbnkKfiOWENcog6LwY3FffGPdTgxkJPnNkyVvNeWjEZ8mXhSXKQ5L55ka7Ri7H9XTIbR3X
96Ts10lCn6ZT+9e1euUahQYCqf66HDqrJpo2/B1T8D7C+DbeESv0khmmtiQBa/OKkDRcKBnCHvrx
x4v0rAvY9rNb9FSbEFPtGcYZ0dVIJ/Z55tOmskSFFgUv1yYkW7Be2UCvedcd80MacKkKOBMAto8V
H96iVNaDlmdAhsJ6G5hbGpEalqT/XP1U/OgQ2+I5mp2tkVOgi4hQPlYnKgCc9uhhPRPvVtlbEI1x
Egawuvfj6KH+ZeENmfwolJVjPDzkgk7NadDTpIpYFKG/xQ1BDZNZkQelnjEgzddwuO5TdzgwVkDo
p+UnkUfdkibwoK7OrZP1ZHxGpffp9u1rq3NiZvYr2RdPplMuRUROIRHAuIATJDvdtQ1XC7IuGOLb
1tLf+s7+0twBXBmmW2uRXZfqgDEp9393TiwUE8NO9qdM4gPOAgAN7mrebLyH1+bV06LDjFMhltqH
zHRmgLv2u5bjWrraa04k8cKNLRWoisJbt2EzhJwtVDF9WflIxYW+sEV+V4XdVymQUMT9jCkl9Kem
f3JzsbcKpw1MraemKqHf6xhUj6mmLcU1n7f3jRVScKLo0+o7LuItxhV3TRKv9cz+ib0GnKphCkiS
KlGKycac6lPmECjayHxXD0Sm9nq9ghX+mRktdFGThG47WaUZg+e0g/8WlhgH2yvewr6Pz25SQhJW
h1Iz8HdyjHiB6DFU1mPYIaEIw7+51J5NooRGp4qftewDz8TSns1Ai3TYWMo8TXiPLa3O+Hb7bmf6
yVOlmKyjAPzpwuuHHecfkzFcshJdNWkLuF9V/M+JOk2ZOlYp9Lww+qSE+CRYNV641bC26+mjr6+6
PJ0buVb4MALnCu9xE7YdtfkVqRw3TPHipTUBzeqJSQC8CZoQf/g2iRRZWx6KnDilyn4sPCWYoGvv
c6QOusRC2i+PJku4cL1NV1VeUChM7spulajkLckbEfxJu/62rfwrrGu4lmb1UODW2LkFi4vTkLZk
d9jj7edSrULy42E5odU26j06oydTGyCno/xFZbGdFLaEMdmgaaoD6vXlwNkI53wW1lJnpooHV4QW
pFSBHnTzmJKUmGTrOXL3KCg/HSE/8nk+D/h8MVZzjlwhFyfDrU3rl35ZwcH0oo3ZpIGregjHGmlR
6XxCvHSHa+28kba1srE34P5jkEeZB57J1TXM+rAl0wEXfWjgo9djss4/VVv+4+gC3rjgKQuLio6z
uDxa+WsvsiUBqvdN3L3FAyPw6yk4T0RMQSzR15HDiYJ+4jTn4QZE/C10uxPI7TnEKJ8uAR1aLo0V
KUT7XBRPXWy+F6MjaPRiylr0VJ6Py5PouDGWydONKhDpgDKAx/WWbuyJUO23uku/6X6fUYF2O2zz
yVSewyW6lze7PjR1+E55AB8jpkQJAeoPGoOcxiBspZ/sbOUV5haWEbBeOlmUDDIiH1I7VG6tneg1
L2MBtjv37pq87HJZ2Y6ipx/9dTFjRTOLPNuWzbGsNAYEHGDlZdo3fe9iQgshktDbjrOGbrLAspKQ
rGj0orshUTSNOCcw29eCOrWJLZ7szdQWxp2WM8GSKBGYRLg0al6sI88wNtPkyx3yuGTRTGQwjYZV
PGpTi2m8m7Wb28N/tmFDn3Jdtnm4dJFwYMRfm9yrOsLG3aIiy+Ca/jS+eSLBjJsAC8cdp0D6065y
kaQjcvpwwJENAf/UtXpty/+zng0K1V6EIH2Y2NPavM55024GKvRGcQ8bGgDIpHsiX/iz7/Krsou7
z6ypnTAGf+OGfy6ZncGUG5/wyLjXtNDdUl1E5Bzn71qPoWplUdo7yvgNS4+Lhgq7CMMvKxV9AETk
LbENEL6FibNe8j85LEuevEvUtWSLtX3swuEL3e/YN7+HFvr2xCIc9uEOJ2YM0kGsOt+8+Bmm3/a6
nrSjvL5ccp3AWA70KYXzve+94p+H7WFJssRcBsOUHmbdeSzqc52KYZHm6qmMmD7nnrdragGk6Z4z
EzW56/00o42JfyTvJzt/SK+jA18rgA3HZi/0SAVtY3FF+KTAoyq7Ix+jXMpIjszwuyXFteKytnbl
IAjUsenetlYUC8wmYHboDo4EhlvjiZpZLg6NUbNK7frcpMPbWFyDFsd02IRW8aeSuT12OG1EwNu6
TadsRT432MliPmBZKz/W35LJPfrRn9lazGQb8tA8Gs468UqWx/SpUK+hleAu5NGjxZEVLZBYL8YO
L4exGgPPT+mdXVstmKlu0kQ3LpnPao13LN0tEMtYkA9lJHvRg744gzjRYz87enFpCy9faY1IIFpE
b3iMIGH3zA1qJj2A6MEyeCUdusQOgRwCUvXBFfZcDSZidZPv2LxOW2eNYEg7yzYEmfJX5t5iFrbW
PedzRslfKKDKcGC4goUKEncm7qob6eE0cpe8MveCzHEMFE3Ds5FjCKhbWL4MVQ2tCsDKrn+yVOL9
UqptPoEzG7nt70yx64quX0wRg6l2Bnxy3eyzB+TjblNpixLSQ5tX8S5Kh2sBbb7bSFwWoJURdidj
c68XBYMV0/6qrqOn8EOCsARGplG7docWzBKabHMXIQ3sKUYeQoezsqwAO3sd3clwGtDXBXBU6pVf
2rikT4w9nGtiTS9B/JK5V8zLOGFwRsg2TYxLBeXdYmyy/kGSmb5siTe6GvLvweWPkS2DvAe3GXHU
MBSwJrVUvUsHieMHd4RYijCQfaIfO6WvC2rKxeSinE5mEsuFfvZrYW2E3ss1DpG7WabuwsnKVWwS
2DJH3ByiSLR7Bd6eeRDc02x8dUpIpnr3wtSM77+cof6AyIZJm97lFbA6fSs+talD9MqwxosBFwlZ
JofOZX4qG0D72ho1RLH4QeZ+sZo7i5uxat+w6FmV9rX+rJDGzcPOzlhJ86R6LZ3Z2rpmBZtZVNOd
aK8zoQY6DfEbcPjcrKGuzckTR7uxEjGnhaYEAuwWIJALjTbLsV+LvCkC1yjDAMuVEi4nqtc6DYhs
KzGAul6S53zkJbKJS9jKGzsQQlzzFOTBFumlc/hsQ6NztmmSQWDiskfm89o4/MfS5iXRE4HERA7L
GiMZxxsutm9DLM6KA1af4z6qHnQgFM6ochHyrazirMXuu21o93hto57WBI0MTJ2pslxmPSvHq6sg
jYatoHEnXrggYrUX5YZhsYVHzNofjlVMeAta2U/dEd1jYYarIZ0ulkJ1ObjDSxui9YQG1GxKgmhY
orvzmMzspP0JUoKAdaKv2nL6pev1dxEzVIBD38QYJZqAzZ36B/9mPqIpvR/0XiN82kMBM3jEbpQI
E2QNn9YEoTMJG+lJ2Cw5k+0QuzUuJFT/9VFMHcvNWJo7jEqqmbLC5pwTtfEzRvanbv4N4/yD9Qzh
FhiF2/J+bh0dZ5wQHDr8xHyLvxams9ZzFBSMDHGvaRGZgHtoajgpZswOKT5pPKzaWHv3G+GteqMh
cC3JqiOTP3eVzx7peIKZDmOvQDeodOhzEPdSsdLXbjD2EQGeGNmS2/YutcLpzgl1Zhu0PqKEkuNG
1bjW8IKHh/zUabm+brx7PC4oDPXpdRiN7dzqoMJj89INTEQc1QVmVLbBqHyDQjGfeffRMW6799xh
RGb9mUNy79Ht0wRzVxyGEaoR7UA/MoCOfY2afdugGz9H5JFoFWHWhDstVav9NNXwbkXkeuXhMevh
Vor+R3kA+nUKBA+78rkDFCDvzcf3t3QAP6yXIaQ9THFvWCHQ+dSu6rXYnfajS3RBkaYPmqhxz7cn
Trm5rhYVVJSlMdDzuVdP/LYuf3VLfXWDTsXiqK3B2rO5mm6rKv+Cu0F6Je6nzHvpjE23eeQ/Sjmr
4hT4xc43MRa4kA2XmZZuC51A5ya07mXrp3dVy7ltyWXEh7yYah96IENwQ/r2Ku6UOtXeyoI9u/RG
QdpG/zlN1Zk7bEoVbC1EjXyuqUp4IPV6Sq+C3Y6+g9A2CPJz/ZMisqJVSJ9M3Q+DWAK9xpWd8BvA
SR5V/bl0UOZq32Dt6kOLtkxfdaydxGloGbPNY/ntuldvFkFr1LQQ6wa+FUOfN5E/t+fk+sMGfStg
0t7dNjm5JMoI5KHOHP7b9hpBE47bAvojnFyTtZRgdU/zcfFvhmlZS9bhsDae0z5JOQ/0S4u9xNIw
TTeIrK3nOPZSzP4lSmKByg1Mu2oLtWpCGplCoYNIF81YyZ0c2+fBreeNmVrJamjy0whljNkx0zmr
yeWGi4dgY6/P8BEemdUyiaOEY41FpY9NBejwymra/jTU3mNe8oGWc74oaqM5dX5Xk+G99rjpezWe
LB3jDVzHzk04AfIDM3bx+KV6Axdxl7F82huvlgOzsG4/aomTC4ouSqFi5TfuuWAitqxn0QYUrasQ
6eDAiBXPnGvQhvpNm2kZOkNHfOFd1vTjGuNvmIvhyZ+jY+TQq9CWrTOzjgOlZeAxhrozyB+gyBl/
WXIxj3K9e8NqHmSfAcM40Ws+Mf8U3JciHKQbbfobyQ9OQ8s4JbY1LLuyiNZaTjKCNLw/14ajWXSv
YzeEC4ENcuBOeuC2E+uzNf+I0ds2FjHZ6Z/rcILORf4tR7S1uttR+2mEGJVTtFdW/dJkkCk6Ti6z
fUbHsfcbGD5RGK/CpMHFozcXri++r4oTCnHcSVrftILQdA8mzOuc+ctqiJydD+XnDqHii3GNGY9q
jWl7xQfgip82R2yJjqgCfF2PoYepTZo/+w5zatMlowgvkDunms6DxfTAFuF7fA8DhVUlCNW86k2o
+0NznPos30DL2E1DeCYuBOkLWERmjFB1XI4ZTdOlKO3fZh6PQvRnqlRsi+N9FrIHZ6cGIahdZ6Ln
7L5WZ8xRzk4aC8rZtgA5sbbS7nbGSA56MT5p02wce7hAJjzgdZVsi4YSt/OtXzOz+kXptBet6mZw
roybAZ+biTJTQnpqvHjfMUsDc/s0RdcdDMJi09ib1lrX+ct2rgJfxJwtyUOOM0MQsdZXzQZbpR2c
SW7lmW6i768/coc4sXC0SJzWfiO7/8xE9tU18czZb26U5HsRCeGF5K2vnbn9iCxAyDS9yulTJmgW
GU9m5UWBwKIMhIGJrc3HPDTDGuITK+xd2qUvfP+P7ldTN/4yAi8ApgX0b319oSnaKjv6HdvxsTXd
3zrvLt7UPjGFCAMz1fDJdwnO8nGUkiHtgDCu7B3mqBqpwY6Akk3kgbfoi1nS8utMnd3Q2mOU9mWE
ygtkCU/sOs0qO+T5dGr5ktid3TA6mD/cTda0cbmCyqjaFCzcoaO9WX3yh7lZCfIsx02lQ2tD/h43
v6XbXsiZAo0uq7MUayPkzsmajruyvy3EgPtx+WVmHtz0cdV7CZQ6XdTkMqA7ra/xM9oEwS40flzz
l4Gmt4pn/zhCSVuWBtYIUK8TqcPp9eO70Z6NRZrEx7rSSK20ioODWi0rZbHpJltfQZuzqS5U0JfO
xlBjhNtYLYlgkY8mB8Zhjcs/E3cNTWmEopN0xxjhtS87VvjNVKe/cSWvplPdzio1/m9SOYUDikN5
SxN2zUCb1Ksxx/4eZCMYW7LHPTsxVqNbPsd1c2/1BEFgU83bSJaqgOvqgZaj97aPTkYrJBmXB8mk
E1xlZQc89R6gf2P6N9ZMrEaGGCPhTjCnNrLT6pWqz92sG/uyGNaq1KKlzCjK6nZblQZ1K5hwUiZ8
e2O58uL5mBQsQGEsy5Ved3eRR3B7pBO7AOPI8LV25ecacuXhLR+bVTO0lABddK8ZFP2qrH4iBnoy
JYzSj7RkqU3mp9PJs9C7beHn06ozqHfzLnPAgyzEQjmOLKG67yLrqxb7yGLVJCfQZRz258NxqISN
zH3wf8lI+QT8EtJ7ZYKyGYmBQ9Oyt2hK44gyYozMM4KVc6z0c6J62B7Gro7yYm0ADziFcz+a/pXK
QzlaS4IUJ7iudWNe2jF5hmFJOYoPld0NCDVK51TO1lNopY+CNWXtuf0ma+aNXxt3IXdyxKJBXzEg
I5pylaagkSR2pkmzMOVoLaFR8siLKHZqeDFtAWqOljup4s00GGu366hKABt9MgsWtZYfxNj8hOnw
k7XMKtJ5YcjHXPY9Fw2Sv7B6M2PnJxnt336o8Os3l5ae1xvM75mXTRgrSLp2J/4CkmVgX5cN4Jl2
tqr5Obbd19Qdt7pp7WRMqap15gH7HeQeAo5Ozw3Rbr1+cfgzhLaSes0NA2uIwRdrW3KH1dVXU2Ib
mH0JS5DDlu0AdR8cFyQu76rLHPrLZprFJu6MF58cVin997i/MuKT+KApiBQQ7UiBKMaDXZB7WpkA
3IX3ouPi1ofVGcOjAebV8CQHsJguQgxbuc4R4RiBdmH9WCBkWPjzdCh7f5nMNilK7MLE5GDhk8KY
1VvbXvNo2cVn05JVpukuXvsQ0vTh2RfAy5aPrMD2nlRnULDZS5ZcJtB4JEDDFS8ZAZ3ITbAXs63m
s9T7pQZLVZIaOibm2TFcMkPxDUzB3Ps63F5vecwFLnOZ2QsRl2jTkfqE0n6QVnuym9ELmDXSdhNa
t9CkdZ/3Trsq4fQoD+bj2O3NnmlwxDil0b5xciDqEWx1oRocJOGlmi5frWJenucGfam7A4JnbUyM
mvvavOmN/rXQgcBwRboq0jcawu7WdyhKKBQVapXrGBA/qQTbCT2aAAeofsP2Q3rGum/EoXdd/FBq
kiEz1mwMLdwKQLPvjqoW3dGokv4IADEz1lPaFvqIWrRaPe6KVtSPqdCyR9rq6++3DVWL/hGfIm6b
TogXZBhHRtDYerv5z9PsqI3DilhDeb5tgg7AHMIW7/8eJFVRyjrujSt7butHcBj5CF3sqdYx77ht
soh3PUlf3/6zw3WvnADTNe82Xv57IIB0VPrK1Ha3/SBbjw+jJL7+etTbD7Ql2xhBJWNr3tltW+u0
XQDDzsbG5b/b8sQLDEx9zrc98O6aYLukANp2ps5iHP7zg97uwROluvuf7YLaACsdxUDrv/sb0sHF
QhyYk5qnfzfnRKudIhhGt4PetufVRPRUbN/Ti6xrU4b3KZmezzKEOFXVqru7PXT8KrtmwM2rZEz7
Z7+J8r0pwRLLSPXcOTrvgQyEIEd+0wWlOx6VzuJ7+9Op8dsggqy3uz1Mcz/dIGwQy38OHIXqQFYh
oNn1ZZsc17nM+GfX20t5fn1h6iKOt1dSCZGNc+hFABLsrnpZbGmnteD2MEF5elS++VJIjfeh62dL
Gu3T7TgGfwmU0cjD7UB2CalPln64vj3bpXYwwelFVZNXD7cfdi6bddZwaWGVFcdB71R4XaiiDW5P
w2iuHnjBZNuQwcwqft2nSOYY1hVDrX+Pk7XTSD9QbgApzHXXWckZiD1eV2rM7xnBX5kDdf2ARZ27
rKJkeMyw1Fy2uCo8TY10ghD1zTO1VxNEyslfO9A3rjtbXeIZPzs3t923crTLRa711Ydo6l9CZZFL
NuXFG9Lie6xLZIOp9VPOENlzr/rrRiqKgpkKE44qGPSahWPW78ORimbRHECroOQWuNAIJ4V+QDQx
5c7A3nO1iZmF/DKI2FvdLH/yxn1wYfh/JSp998q4+dTpCajeWv/dZHa7yNJ8Wid1RDSKb8gHwuTx
1cxdlqBr4PJtW5TVSCpnjeJnkPLh9oQRGS6LRFivbg9vTzQJ4FAa5RrlDof6Z786GlcOFLPl7WF3
PUDlmt5qGD0c9f7vNch6rqBPM0ezlaziYG5cfa1ZBi7E131ux/eZCW5GaQ//vNXbE2Ub9puyZaZ1
2+V2/FHT4fkPMfP+SsJnQ5G+nYeMuEhGoGfSgoptL+2USNA6PnKZaatOG9MnTAySoDHs7qPItZNp
1ypiRvwwe2H8Jwv7E4K3f1GO6RGB3CGbVW4OquLLvVZW1t41lbemeR24/guTubg1vKlweLMrrFxi
e4V6gC9ozuaH0q2d99ExqyCK1PzoG0m19p0Cu52iHe5g93sbUpvDM7Gm7dKSmf4KozDFMCm+l3r2
WM6mebLqAqMFy1GMJpgF9lksT5w4DIqiKjtltE4bC6+FY5aJfNNLXFLykgFXkanpmNlWt7FKWAWl
YPjfC6M4Gv1kbnC2iY6GbzobLhT3kGUIASoWXK6yuxLSyaZG2r+17DR+oBqhpDNc5zvK7/CVcH46
+vBF20XT423XxJ41UJn/7joO7f/saiFzftTJ+N4Mnc3q22dPsKfSA9lnGxXibYrbMnDGbRuA52aQ
tYpXirjQZd3oTP1C9VCYLcnKaTivzGRWD7cfxMu6gYWdxPr20LjuZwwocSOrtjc1SxvB3SlYNq4+
0c5M5PjP38UpoLJnhs0dQ/CfmTQ/jKpA+uH633e1j+0NOiW6QW9bkaICx1IhBkaX8GDhKryEtDOu
bttU5YUPVPdw9HHcZCbEfrdtrrKWasKe6fZIxWFxwqJse3t0OxD6NH+bkp4HnZlj3H7Ywg4JbuYa
+ncbfM6GUa5j7vr/24/5x9LE2u5821T7XomlW7OtGiLUxzzvlrqpYFcAoHRrLRV8d8RBxivUiOgx
tTkDyzLbs8ttASLAdSPYZBb887iVDQZ84Lj/7Hl7iHE+UNP1x7+HuD1R2VF3dhip4zntYQOj2rMR
Tvr2BtyXWs6b4MT8/2yMbEffagYQ/+0PbzveftyeQIfKOPj6x/NcQx/PfGcXXRtQGTfWaQD/OUeF
hNaCa+AHqGHLkMeu7s0aowp7Ro9T9QwcLbf8Lc3Kf0gihDe+BE+/bS9c/wm7D/3Jv5a7UiKL0eKe
/ctqX9W4QtkTadPhVMrVbXsf0xGpvr4wxXExJxqJV00ZXRY2kbNGrLR963I2LW6/dhPJpeU4YGVu
a/vbpibNePb2+J9fb1v/fX7wEa7lhfb3P9tvD/9nm216xq6Q2Up5YKjkXk372Jz+80PX24ek53+d
BXzxInbtNyNFfKDXWf3B0O7HFrXzqbnla2cY3U44lth4Rhqv/MLC9QMP+FdRGYzPUHiUpsd6Ghn4
MjV5ciHxklBjFkxYGdqqtaa9h8tWOKXWElY46185niYpi9+pxtSzb823yG51GKSVR8eutDt12ZrG
gK2ozuh+oSsr2oZFSWvdIe3yzOKz9o138sm1Rwyzq31pYjOYuDOEhLFfy6LOL4POEG3ScmOtIeH6
cMKAAxSr/jI0UX1nyCZf6wjEdlUfFa/eNO0AI8tPQ1kVqqcw3BfxkD6GIvq7vdxsenyDcqzOblUM
pzBiyjBe/+D6PmBQMtNK4QaWTiQ22El+pViSHm8/rHLsj1L00GttD4sDjS5dQpA8WmYixsVtH7Sc
11+haaOBE/v/PPy/Q9x2L+r6UhR5tf330LkFLVhoQ7fqJdKAcZx3+Lb4p9ujMkOA5g7Y3t8epg0s
FuipO+W1J5eBYLdrQUBgh+lJUEmtuUwDc9W0FPLdnZlbJ2PeflZ5cYHmob6JaD721KO/7eAgySoj
EuyreVF5yAQWGo38FY72I/QtxQhDxovEVW5foBPv0ClfzeUqV+IwZxr1IiFaenN7+O8TWa4V5CDD
sxyAu8/J/2PuzJrbxtYs+1cy8rmRhfkAHZX3gfMsUqIkyy8IWZYwzzN+fS9ATst2Zt2q7qeOyGQQ
EymDJHDO9+299oPUECOuAaQ+WKaX26syQ+Lbdma59bR6Ny1ND9MuxrjftJiP7iK9damXVeLid7K0
TSx8XTEudWbpDRAFFfPVwh83T/sUkiPPo4iaaGEY7MNt9YUpvbR7P0RVonmhusbN+858TieFZAmj
MMQFwxAv8v093o9vnbjgm8V7lEgK9l1Wtat5hQ771g3j5NYZpxy+XKDV+b7OKutqEVICQ7oDEg7n
inouZMs65GpQHPCyPDInNq4ytip4Y+Y5KwVI2QA9ueCLeJg2GlDtF+hAso2coROsGi1bJwK9a1Rp
7r3vpGKZNcAR1KDDR4W9k/CcBqtbF5vXIUJlY6eu9Lqiv+a8Jg1DUq2ojGvMay0RyIaHztC8RRZE
GIhQCtxRzVx2vNZZMzTjbigcCqdCZYaJyY65OVB3Ta+C2bRVaHQ6+0o4B9rzAEZ9PzplpVmcBIo1
WuiF/yUX8a5IAuOh0DKBp8IFBzLE/mMmUUAYdxA/H0kvtaSobnlf0Iu8H2lyxZpnfame6S1RcRd5
dG0jHEoAPP1L4Dhwo5QqpUUSiXXbm+o+4B6BHCau6WgH6YHrW7XuY1mcdM7PUoShdkkj4u98WRLX
bkQWweOd5blurcvaGfpZPGYw1KJXjrQ6IwqXULfGVQkK/mM2PrzvVxV6SraF9O2IaUvV9yQkt7pD
BCHmdnrcSxSJ9a2p1d5dZsKs8AG9LafF6YEddGHWt4zsRxcQ4KGPHaZ17KDolAOpgLRbx651kmkb
d28mUXFsvTZehnFUPah+8DJ91Ir25hut9zXgu0oxvSfoYjzGAlW018djIkFNoQj08mHQxvZB67zq
yfsxiR0pM9WKvx2Tm+hSwijZY6my90rV23tanvS3WpWGRB4k7irk3lCQhs2mZNr061MGwdpCqv1V
1OVxTUiBjo+PVN1Zyb8eyjM56r0LhGFmyBaPybji46GKfAKAUb1eB4y0y7ojcb30O+2QJmq49I1A
esQkf9PyLfxq+M1ZL1vtEd9CQlu8/NuuTlzfTENX3evOme1/2/WXV9UHmYz1NA8pIz6rRaLdy06R
Xd3mhwW/eVYaU33fotg/bPn1mMzO2nVZOIhQhrwhWbyUO+6xOP5piMr6cnoaKgAB/PEhswMIk9aN
DLdrX4TjfG16msCglchU/XnttAwZvtgNGiVru5d2ieHusYzo64hW8Y6uvLSb1mN8p3g6rVTizoKL
PO5N089OZtNetanUxmbaoZzWTk+nh9wy6JWJOphlkDO+7T9t6RX3c20X3r7nOn92+Wlsoo7CnBLn
ydlJlOQ8PWMU+lDRTN19rO8cV9lYGo376dCf90Vt+m3fCnbvDMZBDXbYco/TgwHok+9RrC9FHsMu
qWq839PTj33KnnbHr/tMm03ZANbSECzjIzN0rxLw932SVDL16fGpKqH4mp5ND6XLvQt5kjf7WNeo
Vp8fP5ZDcwhXQQzHbDoYiyOkpl9eh3IlTZqyNLlcWfTIfngNBk5invSdjL4mw6sFrq+x/TMgg+Ts
yl5yzqNe4BF3tIXdq/GPGzZVA8DvY22maWJBp1VbTAdOD6CVk3O5KcY9pxVliz7MZMixxqcRkzTz
ONBuPBKGkM+mRaxM6brUIC1Ni6qOZVTCq3mYFn3TX3CDVK+ZrarnMNav0+rWh91a6WTIBX3SP5YK
rV6mEGI7bZUM+YYkzeFCULZ+VybD+0vbkV7v26DO4ClxEB2PfglXiPno+GcpETTB1JC0U0uu0qPq
kEzy979WH/9ahmHeik5S9/jx104vGfLXxiWA5hyX/noiocfcLlZV6qKLHmHp73T0kaf+sZiXHk40
GwnNtHXaMHQRV/ZpOZKTp0iJks201Mf5nkslFp9IWdoBY11sgb5/hu3WLUrq2cuuFD1SJi+eO4AK
TilDIaKTHIP2QwE+a9r7/UCheWinc2vM9fDPhlT6Z/RmLlOL9hKSf3EAIL+vpc56lFXevrc7XEe2
fc6b8L4cVyc2PpsipJ1e1aH12FVaMKcQ7x+mrZUZkInRhw+ugnq60onY6VrJeiwwja2SIuhW01Gq
2lKOrIPgZEuR/TAEh+ktLamRD5Be6QCOb+UEAY3cIpHW02If9k8DubMwrMrsWrrOcnpLu6I3pgwk
X9dNpD7ouMZC3zpWkUbHQ5YxFxNkdSQpWxzb3KD3Eiimgy5Uv+v7SAc39H1zJ6Fh+DhkGIaeiyiI
fYNbq2bgOvGaO9ermzuCligdRohDHZdFkDcEyLT988ceSu3ct4EWHaf9ST0p11qD0XJaLMYXHLu4
42tNx7RFbMxhithrWzPWVd0XN12C354BAFL7QuLXKgPJrDXT/epdaq9Jv5LhFKMTdMesAR237VBZ
GP3b4N4wyy+2JiVfQ0dF/mLmnzTVyJcVZMID1UjzmA1KTgaSLT4HUr6Yds0t+nxqK1u3Q0Q2XC/7
3EmMor0dMruZTe9nYlKMGjN/djKkilLeMRiTQmNfYqpcpr5pPSIcOE67VoH61FgyHkTVVPijqOhM
/4bUafO5YB71178hZA71/m9IY8ZU07+hwDV07yf5F+S7zcrJQ30VyeGwQRwQL1TAHvfTYlOEyUL1
ZPVer8pvWwfb1X5YlEM139A0ile4nemTaFLwIJOTvpB7uTghhm+3uRKWG7DJcEQlP1oIuHmf+r55
RAKtv1nlvoyk4bXKuUwAIQ8wlHP0YDvFqaSemdYAF1oteW7j3FvDy4rB30VtdqAyR2TU+OyXxRrI
MzHDejVnHsDeed72uCOIgXaq2DxFirZ0Osk/0Day5hF11+W0PrdUtEAYnZODZqTLtGqJjHBrjtBs
n+AXu7PeX6DdakInVUsZ4/WEkA+6jhZ0XMoDFxVPWvTvG5vCU5ZF0UAkGDdMu0xb7UZN9zQQoOgH
NKggga2iwjWOOvXNozk+TIte1Jr7gXDJaWlaP+2hxPSPaPoIyNRJgPV9PLZNyTjyjHjlkXoznwDs
OF3vM0D/d76LYLJU0FlMIHQxlPembYV3tNO99/VZJOa1opafoW3gNm++QhvnHob85eJmurNxQQet
LS9K7sKWJkclyc1XrZXnAKDrZxlq0wKMo3ICnUoCWh35qy6XyodCVu7dImxB6hCU1Sf2oxGQoRIo
IjzUWd6SAaL1UPt798wcAzN24l6wlbcHTa3MizE+6Cq6RSO99IFvjkSx+ogEc4//D61loYfFVh0Y
VnzsX5elv5IrpmzTuumwxkOF3/t1vJ4Wpw2yX7yCrTd2H7sJlFSiTOMbzJvmJcqd8sZqpPnHDpBl
GJoF/cvHy5SayNfVgKlvOmjaUNd+twgjz8FywQtN65Qq6Qi79uPttNikjrlK/Aw1hEw2ju0ajxZT
un1rIwKYFsu+95aQauTNtCjC9L6i3XXGTOXc4VBflVVtPGa9i4HNvlW6QD/SugDB78pvyLDkdVBk
TGmmddOD7yflAc8VtmX2lYdUWzlDkW2rJnlCC4z13HbUhSJbwW3bJ8ZZV7/U1BYwzhBXsQVjhuV1
3JgWaXgr6768kOkOLad17xuc7EnrVWU/LYFSNM528mXafVrjG4q8ZdD64+sEUSqjiqikZSGaBiNp
VT65eKjeX4PJBXLtfHjC/GLNC5vOdEDrXxkvQD6817uPJcd5X5quVR2Ui49tzU9L34+bLnLf95yO
o+fU3qktverxAvh9z/f3G7eNwJ1/OM7uXNSPbrt12z484mwMj0bo3NZx32zAsYTHj/XTs/d1eUfD
rEXZwO4fq5OCK/1sWi6H5iVyEeaTz3B0YiM9Ts+mhzLvYaqoUU2A2F8bHEX2ux+WdeFvUtmNd0FL
DuX7y3y8QlNK/VIJRnbf+PrTw/RaDAqa2e+//ce//vOl+9/ua3pOo95Nk99wK55TeFrln7+byu+/
Ze+rt1///F2gbrRNW7dUTZYxkRqKyfaX51s/cdlb+V+JXHlO0GX2ixyohvm5czr8CuPUq1kUeSXf
G+i673sMaDyfJmvUxezuRjVDnOJIL56cccjsjcPoeBxQYzO72pT+duE01k7UpuEGg7x22mV6sOLc
micFet98JvmtzUCFkIBo5QahfioGQ3t/iAflpHNp3dEb5lxDS9JPqPKztaS49exjv2kDPTcCNFMf
ZHLmUxQ1kk2eWO3RSOLuOD3Tvj8b94CckjCMQ3fqMTU5Oqqyrfw6vWQ+UlpH739YshN5a3h2v/r3
Z96wfz3zQtdMU7dsQ7OEqlnWz2feN3p0fK4vvhbEuB5NNU5PbS1HJ9Itxue4t0v6G+OafGn0JJMh
2+hAh4wP31YHhQ02MC+do0RzcxHrsgHwpisvti8KEAqs6xzTQE4qNx6uvr+Ws7p4yaOiJn3Ge8iR
69/4dMMfZPUhCqv6XsM0dRui5Z7WWnUVHBUHi+G0GCk0VTpNAp4/HmPgPVi6UVlg3q+NB7QW0XwQ
SbSftiZp+MPrd9kPry9p8ratC4yWjkLqqeNUwDrK5kj1+d+faFv724k2FZnvudAtBcuXrv98omsr
sRiwuskrFZEWXgznbzrDbmxzUg1QFhj7oOVN5/hjc5uCRS2TZPe+n1fWOIXhiO48fSgOlHXww4Z8
4WKzrwnNHFc21qgfnp46jj4+Feq3vTLDfG1yxl25m9lbmFXasrGq4bmqZn1JPXwgIGYlx2q9rWPd
uhqOcp62x8xyqJirGU5OxzwV4I3nZWMNz04ZXjtqzFeuAb+8YIT84Fa2NYSG8y6CWzoY3bkRwjvU
bXacloAE9udv65szOc8Q+JoscWaNBvkRmYu2cPSPXTi00pP3Q1VJLxYD45NNGqDy8ECHgLD3u1vZ
ya99pygEvDXUkqxq/Le40ichln1tyE8y9P8NYiHzfdHs/VOCh/VOswgJ8lMjJjCVo//pVcfDCw0W
wvTV+I+fLn/ldDl8SbO+8F2v+mXxX+vX9PQcv5b/OR71fa+fj/nXNY3579/ucvRfirRESfDrXj+9
Lu/+7a9bPFfPPy0sk8qv+kv9WvS3r2UdVX9dxsc9/6cbf3udXuXaZ69//v4MP4syK+Gs/kv1+7dN
75d9m6vN9/vE+Abfto6n4s/fUU8lry+V/1L/w2Gvz2X15+8oUv8Qli3jKVc1U6Mfxs+ufX3fpP0h
VEPIsiYsXRHcYH7/LQGB5v35u67+IRuQwQRNL1UIbfwxlrh1xk3yH7bFLcjSDAP9lWUrv/91Br7d
yN4/un++sVnC+Olnb+iW0DRblVV+9cKQZVX++WeP+9+0zdRvNgVDNViwyGzd/KAjicFxjMDDqKpP
lfQWFtqtJTfU3ph+LZMxviQMMBQlVoQpAIH/vLGSxyzVb+TKulqNFe5wZjj7Jn/r6oifvF5SBjaJ
e4qw+/nbSJboLwSNPQfPyr3dpaCHyaej76NjzoGrmZj0KZPhnvDjAIAO0w9PumQ2WgnyqJ7LLrwX
tnphMgQPyW0hdhdgsM7ykhQRQCMZqv8cNplLHtiMOdehbVeo3Z8DJSHqPCVMrbuHGxHMaZNd7P4W
JMW1wFEjDcm1GLw3rzBPphF8qVv7hmrZsS2cQ1clu5BrE+FiDQJTupp1bcrzrCk+DV529Zz0FmLV
UxkVaxJPliWj+EXsiAdd8861CN8aZui4PrNPiLPfUrfSyEnjNAtTvZiZsS8MLrEJ5yl0+ZtdUXzS
02WG612L4W845ZK0S2wI+IIVOqUG5gw7+BQ1znqsohDuQ4fTTb5qecCUzaIJxGlzSgxc2jhjGXES
je3geonxOUQgjc3+qIaAr0yTT1UPN5aug77AaCDn/A3gKQAEBNFG1pOFi4O580xriQ5uq3fmZwzO
L07BcX4zoNMP0N+3YHQTyhOeo+KQmL4pUonbdfisALkIUB+RgBqRGNe5WzM3/XkT6peB8F8+TnUz
vnCgO5hqx0/bwdyjZ49uz3nIIq1a5tR5gnos1wcdc9o0upQuarqcfg8ZAL7ZMptkbrVFw7NoG3hY
OrJ7v2xPNQRTNBNcZxETkL0yhogP7n1Y2gw0BWxCO03eSuI8cVElhE64ZPnw1eH/dWWVBuLcUgHy
IB7xLTR7yH4vDqkws6qwr4FAseTjx9AIMOf2ITzEHSVorrkXB3QJK2qoiujPUqO8qMWLEvrSrVoi
2SDKAlFNJkOKh8lF55hECqr94arA+76xu11rFRpGOP7W1hDbxhFbryGvY/yxOLbdoX5v4HAgURrk
t4we7ELptUuMn3VeyPY179xHUNIEovH5QkGJZePS+IU6VxX3kleJvwp7B+Ad01V6fPwzmTAHGNV6
B22lGr100IgIwGoWYF9vbcixM/dWbms0c0T2QGYHrkKSTx3Zr0619Pz4NlO15UhnjHT5zcTdidtt
/OHlZLR6nYswwTjhJ3sjIkabqSpnBSLGo9FucNQTDBjyS5AfSQLa8R0dI6QJLdeLg97yFRFYV+dx
zGflMhCGnAbckKC6RZWaDV/T0p6jDv7UBibMOeYvtBOaiJ8YtGMBUgIJPsEbGl8HXyNiBjU9pbUN
XK3dEH4JMZ+HFiatnHONv/9NVtw3nSw+xj764F99uPpkNp+hw2ZE0/GjKRrSWby4mJF9tM11+Fle
PAZripCUWrabVvBFU0SJcQ1tCOiST3RL+k3NRyh0cVULpOWWXi/ZAqnL9sH85124iEyup1pCgIbr
tSBp2wgYTflJQKEhVzLXZlxr1x5dJIurZ2gKgt+yc5JxBYpLdLQYpwryDuIvEheyeVDl2zjjwpII
8tmRs0VqaSwzFyiAKoMQkskoLSLltrYwUQRuXpPQBHtJzQCytwXudVsdf7OUNma9L07UnGh1FsUz
upU38hLDuVRGFEpyAHE5zroQFVWqS3uLEusaufx55L0XnqYutZx/kO09lCWXo1CksKRaDaU3rMCk
Bsabl1hlCE1coRtIuBmEYBbQcSHKhkK8p63vz2iM3Um06bpK0ucWHi/00+lCDsI3LY1xsaF+WzWe
cWolPsFGN4Dvu3hPG4JkwWCi6aaPlFqKN0cckx9lBFWIvYJ0Jsd1ubBFyuUtbrH8uyRPYbhH/EWQ
M7bsZaMQGNpg70WsZOOiGhlgZNvxUcCVOKiZ84JImpAhBShEFuDQie6IMsrIE/oExzWeDSIcVim2
lzVz3C8ZjYQZgNwrlkF1bmoeP73IAm+punNSNcvpWuKW6qUniWbh2tUtXNU7uai/dnV3X5gRfrKq
4mJhumcBCnT8lnf2poKFCjWuwVy1bvUWfWnZ4yQWiBs0TGpxy+U20VHAa+ABpxuW4fGRDBJ/aCqV
+CxLGvyOjcE1MPwvVJ1vOuwMok7ePD1eB0P9lOZ8DRQl+ipL/BZR79pzV43Xsa7SHG70rVPKhFPZ
Euwd2dsjIsv3Xemsjc4AvYMP0am3kguUz1HNE8yPY0u5zQlkrsA42Oc55aUaCAuDIy74g/yKFOcB
FwIaj6i/DBpG5gG+m18PWOhcbkbQWbiUdwrt5NEZMzRFwc2JLLnS5t+V4MsTQfwMSfKxyJCzojnw
O+6TuFsyWX41dDyYltN9rhw0/6gT3bnpPiPwa+ZNdjDaJ69KowVmFjh9CmKuoqvkeWtysbFDDGg1
RwvC1FdM3jeEKsgLMn/mUuRykXIVFDIZH0srpGvZDFwqrHEmXquXpi4wm3cdcAkukCamiFlTcieW
MUxQJiew3JnlLgYLh1bbvK2hAAQeqeu9DpNXOWmCzzWSK3zqkTabbof8eKjxMuKIxtFXQPhnJylr
jLYNE1fpOvTVpy4cwl2HmYLqARdbQ7/IEoQpRfZWds2d0tOORpWO4zeGDZKR3Um4zeeefdRKxeHq
BpwXikhCXRWdnuRRIg7ffPgaoiylmVCVUz/In6Zvjq2NHBumT5bU77xEMpeik1Jc6JG90hMzXIaD
XswKidZ44+DPiTcgkSDBnmwsQnyRdIgwnQAO4TlndWi9RRWgxPZkh+5L5lHB7kGUJ69Wq4DBMODP
5rLzTNkQ30XjLb0ab62Ypbl4iFOGSqHEMMsckc4OTk7kIWbWBCv04bec8mSjmvSsKhXXw/SQ92m1
L9oGS1RfJAyZlmbX2DtNKddWlSkbRuBPXk4aA/qURVnG0+C43RUFbCLMvo+R3AHFLsdXuzU88ewK
g+yILFNxxRcDWaclD+/LcjlEi6QJTBAPg7MjAPEmCPRuUWvynWWRWZD1WrlTkrjcpWJ0ugVLhHNE
xehFvTNqud5Rb6l30+L0UI8bnFXvlvXO1L+0SljthCTKnUk0ztzEyz2vKSzsw9i60aljrsLSrHa2
VWAAChRzLmk4MdXCwjY4wnjVzQC9rCv1k0JPey37IEkRKHgL+gKBMg/C2l7HqG9KvdLI8Bv/FtJz
q10XR/dGYUerfNpA3gSwcJ8urZK71W6oFHdHucnPMZEGiuvyS3KIIyyhhdbYpLwE/FElLxPVVWcm
LfwDqeeHrPbqeRE5OYP20j04tHulVJXXGjHPOwsDy84GQuCZercxqegWSXLnGK9mlzh35aAxALOb
F5QIIHWF3ByGS+SZpyyH/KZFlrHjXWBVfs4s1xwZRuQtNtE2qoJomRd8YaxRFUETWgJKNz4NhcoQ
x4zo8bDkZwA1YSNihxqCOxrt7Q6UVrebnkXo/BPh7sWY00f8aL3qVPGUSEO9IO8RXXltfhKySSaj
qmg7AsgJiJA1G2z492UVv9jSTLyvcdWrO0qhIobXMD7VQ33ei5Cxo8P7SEWm7hTJgW4c4dYjZ8eH
fAabw++sYZ3G6iFPG4ASAbEDroFdflxSW3+0LoFcJga8yRbUYKT99FCOm98X2+xBo4a8Msm2WzJR
oe1NAtwe67OyVFsSC2RhNvtYbpgbCgYBYeK3B9Px8CWpBgyBwj3Fg2zsFap5+zxOzPdnpFSJhV7B
MJzWTbvA9tjhRNopYMiX0xptPMhMKK6IIgNzXcpHRTOOThs0OESlfdbJxVNYOMnCMmQT2AEM2sau
m32LHPRIz+iAhnkuBr2986tSOlWxsU9aFQ8pSYB7ek3KVSoTe6GmprueFo3BO2mxly2RSIMoamX1
GvmBcigHdBZtE6WkEsTZKrItd1H5WvsZ/sJadCK8hIYKoCfsnuJaxA9ZjQk6ShgghAmpEDIOKK3m
bHvCvP5QX/iHOrQyzsY/6tDGOFtHKGZREeXLYtma+vNsHW6iOuhpUW/Q7Cdr1HPjXNUPewsQuXWt
C0Y1GuBlH3gJDl7uXv8v768rMD9NSxZUw39+f7vX1R4jfL0pRXdvDPmpEAwmmQhCmIBhMVNLBJu1
6e0c0Nz//r3HQu/f/unCRF+uK0DurV/emsG/pMN+r0HXME8cJ4xlbVPbQ93m6j2QKnkje6U7n971
W3Xp2yn/pdj1y+J/Wfv6/7BkRYPCFj+c17/VrE6v7W+b5xgjBv3BH4td3478q2wl/2EqiqWYkKdV
SkZ/lazUPwwD/rBNS14zhTJW4/8qWRl/aLKpGDb3bkXXDY0Wyl8lK/UPMACUwZD9KIbFTOP/pmRl
/FyoHn8DglcyLd2SUanyM/j5O6hLZufmlhg2tltC5DKP/IaXlr+U7vNDtBHmfFBXuSDKZgn/ub5W
z/qLe60Qk88AOvSIMfoVyURCeqyyfe2sFZikyTqj0lVgi92A1IilRRLOvHsguXmyzZzbaI2mYJU8
o24DMaVggcIcca98zff2QmzthRH8N/2mf/id82+0LU6bwQDYtH/5nReO2itqbA0beRAPtaLcwk9c
A8E8B63+Uhf1myRJLfM+/wmL9u0PX4h/uMjoY5Xzl58a1AU+KQF9RgDR+uXdmV51NPy1YWPd2+2e
fuxtcUOFQP7MSPTNc3C0z+o3caffps5C33sMJe+klXW07wBzDDc5ITEXpTgqh3ynPsenYcsFs16U
JyyR7QWRVbn0T/2zNd4wZsadCEYBWLrpXtIH76Cd5XVmwSQwzaVkDw/ha9gu6Ro/lThRSfib4UEx
jtU4y5qR9zWrP+f38T1CX0nbGtwvxVLYC1hGCkRhFKH5HMpfeaD8t5K/Ul3QNpVAb7VIxAJHH9EU
d/lJCefKnlHfTlvEn9N7JhjeS3Dln7PqHpO3YS3dDv7KPzobZpehOmueXWvTHuqbYAmSOXjtNxDO
F0O/xK4eZrM32PX4AEfXorSV3Vn5ZYClx117EX8B4trpC2lbfG6sRawui3uLe7hOVWQJEgVeezqz
gYevo+DSnwfmmMA+5oV1TS/hq6tDHptJx/RqrIdbZhvJIzxUmUltsOB0uIf+E/aEFf1uAADGG5gG
cTTNLaC90F0mAZ6vTWOt2pYTAhRjBlYhhITSfyInQtOOg4KUW1km8oUQk76eiUvxud2bX9Kzc4Oq
Wb1rx5Q+ko020Gw9yLm3/lo6xbv2BOkPXc0ZtgK3ywWo31KbZ8/RLkeeRZrGJV1ob8HSxfy+onYi
k0rxpaIk0OD0mQXmAvfzJ+LAMvRa18o7WnsdDUNL8XdO1Oky2ZM/sCJjq5zbDIoJUHlSvjrHjAHj
cfiERdtexDfoRz57R/UIAk3altkCCCQohdhgVjkL1kQAjEjdNR6RR/zfJE706SJ6LS7wwboTkh0q
1k9qszRu3a0Y79ncyubUK1plbl8bzgSK1gqY/SGHZbAJnuttMY9v1FucBta9+8U81eUeD4n/CGT8
gn6Ir3Y2b0i6wHC0NU/xTbsFhxtrB3EpidaKltkm+dKuKKwEm3wTfbIXXE/sDaPe4GifUbnllCnW
QHa7ZTWP+XXMotcGxtys3qvBFXxVfpNuzZsyWg0wsOoZXn4R7tpP6vih6eWibmYYuZxFtKyezY2/
IJ8eOSADUHRwcwx/F2NHX9iD+DpnAGm0W2WpY+V8KeYACtUNqo4lNUdsfwMnckaGUHDsN062YUYK
W/kUx3Mok0cikBSda6BWLQAzNM0SlwOutcZduvJM+Rrde8toozFcm0VriLeb7kwuFqEd8LC2wX31
uV9s+o13r8tziewud+7eMA10q5lxdZ7LN6nc0QpXj02z7R+zXUdsxMy+YG7tupm07ostrnPop5AV
KY4Q+H5vX5pj9QR2BDj5U38rP8qLeAFcUL5Vbqj7/Pvr4986JpbCaNayBXonbnPGL1oAFYSW0ZqI
xkpmhgn8XTUWj5Zf/jdjrb9dhMe3MWyyEeQRCW/+Mt4pgPTUMrWIjaG01/EtQFFve7d7HUqfXJOY
guyQc4v/3r/6h0u/qv797mopuirTPjChv+p0rn6+u2purpudXZbkH8WPWg96DKllsMk6l26MqUmf
QV7NIiZ9TvYQuDaBKNZzqrWEfQD0bWjxbPWsv6aO02wGckoWEUaeVY3jgxG0fAjr7qZzJaoiVlGu
FK03EBD5cHI61UIOooBVJW8VaViJiIFLRsTM2U71vaxFwQ0EDDpT7TjYDcQuNJH9leWDmtUGlVIf
Qqdc2/MISulSs4bbKo4BF2bc6N1+o2oQCy0kSIao7zCDqUfY3NSssgbpMdEVhe5mW7RLB7S//ppc
NzF35OzJbtIt5pzIjcUqMl5qIJc56rBVAWZjhgRESmMycaqdHIfKWpOHLfUzWHdhkM3I415LYC3n
bVGgiKIs3ba0P5SkOfv0txZ87BWXA4DAdrnKCwWVvEzzxfLsR+hn0gK1ULZQCv+tLqrwhBK2JJdH
vgtNRz/6Ta7TGqPmk6qAp9Amk1fYb4y8uJgjDlUmJ4asU8iBBopAKbXe1CsMXq6pidct+MoBUYKX
sSBkgpI8CvK1DgVj1cnJSlJJitcCWRyrUhwDfUgWguo/4nf9pi9g55gSBQe70092BSp7rHbUIto0
jYqPrjLKbUjZqGsDrAvSi63yl4FKvhIY4I5gRAxdUNuQ4xkZHK5uUG+Cpjp6Ek1tavoG1lnzgaLg
sBxJVa0DlysyGSRg4p0phU4ghmneGYN7JwPgCkLlJFveRkKnpXRf885AhioBb3RRcJvZQ9ZFz95N
LXvxsuzKW6D8d4HjXlW//BpYgEkGvsCDXmNBhaDBc5LTlda3loMvBSsjRrveDcrCkIGTOKG+oWTZ
JnYNGMLUACMRdanG9RJknDYvAvfkZca9rw5HiaDHuW7zSSPuoUcvraVIlwDY0YNrKLNpoUw/sm4f
kgwuptWm8y5zKcR0rz1fdVmKrl2mfnVEv0PEVnDhC2NyotZSWINKc+uCG4V5lgUO/Z47Q3Vq+AR6
x2UUMcyi4aiQhp1l7qpu7zI9m1cZZjk1XGTkUum9tx6RIuNnJjvSqote6WetUILOoScuWoj/BUzR
yso3+tnMMLUZpBCIYZ6kOWShfGHF9dygQth2gsrzti4oCpPz4iifDVSGoqC3x8ALSlbgPQ/d3dBA
++6ae6tsD4iXthbGej2jXor0s8TeVDJEazrf3MeiMPcaXM21H8c3vUf0CogwoS4tMd40ilo7OFJt
gW0RpwF4cdq3W6PSgTBleCL7RMm30ND7TRAzLQ0dwiANpav3SV7cApd21npK7akLg2KeGt63wlzG
lW+WaVa5sBrV3fRNs1NqmLoAvabu19JCi7brU38lgKzupgezV9Vd5BeM2Yj58eAYWWcH9eE8kYxy
ERD4ONN7DbQRmut9p7fhTpjPuG0ZtE6rfGTx/4e581qOXbuy7BehAt68JlwiHZkkk+4FQQvvPb6+
Bo7UaumqqyrqrRVXjONoEgnsvddac445knNJqH0OQZR/hF4q+9uvRvmLJyI9rloJ7BaHMMAvFaRk
S8ON1CiWz9nKaR0O8k8TyYInA0107wkEI/Tgbn3oJtRENkcAUpud7lxdaSwlPn4OjoyQoW/rXn5L
a7dz8F2d57P0QScL2XJGRKhj3a/QiDo7e1seefYb0PX2/Nv6INg5IZyUi/m2q64xRNA3psXqXfzR
nVRvPuOiIuzvszhyZAf2nu/kV94j/dU8do/xXsUDuTMM1vk7o/YZc7DSFxLaKy6ULfbOpDptZxsX
8R46D4jzKMMXe+A4C6wgzkHoBdLVdDjgi+qufZM6+l8ngKN8GjmfRNpAVfw0781vM2h+kvEtXskQ
oMdkqwOfOP42cL+fp5M84GghtMQukSMMdgYL6wKq+bl64iAf3Zu7+dnwDR88k2+02M4dRnPWVfnN
39fUL23zc32nOW/4TeeShMwsHWljtmWAOfR991JDqeKNR5kQqOiQjyyglm2mFzA2rebr0nHK3Ej2
FgKRTE/hdDW5NF4lNdDIZuFp64/QGMUzQxzWUo1oEbJOyEpoAKnsIFJxPhfcSb/XJAJ3nOzasDYd
C3fCmecRAW0AHdvQhsCv7RkqCNewdqOXvPdrhxGDeTH5yWkHBTVwxFe59hXIDZNNchi5vblmk/ak
3ckHMwn4cC55eR0DLlzEnskI0JleucYZz9fi9+KuVfYy10M/4X+GQQbapxjdhWBl5G5ucq24Wpwu
f7TQVtpj+wmgiLen2QEngNJFNy3HyH9gfkMVopcP0xjM1ptwYQmzLhrRJW8QwcY9t0UhBFxiQjiK
6BGn5DfiMJFYRhiC9aHF+duTaciZ0XwyEEWhBriYyVH/1lzhuj6Hd9RP3VtL0E/50GOpdPje0TtH
39fyBP/tm5oMDqn6o3jJRT8XH1DsGIr2L9MtAdmn29aFxyZDH7k3CVIq7eqGRPUxptQi8uGNJ0D5
LCjWUvjOuJ550yg37ebWRK7qaJfspnFUBfYhHfWUQCk3dNqX0UAKi7ph1x/4ecXhLKdbGccRSmCw
CZR/99RmdtNgHPObGzDWJQp4mXzpcbyvpFfmK/hc8OpG5ENmRBjYXESDQvKStbZ2kgDgHcODSQVq
UtfwToEAgOYGFHAHvDJ8HvDYrJBKbT3z8+EofGJfTB4iaT8QocGAkoPYxbpbClfEoj+f52A8ZQRK
MfVwKThDYdf47XHIPNrih+xMMDYnm/x7sez0ldzL/BSWe2pbNAwEbYplUH1i3iKbiBw3ziboKF65
r8hWBSMD7poRvrCXWTOGz9RV9ySRdKd4j67cMJ3sNffhRHIYoACb3PmZyVZ21/shcTCTg3KAUBkh
tmV5JxCXCZ+RmkF3JzzMTHyd9Wxx11Ci0hdw8/dtBEFKFWKUKxU5op3safQ55VlPJummLxUnnNkn
qiWAv/kqeUhJb2DpjtZbIe7Qs2hBfk485VbSV3CN07GCWvyIw3WGg7Jr7vMr9cxb76VBAnjtDCPN
iJzasVi4v2Pge/viovJ1x1emj++8hiuVLrz1+EBi5Qq9kldNLiI5OwFZtfMdmKqltUXDY54tXsKH
Hu824xs0KDYEVEiDD92d8NYctUdsUv0r2WjV7j0OumNII4VjwjWEITRQbNvz+JiSCOmvLPqB5Vmf
sls8s4X292W8k06zV12iS/vFgBLytHxGImndCWSGcty61Z+DowHL36lPyiW5Zcdor8qHSDmoi0vO
G9IbYBp5dqr7oBbvsTWcjcfqGQ0JB0zUdSUBPNx12r7FKuExcz+2gfTKRGq9o6S7sMPQCqFGTD6h
EPQygwgX/nJnOAZ2IYDDJEaFB647eZGvDSGiu1p121eMLgpN9TvzQmBPC6hO8MdwHwv7WfJ4n5CC
8lqq7CrOp0oNZMjMxg6qQzh4BDCBIKs4LJyoKqXvrvnkVGE1TtWf1CspHjsFdY5nXmXfepTQ4RAA
SxqxCLWavrmduKh+2yCGbDfs5lOyJyvJtC60u2M2pAvoJcwl5u9IRmPAbRe9rF/F5c8yp7rRoQD2
sUNRIb0X0Z5jkeUu94UPyvUaJQwYP8GVpuYVzVryjuKM4cTaHjYqcX80SSrMsV5R7S+HKDuG09Mg
cacLv7ux8U3DxTzJ+mNB4UOvlh3Gx8WNv6QXwXKoCKZz/kYHQnmV7miAjMpOusuD1WuuEvBOznPX
6J19icVAUT6s0RvO4131kDAA/erhSNrFC9x20yJ8xra4ABPAzwsvro8oBSE3SW5+m+sbgXCrjtbB
t9hbKo9NRWK1e0vft6TzO2bry3V+DcNH4vkg0wKb5I5NZQcU6+CuqP3fI8bv2a6U3PqzuVXvVXhS
n+vkIb03of1pe22fvm0HT8FLPmaGGMRpk52FfemQ3kE9X9koXqR97an+YC9EJdAQ2Ys+wRMQo88J
kozWb2Rv+DE1oLY7ls2oQce2G97MR3G9hI/l3nDDt+EHmm/NKeBprHYFUdwthhcG06Jb3AxkCvfV
VbWjh/oEBT/7IPKp+VW84b2mv/G7HIoPGcEVCmOKOqIwz8yggCdyCH9kz0uuaBrvR9HXkqA/JO7y
rjIDvLGqkxcE5g6bW3PJju3jWB/YRZS9+azTpix21h0NpQ/FE3/4jaT5UxTM9Jlpsc4+k+60Ad1q
hyTROOVRe6hplsRenF+LH2XlFOsWBNKR0npdrWMGlcQ1S08xLtGuHu9HPQjZFhfxXaXdkqufJKBQ
nIg7NXpdifBrMzYo1a2YTvLoJRS2E/k9zaYqHFoHs/2uSVoKddeombACuU59CULseaFAfy1LOzy3
ym/XfrWx097zmshpNEY7DKIfzjDlHfTs5KqgNolwftvVAa4Z43Yibeq3FPENx+afkLexPBB50HPr
36aMpKZd/IRd8tv4mt7RkJMPun42P1SNFozk1g5/O92b2WjwCpoHesnaS4RMbNuFbMk3Dut5cYoT
ahVOl86EuvySccwgvxxPeiV4xEDXR8LRm0virli0JU/9Fok4tRMfKj6IgnOzp+HH8tK40SV/K4MU
gLPdfZJSAA0ofmqOVWcjZWWnuDP95mKaR9Gff8Yf88JdKRBl/LSe43P5ZT1Fd/25QGL5aQXJM+p3
7gJUH8/z4i3lr7SSprErcQPk9pIGZbVLWm/+IpgH0t9sUcoQd82NDhl6TgoFlW0k2+q8iEdQBFzn
udEi8o5wOWmGeJyiXDrOf/5CEvvzWPSCL3ZLC4uM3XbY/vbPhz//7s+v/nyaMUUs5FnWsSgP0hFc
JHEhf/66gmcEfOieUKr9VEDV6kTJibSNKWqKBDqyzvRNpzqm2MK0kLletRLNflHrkpPOBWd500YY
cRfFMw82nDEbmHbiaMxQEys+IrLgZ7OAUApqIXqjwA6yGqK1C0uidvushuI8ZoTUEiDIBB3MhZxy
ohIMrJCL6HaGiRyvFWlGWRp9TpiPbp/2b1Kmx24zdNMjgoZdUpRIFGQ67KLFgbtnsOXAESN1XCZX
u1NMh1C4DzkmjQvkG6xnhVCZFi5mm8uObJGAhmOQprkcElKezPEzEbVkc6u2kBoS4I0eQKkStl6j
EYDWlGyFVVP1Dw2nIxOJp2WlqHBmlEL5TN6r2E1HFYUMw5uVRoo5HSGAXQVcYvD2pBAwvvKmq4SW
rKwPKYC1gKgCxG9C+lBXE4oS42iwOcHCPY4K0s81hxnZcEKeqvCaJ+G7qmTdoZfRQlYz5TMqP8pt
zcszb4pANMhGFWTRkfoavJiYO1tCNmSkInOXpKASWThUFL2KFcy6xQUCpBQtQzwSEmggx6jnV3jB
cjBOAnOyXr8P0498aAGSW9KPWsOY1kbomcTKpL4YJuy/BPANRB6rJsVKmCFhXc1aIPWtb13gVQ9r
dC3KUnsthtdOqER7FnvAS+iypckBp//UaL+SQBqAEuXPI3xAnneCvqbW+m1K4yh1hNsKAnJWseRn
KBYJqbDqTrIpUPquLwKq3X0/K6S1ifEvVnfaSFRDZkSg/TTG+5BeHqDdW4MpZj+kpGI3AnK0SJ+Y
METTy7J9M1mmOpUWW7ZQHMwztJkWvbAe9x6DasjfqSzuuliGjEN7OlEsQuxVMK4l8ONWPg7ry9QI
L2MZX7ZolhEjNVLS6gUxGZ7L7XOLVPtlmp1JCI/rifqdflpizJT8EDhyXUQKs4hPUDqAOWYQBF19
sAVU2WLDrrOs1jOrcrwbAF+KtfElhd1LBbciLiiI65IjKuzuW9mQRlOqUKKMyfpsZ0dKwk9V52ic
jMPRqDgwk8CyMwilstQ3+Cuv7UDHcYPndz0kcPh9p2ocPLDGrS3HjFDSJjHcJM99qS2i4CHWGCpV
CxUdSEC/khKKmQ7VaWOgrjeehXSibDJaztPiW1ZPn+nMTmOCxV8s+kFFH2hJT1TbUDLoAS+qprdG
r4AWw7LbUAGGG5NBQ2zm6iJgX9xmkfu9SSLYzioT/TBKbABG9DTMauwbCmg/TjyENNiSIF7Jnod4
YfU2eFoiHD+0LR65w8LrIqxE8YwUTelq9kXZsmxlpG8hREoJv4qOXsIEkSXSJWQN7VQ4OKLCvC0a
6jvTKq/JBMS+WbY22WJiUJJ2sdQ/WFMHxwdfOw5uFPKyTiVjLIi/OsYWYU8SdMU4WTSiPam2WqQL
Xi1VV2UjRkstOAXc/NlVaxHhj9nwkqLHg9fALIY1vAAc96wAgKbuT9+MngxUNQ2Xi1oSOBCZT+NE
nJPeOaGsEq9Qin5VUUuDzJJBkQuLk2aLfFczBySne/R0K9F3OeloGbkCWADmx9RsaCnk1gcJDyjr
4uI2D+xIxJLhIlBIXZ4xc6tZcwHZ7vd9+IMQy1HGAeMHuveOXF3iWNPUrRcGa6I6HwBLmp38Hs8c
ZOueMMZjJNUX5hr72oACZvbdjzUzuC86B3IBB/zyXC0KvZkiOtsPlamBl2seUYNc5roli0tn0gYF
Oija9rvOD9YifkRRwXYKrG1nJiu0sC6n2WQQsi54Xcb0t9Xic16NEKKJclAjSpzl7UNfyKfVGg72
qJntcqRPqgjyqR/oirTkjzJ1nQjvKDl4pMlVbCMSB7RirzSMfZFW2mtlPUZtWnj5sLCxZvW+69ag
18dDmLbiEY4BSTVi/jCP/dtYp3jki5XjiRxRLHMmKsrxWgnCxzwOgMyUu2gsj0gn7qbZIkDaGnCS
p5SSyEFNwZi9vItJX9H4rV5AVwwz0Y8NauIyIlHUynLosFZxq+aJP6ppqyFrPOZxdBON2UHeBflM
k/xmykEXTBPd31H2O1YzJOsZ7Y5RuUgrnsZxIcNYzQj0yg+aVq4fq5YcpWglBkaUrsWWZJL39Q02
LUW03j/OCh3ccDKuA/epvags8LLlK2qXOeaAsXdm1hph+ebp0PwuRJDcYJdL6r2iCH5S0+hTciJh
EqkMlJwgYTN5FHj9z8nmEqmy1wwNPDtxzGmRjUwqlYxp2yQG6igeRQudqawUtJBThXWqVRMvrins
jQ6RI0nibPtAb4M0pe5Yk9IWozTxwnIc77K5OoypaTj6RDJPJFtOvE6SpzDX2VJUKf8ImpX05UPN
LMT2iBxtss+DVZT2RYX9Je0H1xQk5P8DeaplpTvE+zqgQxdnihd8OHJndyLvvx6unhJTlyGngtWb
CvdQp4pAq9XUaU1iXoai8pqKJFeEuL9TM9LGzTt7ehrJNHBNXbebJaV06IZzJ8cJk93YXdVyv5j9
I1lj9DX7NggHc0/2LD2IVrtOBVtuvQ5BMluXjEtkJ6FxqvVQcOqIzYahVZ4nj83S8cR02gtsfhiI
WfGWheJtwq3ga0g/+8R6McSIRh9Bl5oC5TixuiIgiONVNVe6DqngaJKSMaRBai+phsfbPXmVJL8S
za1hKKInYG49a03OH1aB5Lp6fWwzJhAs7JrqSjWPcaFOT2ZZaYRUSN9DMbRnNe18+vj1LlYJNoBL
9RB1QZUbn7qM3rordSymy29aEc1r6qO5C7lClaqC46K/Jgmc2BJQjLbeEfU381QbzZdBAjLvJbdE
3IWkvs8daTSeVGSNLY+lZJeydAvFITqNA4WCijqiCocR2CIxjAVhvwxohh1StL1FPAHdUCQQq5fk
YOZnJhrobAWyFoyzrHAyYGE7G+K87AbrilursvtlXf2kHMkeIRCIQF05HhR/bUv1AIFFPfz51V9+
i1V1CWISsbDPfEJHNl1JaTQcQfE/f/jzZyYZiW4iRu9RGhaHPx+akSeABUtyi5pTG2T+N3GolEOn
l19aJXaeRVCvM4oAScRNoqvFIx2+OKIolShkU1MpnRmiJqIqepo5lVtE2sIYRVWg0nXSNvlt1uR/
/zAs9VUoFMODraAfuhQZ9U7WKuMgb1rdPx/KEv1J/0Z6sHEQ/vEhQV6grloDew9Zcr59KDY9sQb7
3cOk+FAA2ZJsRSvvRYCG/jhoGTDgTP2bovB/pe37L/2o/2JzxdXKf3+1rP7LP/mvDLL/H4oEJctU
URP8QxjwbyLB8weq+n8WB/79M/4uDtT1/7AUHYUAql7InITH/1+BoPQfoiliIJcMXUa9tqkA/49A
0PgPFUmZbDLZlk1lUwH+QyCoYHc1eGcNEWmnSk31vxEI/oEx/KtSFPGcyBeyTAU2t86P98+wht5I
RaGfhXXPzBT2MDnb4ARBEQ87+Us6tO/DkxBEDmcFLQC1/U8X6v+hoJD+lRSxqRNRTSKSlBBCipIm
/eWbV9AZG1201r1CNQD8dO2P+QRTx9OJc0K2QrtC/5H+J03K//htN9HKPwEqyC3VxhZy9b59HTiy
FneD4LvbjkY8enfUag+xz3//Sv9Nn/KXF/oXGUymW21ojnzHXrGH9SoZu6SDDolxDBvH83//vVRD
+bdvZ6JHVQ1D5mSsSpL8l+sKYqkm+q9p91E/MQjVmdthy5qJztkhfW7OSZfFrlKZnJEsdDmLkqGn
KugkAR7eVPbZ2SjK1U0FAuC5cxkJLrRTpobYtbUtNGQstHqVThw8GhAvoTFKzPskxHD0uIeUSRQF
wMwbz3TCKPdlRAJUqxQ94W9c4YxE9zidwEM1slOk01nVUXUla5c6Gkk6jt4wJ+R/TicGGI04w1Ty
wxBtgc6Egs3zEjF7x/2o6MUlJKvkEFatg33rJbPIRBSS+aaYoKeFxXgkoTh8PGPvmHGTJPtpWkWg
iCLtCuYt1Fw4V9oPcgW485SPGFHBriqXG4p55AuYOFWIQZ3OZFhSurOB/AAN0qGMh2CS+y+lsi5y
uJKrUyo/WkE/tW7eFXm8TcgKuq47C2QLLDJROEa/9ejgINmdHhKU1drDJKAn7BBlrdro5vrnkGwS
s4WScx1JMTGH6QZOnpCiun0X2d52MST6MhG8ZWGwU0BU3emzOTtKtW+yL6mUf5Qt/WRSeCfkLHF0
mS8lkwlgm/g2pXK9VlLl1xMBPugpQpfLthcaVJACgV9Z4fb9qjuoTaUCmmiZSMxUq8RV1eqdCEO6
GplrDMtPts63WFeowxgBtvNtmRJck2HtjyVO1sxYfxSluEX1N+6cj6FrcmcxafJaKWo6EiCXjFAs
Y6rftyAwwdA9uTRVT9HHm1YXP+JUuQnh7M72dQplvomLdrdU93pjFU5GLBedGTupSf41+4ocsfgh
0liuaupzMsf5J1XlqqTBrEmI/7fIJ2cQqBILfWaCqxDbVnRcNbMmpUUXfzuZ1xjMJrmv+KF+CC6T
falnREXS4C4T7smhlpAzJr9dxisoupAUQKE/ZcqmNlBW5tN5+5oquPFJEPy2Kui+QmyQa5VlhwJd
BfBF5UfMGczlEfeczBiAnDUcgph00WNvHDAGgWu5ImxBCAiyWT7nlrFvdGKY8IxmHM7LqyW1D+rK
bZJL0qlKqXdGwcpdkEIoUIU46PPNEiSp3tRw/zRZP6EHAPa5iE4SioA0MrI3loVPYCLy5422TBad
JvwwLfOerxXZVc8aH3IxJrn1awGRYUwKFuzyc1TL12Wz3G+3b4mKg7Sc6ktKdcLdzfwa0bZCgNCt
dMPNB7wmOWAQXh2GIFRWK2W3ojFcM/Qs2O6beSmfsmK6LLKGlzPv3yX8YoDqRreqOFirhgWw0mqX
3SgDyZoZ6IH/+qGUJ+ExFvecOT0e36MhG2kwiMiEiR51x6xFIDZLfjd0Z7Pub0LZart04PL9ufPE
LHNYd0v6U/W7LPM68oSMsDSF1tWGkattT1xl0AZH19Bg+RvFeDcvPLONKqf7UcOfJ9dQlyl+IKvw
dGac2VtB/AFICTwqvWQyQ3aVJ1XaPsBYBr43sMarbUtexHQbDa5xp7XvRkK0k2EN13ah9kutxTdL
uo08zos9PocjLWHCSMgS6qnTIhpzwA808lzz1QmHIthuJ7MSkBjILGZRnzhGndxy5bltZOKhTZq/
WgFFjXZ9qvNAxqQcLdVCzAlTiJCyxY2psP7m/Nzez0y0acFkNMv78wD5DY96jD425EVZzIB0vkka
qT94g9TduPCO5CaL/zw5pRw+mDWXAgPRTV3lnzafWIsta78q+kO8id74wfqZPywtkl3U5NqOxA62
5Q25XOu1CdZbK2n/fP689p5mVC+WPN2acbm1Fr0NIbzD+1Xbm6kLAfZ8g/jiRUbyOBBhx6LKzTip
P7isabtP2xrTFu9tot3IOxujGsJVq/xU6XLjeM1NlEiBOCvXSc2vkliQldL8WqvhkLdJObs9xyrv
6DpzuToh89SxGnaiWWz9jiKykZb5qlAcwrVDwsOlKCDl2kN66mIu67wt7jNDotowyUbv42inbWpG
8mWYbLH/2O0yn9uc0hKMIhrdVv5JDIG1M02e8v5uHPxm7Z+XbD+PrJ+CxUsjrY3UbGEJOqt93y7J
0rDFyCpVQMTTVGQ5VfO4/nmBkkB7tRlQ8m43vFb3702XHkoLDZGFgpnviSeLfRQODqKinjgTHr1C
jiFJ84Zb4bIl5RZXQ+3AeNbvsRK9thn4osRQfd1Ys9PWxwPq4EpWEvrWjBu7B18wtPnnKulosrdV
TQvJl8ZUSenYIsfO6VXvCHRyw60+nKbsauKV3wNOR+dfh/QIjO4K5RXFg9VKrtnqvhRrp7ZG4y3F
7UIru7i2JQ+FPE/3aoWjNuygbWkCnnsWvW3nQ+N1VtL+qgoVEsMqfmSPPvIWhk46Voc2wyxuTrca
S6CnavJKkVeVdj9bv31U+gWGQCcuRPSiJa1ok5fQxwndUq12BcTKtsATi9CHJqHeLzdQonaqM81j
lRX8ui5I8ktiqucFS2mHJ/ZpjRCEGEgXZIrqXG+YL87ma9swDR5k5r6xtjV2GTlKY04wLkLAPupy
Mgj5Umyq3x0KzrpQ79NUltgA51PG/6uePOgl7Pe1PMovUyzg4yv8fORYE6YbfrcfjqQGcpdq3lji
YiQKnYbdgE8jSQBUTtqbbnArNxWIBHGW3ydpOnRkjpdxDa29pe0Bd9Stpsi6W9v5Gq8IBcZB/ZgR
6RHmHhHVM2F8z8l1xcvAi4pLk8uZ6yRoWChEVlRLsk6DI8vzT6GiEWbqK3vFGCFn2SCeS9zKzNkB
N1bwHuY1opCX+YnGqQ9AaSi2JUw6kQfXQae5voBLyHrhnYg7zjrCwtUAp5cY6GIwiMzUuKT8yA/C
aAat1ZsOYDkMqDXDQGH2iA3EhTBFJDi2wD/FgfwXASyGvDZ3yqSXx25F2SOw+IyzjN55pecKvUAb
xT3EoMLTJXSgZUKOIyY+jmWAdRoJq4BETw8fyPS1GnV5SGnpmiOh3KPGjLEfn8x+UBGMCg67Aw2M
WDRxY5ug59nTAaEK7tp9s9rhDBnnEwYhye2h+wDFHp5SCTlVopFS3bAB/e2HQIJsj4u2V5c7VMYn
5orv0pbYTnOc7FAF6KQUk5ATV8xSlcSSbQAsXiqIL0JEnzzp672uzCIz/z63LRFJ6oyQRU771q8o
Qpk0qE+LkjwosVE4Br0nBgjMRVryRFzFwigqVRx/alhd/jybFxUPfZkoACrEfdqEVZCkeD/Bc0Dh
+QxNVXOgh8uwkBmqzd+jwUMVxjR1kjQPWIA5FPQhQYl9wmg6qsV9L1cPZY5sQGi6r45H063q76Tg
hojH+EuVIQ8sq7GQNi3WRCmsjsWJFyx1H7pz7WTa/L2KI2LpMt+kTRXr9gpMfltyG4HGPtwbBDrb
HcVCkRhmwvMSAgDT0X/MXmi0ZB2wekTLSZpqpgsDg3hTZX7AlUCaoRfbNGLZMB9hcpqF8D7XvqOc
N7vTK8LFyxLG45q76sCd1s2rS44rYgUzbFwlST6zfszdmYwEmqD0RC1dcC2NqSTFLScbMwsZ0cIZ
WRu99YyoY6eX4PAJsnhLGHANEVz8nOrLtvLG8LNJ+yiKEWhIFaxmO94XycIygOqbPAg/ZAv3aAVx
upr637llI57m7JOqiPD3DWlbNypn4QI9vYLAH3kzOzqiMm5jrE9KDZ+ICNoSLJ8mk5Tbk2TmtBE0
HIk4hiQDgBqDwUnCDdoUZw+1iC4kHcOnrBpin8AwlD4grxjPNABFUtajXgZdkrEqFiPGNE2BhpV9
xuVUsrcFgyFjgcnl0Z5V9aJX2vdAwUqzMbf8VsMvblJutaoBqUP+LVVQDK3G0ZYBCUNImfdVJwLN
n/Um0DUEuH+AQSJznlwfH4waoaxE5gRbUBxEJobEXA77K51ZhmfS5MZGeoHl/Ku1M76MGshRtaQ3
YBIxwv1pAo2cXTSm3XKOoDcx0edI8tgcO44WYKIFEUnDjBLa5Uypk7cN2yiF1+esDEhjHY04lQJZ
YknnR0boKe1MK7QzX/tMIqlSFR6T2niQ65GhiFDgUlNQ9E8QjtUYtlTEdALGEofYpe7Qq+ytUUvO
ihY+hmSAadpDlyHbiEN6+uV4gH9gqyLdX0bCfC4Kk7QyNEdb+zLgd5/GSiIbeUreZI1Iqqy+ceIF
R9g8MmB4YWrefzCGeNSVpQ84WVW7fNbRroax7qSWwRI+aScOwoU/zjzXFhAv8u2pyGkZgGlaaBKj
ms0U0/R6XN+arN4J5vyptjniYknm/Y0u6WRNQUnbOsz1CUXD/Gli12FR5DmTOrFypxDp4mx2MZby
ntu9B3CdYmkz1MgKAMFQ0anMUHt9porrevBh2+OWthNGQt1ZC1rYMuPbrdrk9rSwVOGx8SZDQ+U2
bXcaQCVH0mAfNGjhNVKWYyrGVrI6iuKEQfrWvE8E5TDMY7AKnPXjhrhH3qq4ihw6EPvSFDdrDL2H
jn5DmbnCWLHWpIbdlyL+WTM7VqAO+xwZuaUv+Mk58yXwxzc2owMvhIk2AXql8laS+dlKI4qzIv80
hPh9wsMH6k9cDyqnGpT4zQckIOqCGcOhpB4gdZwGmdRQc/ZJVTbokRTXzbCULUtAa5k5b1vS6k9J
EAKIEXv0C0leLd/EJYoB70nBUtXXKhE+asw30HIovgqRFPQFrMmI3EHnmEN6h/XQx2Pn3EkVGZUK
U0EAMAVTMNx9hDaVPr4gb80MhH8bsq6qHgaNSjbsYSPJVfaZKihfxFKdmF/BWObbPJYqncNsxfQW
uqNpqo4+KNIpNMxjy0B11J4FPEL+qqO+CqXiAqFv3SdEtMawKtyiBGkjNER7JSDA6uGn6OqHsYgf
jTJ8LtMotfUcta8ZM1mMchZVQzgqooY5NAbWk2jVS91rspOXaF1C02VkzIFn0lAEE9zTZuZ6rFfF
ziN+Aq7uaW6Va5eoZ0VvyRESkWGnNdmquTIHqspPk+vmnonLCYTluq+i9CyEdFKYUG5mEeWeqF9+
yggdt4oouV0EjEBUKI6B5KbIm5tY0j+ZY/g8M0SzrCPsLaqLe72DmiPRTXKXmvIOC4TlDBzsd/rE
IhjWgqs3432vzC3dIRbxQdSfdQ5JW+6xXSAssDGdYPkwxSC5JzNx3BPmNKODGH71eEs0940SPg08
W/B8XcQZyUDejO1umxji5GyLjf4lhYc8RENNCl5eZOVeZ9Zt032+1UtieVt9l2GIcpfmRd4GdcSx
23HJ8pamhDSSVmCrMa+gYRpt8DjGSx6fcqQqxHVsViz5IZ+gcEG9ZWyFHGUslktmtBYLyiBzWMHL
uGGeYk11sGeXNjP/xVkSlrANswR6CdpcnDHsncfz3M8zVVtM6CUtwf0CINlbpGreC0prWwq/q/Ja
eRlS4zSg6fBWoS19VV0JgMsIsUxXa6eItRCMWvpgREIRVLJ2VRpFOaINJwORpT4TjYMYVviI0o5n
Dq1rbIQSE3k6v1hrCnQtkQbLee6cZVU+4659mrr6TjZiw0G7ZNlISo+5NJFfBQuZx9k6T8WKyWfK
g1GW7/Km0o74tRw1aia/Lthdt0RuJPk0nJojCw6F/bZX6wNk24kyLY2pmiyLDVvrYo66Ibn1mSHG
zrQ2L9WKMm8AOGjGrOzzStdWahm8yTpSdsMI7yELOYBNFJuA4dWr5fzUEmFdzetyN08TmQ+kg+ky
UO18iQ/15q6rDAXa1fRnXUxv4/bDWxKdYr2j69pWEXyvsbexS+Vuq9JqbbSXsFoVV8bw0+qoCQrh
Lc+4z7psziHEsSvkmuVO2wWUNdTMHccKqTK9mqlwlC2qM8FwIwQLX9H4n4Sdx3Lr2pZl/6X6iIA3
XRIkQNBLpCipg5CF9x5fnwN6EVWVN1/ka1zFucdIJAHsvddac47J2iuFvraFL/Jiao2w0lQ+0zxp
mo1G1HJm1qjhVA/iLJK37BoKdA0bix1zGDFXtSin6bTxyeTbQTd4fJJxJU0JDgSrUVYq/K11iLJ7
6iGXqcv91XbKEhvDDJgom3QzcOekgtBQvn3hD6Rdp8kvVkD/Ns03RHiEdlIHlEZvei0NhwCp64R9
tq53RSaJXjvQfMxnAtEmKf3N4UGuk5Dhp6ZxLPe7tt00Evc8N/e4p+P7rXUVTcGUV1YL5Hsqwpkw
ta0+joc8l7I1QZLJRS2FzxzoVJAQBCOWH1YtwjNCUeeyFeHBeteFX3ku8eKkLMBBMwEBLkLL0eIA
PzqOcmz6lECyk4KRPyIxcuH+gciL+Dt0e6+Rkh8ElQLCmiVtXVnJdz6yvk9WhRPlXszjJjNKIGea
WK8qouGYCHNiSwCHjB2IFkVCiNYY2UGzQtpzGvffgtfTjEpZxXIu3Iwchz7IF20NE5mxuw89wqiz
fFXrdIIsNBUMUAe6tOrq7zsv0NPGnKDVVXy8cvI1DOBxrCm7RtPH3JBrTBflqAvQ30PJYjVJPyPB
ygh2H1CszNjVO0TPsrE0AWd648VQnVGxlRyJdWzgQ3EfWpVhM2Bj+GTsEuTacLaWwflJ+nkQaEAD
uU+tYp312U341ggkmWck2VmKMQxP3bWaom1bKuSPCupW68NtVZa7Tq0+Km031chrw4qSvNH8T91H
KRGbJw5XW0utN7OloQyLJOIDl/iOUdnrSGyQPGH2I8Zc0GljVw3pGTzvA+/CLOqPpEZuGVssp/RG
uxX2qRr/jUxLOZLSk57gA08CDu5xM22Kp1E/KPok0OIfycTVMo6IBnteW/vbUm8OQYk82Ozg95QI
9M0msPulyAgFyRa18Brk4U6rC4nOAGpwMVEefsKAuao+TGA1XHDhygn1o8R6M3XTA53UgTnBtZFY
7MiCLCMjBVlZf4yw2IErFq4e8dbqsfigMUiMl3KbBfU2JOk2aoejwMwRo6OFWryMS5s7/qPR52dV
yN/Umt9IhHpvNR1pk5rAWQsfkC6QEV6GkBHYLJNZEzYAnFv6WK9thUCsjKxDxr2wKpTiSxHEhS7K
egYuMlpPL5kkvZMZxMdCkARTTarEBGWYUbCSd4jTqypda3ltEKTKugDa2atJwkipr0RfZRepYiyO
GaKfYAyPCwBWoqxNmQ/ZGWHLaw2Gh65az4rfrgLEddSJEfJkfC5jYyZOXXLm1hiz6HGtQzWQkeLv
Jh7JtYXB2xFFAHODiQuqjOPhWvSVaxjjuxz7NoX2uaG/tIlVU12XOgAAMsXon7u5n9FrImAmaQpU
2o3xmDX9VdSR+csZR6cwLIaNmp/CdujZoxe4Y0zljiCFQycMKvSndKB0MLF/RV6KJ1sibZz7P0a/
G33WyTSeGo1lPxIiRiHQ1LAx9+t5qhq7NQx8I1bxLPWKSQoUHT0s9THJmlO5w0tdbXW/ta5D5ojZ
z9BbnznMFUHmMdes6g0h3cTVodoxb0I98vPIvcSJgepRCwAfcTAC5SemOJQi7nolnugpL4Vtq7ja
osCXeKxSBdO1kV3NtOUSxiyQY1h4ZgJj0eo4lhiSceul4KmuOhqopOXaExLs5cBSVbSIJMBUe024
NjnSJqEyLkA6i8PAxOGqizskwS/ZIEXbphZ1TxsjsLlVgPYibcC+okMpQDUWzOpWYq3ftWpQQfJd
aAuge/d1Ykk5u6C+IXKmlN06S556o69Outntihas8dwEsaNKTmzOwjEplFs4jd+NgMZJoOm/57BX
70lyXAtjZtk5ig8YHOOqG2d2k6Zg0w24ELKvs1LxmZlGYdEArG+1ds+EKNgpqha4wqOq7YlwrN1c
m55f0r9CvApRc9kLA4FvEMtPIILYDUb9FGhs2WaXnBSBBnBGU3WTakeol74taDkO0tK4aSoSsXoE
mAm9aBv52DbmkTGiyMX7W+hRLKAIJTC51TBLVmH0+XfrChiK1JOYYs1MquUEGtL2G4TfVFrs34p1
EDPzIko5tsWkP0VzAI21aRkH+vhgy/5dHY2T2QPJ/HvOqVd+lZrrLsef9SKwT6vytwvCjenzba0G
wmRcFijk8Gn/3Q09Fh9reY3FctyqyBFvTVoXVbGciOgjVjH+sQIB2iqcaISC59RLxr0IN9wxAgRm
lexmYVziTVZAMEimjtZOk8notD6sgTFp5KubEhapGyecAGIDrbwodctCFOOEVel3QJe+duqzQmPR
M4qZBl26YflpEf4SkUV3GCiQubFmduW56Rh91wMlu/CL1X3yJBJr7Dyfbd0weAaVbOZ8wouUqTeg
PQpui6jVqiifqL04OYp4VkbxN5LKBVhiGV5veFKrf89NCJexWcAiMsD90GjH09+vuqaXbG5UHHz6
GG0tn2wmYgwKhPYWbhW2iDboB1eFsb4aOB1DmjZzmyzKu9YmyU5KXIMQboFnNgYWtwrCBrPgOBXe
RFAQkqiHHPl75pWpJ/VYn+OQNoUMMeNcikqwK4Y+IOwLhw4YDMdnf3RrYbxocNNoWGTRuRXTn1Rl
lxnxsNNSMG3dl9PXKlYcOM2OkqpvRRKO11mbKCWjS0hnZhvM8XcuIpoG/c7URlJstfMXgz2OPV7+
uszepwGfSj+knBqNY04s69xZK0FviUmzRBwIMw6TIKoeeQKg2aSYEoAJNo0dSvHrxCvnmSTkSKup
7crAwlZK0cqmfSg0OgtyBW67q0oM0YX+NTCAR8THM1tGxVozAxzEcfpmFNVlWDa0WTsrJXpXq4mx
eihxv2EMBjUmmn67tt/HLaEl6CIuPXXESouatzyvHFr/334ZHYWWVOVUQd8uh1q0yizmGlEwUx0G
/iNoBeHd6LcGhBkqoFtRweIZDeTCzOVthPqmSr+3bA2sAQqtFjXuOSAzWrVVgpa2raG9y/AYPDEp
cFpGlPs5rXMpqg5lHjJEyvpmV5XJKSsrmRSrCrRBgv0JLbMj+f2HMOT5bexoxSKvdehr3REmFrsh
AqPNiXU9KomyFi3mn1BNPL9By0xj7GQkU+xqSjA5nG6WLvjYH9RSDTfdsMmJobrLlGclsGKc1uFN
UmvfZuMzOQZO8HT5r6jzE9Nxz9fxSw5GbEHRN4/Q79t9mWHbJxcKW0AqOQN3IwYWznJ+Esybgrw0
JxMYfqp5clCS6VdmIIJkdJo9md6Soyb5K/CPAfrHSHOIKf82HBFZ6sNerixy/ghN1rWW05EsO2Ms
cPPNM/G5iPCZ2KLVjYVORG0Sxdw0i3ZC2miqQaN0ykFNiBgCdI0tlIMNUG5mffDZqidDBdJa6U5X
WJdBRiGOUpYi3NTdXFCSbRujxlUHySvnzFzTcd3ks08zhXooqPChS6lxLoEhUHZYYeP9fSnYxfFQ
5ijaURr831/KIjeYBKAUHH+p6tsqb07/+qfMD/mjv79btfWsvP59h0i8xT6ScMQKVBZR7rVqH61q
riP9eL5tnLU4gGP/LgalRuz18ZZHZn1OByBTUh4oDpUNMYo9gudymK2rxROwVkppwuxeWq5kbRMB
rNEYB2crrIWPJ30u8Ks3ln+aFuF7Ln/mrfGTXMm/knZRm2bbcvLPJeagJLTmC+8h8sSS6JlY2xhm
BNlB7K2zKJflGhzlZgrk6JrjTtikXZgggPnRNNaxTFQNhG0J831+3rPEhj6bwrM/rJQktQ7CoO5y
jdjJuCzfkjBp6SQMb3EmrbPR74+AK3tnMFWyfCm0ONcox6BW2+2Ucg2VaMb+OaAq7WmdKl2U7LNs
dKB0B3ZWZhQvmdYfqyLOUbSMbllQ68kcmbI430aWsq8jP+FknTxlJMhtBeLARhlhxqJdndF9sTYv
Iu+se7Q4QvWkfJ4SgTGt3F70GhDfoA9oTpp6T0+KoPYZ5FSb9ponEHBKSZWoOwXd31oTx6XCAgQA
CwLu+C+tRQ7pWvqwMF1kkbEdNB9fFanOQUentFoVUrwHCc6TriLPs5QxesoV8oMGwyArNzE2UtBY
HlP8XSUyXR5kQjth8zCwxwyfZYzckVaZOv6O0EIKNkSDuSXRozl1MyeooGlPiihnDkkw9dJGs5yG
sRrdB627o9IBSDZP2zCSyx0NwOgcipY7AGGhIvUKYfqZcjN5IKjAKiN5fRiMu7xB+xGFTJsrwlrX
k0YvL+/bfgNEsIP5zc2OWmtVpcSBdg1u2LEEAAeXX17iMrHSl+X3HKLaLUPzqSwHOhMlU9xqYjQd
LzIkmOrxXh1xjGUQOSYZfyhJCr9yPKy7AqusxezOmIvfWCHWaJi+urBCVhSpB80gw6KF8TEBt67R
KC+dpQeyvHATdPmNm1g7qRMAmbZOa7cNZ/VZv5hC1F27SKTsDmhYioTXwFHKsS34COulwdjlGJYF
I8s2KdMtr0aPyqPSG0ffUgdHM1KaZhTkbt1m5j6mXbQLG8Hy+t63gJ83oTdovA1u/2wXWLqyL8Si
oQax5INOyrYzJrJyjH04HonSa6fCZ8Ieh8emUv0TeigYfXIsXgyJLGcAr7k7M+1B4VIvIQRN8CTR
h7Q1Seuf6MB29iBowpOCh6tfkOlmkI3PrcpovRba6FapgOyFuhJvnVVN60A1sjuSHRAMRsEBGM7w
2mJQvpN8CiqVJwwGhV+/DJQxpFwk9YtV19zhWlS+BD5n01Hs8hfcl/hoRz19AdaZ0ClgLizWJXTx
oYlf8I2ka3mqwxd6oYjmpCR48SfmSy2H1PuYIyJIY8u8szDRkG9K4468qlhLvVpf/AR5+VTIdLiR
R5kQjFAI8L9xOMsnzS/EzRi9dqmuY1pjtu5bAqPFSriEsabtIp3wDT9Q+1OLfew05KVy6ELmmMvv
t9XQbkor65lTGdqxkdp9HRuu1OnmS5uY93ZAF5nPn+k44HpIlvEC8PdNZgZv8dwSHx3ix1ED6AH6
qEp8SjFogyGqN02X0VvvuRDCWEg2Wrcv5pXTNqprbA29rm5gIdO2EiWyTziX0BhJlE3SZh/CNB9E
USousR4PzlyehkEpHDTnxmXmFQuxfsiD2LPiKn3KNJZjJsCwQnyL9azP0UXx+v2kNvbJIPtsREwE
1RKlhJpri2BHaAljqGmAkxMYhdjnW6M/amrP9GTwTQ/RjmLndffUBvG+rQtQnw3sGEFLLnUUucR/
xR7UZhzUM4t83zNPHhXspQWcknb2/MrQNzT2OdlxnGITaN9zsZhdhmzNJpvqb6w7NNygiC2rdpDi
v9QxXNhdnlEf1SDY/KWuZUqyHpCDsriziOR9c6hqtgY9rJj66c4cIMRCCAZaRpbp8oSKtUFFqUMB
APllpbjtWsOcyR7V9WPMYZOiydqaytTtJXXAB04L+GwUGNSyft/U9UysmllsSzOSdywIo8vth3kk
Owv9WCFinbdDT1TsaExgWwj/WqnGzCktDTW3Aw4aqyMWyIlzSDhjWSDMGl55fG90qboE0yivFJpi
LNuzoxTV5FEKyUH0Ms/9/BTQRjgYFdqWXBH9IyHLAJvrcN2BHfaQxGHqUVRm/ylLSVDjga8Mexrp
CfAmZ0JN2vlizJJMp+5oilJyakwdyE+nHtKo55xnGKan9sRwd1EI3lOcnD4QlrpMPjMVRKiqKA8h
Ln+mtL6HCJm5s6azXjIsH7HVEOjNihs2fb9qWLXcNNBoWhb0ars6Poh+Q1Mght8xWsMZocWIdxtt
hJ557P3+ZtJDvE5LNO3IfGQScblFHeQZdVSxHfuUHrJxbtWuIMWDgU1XypknhL3Iqt8dRuRlO3Pq
IT+YxULak07B7AOK4H5jtJ6sFTEsbpR1EmojfV+P1ui1o1rTu+8bpyTbhHFst6UywUBmCPimJ5R4
RfAmiBayd1rGztRVF1Ld2BpqCQIMgS6yTBkUYsKm+ePWRn2yZEFcq00ab/PKTB0/UaqN5SOuavXA
60wQLVVZXxuFCrjnQGBnHTZYIQ8Vex5HZrG+eOBkM3Ez9gcDozh+tZpgCv38VzjySa7qTBecsJpd
I80C2gUoCHqgqmOgXwWdoJyq09JNx/vZprJx1AzkuGne60SCU0dXoowyXAhOcyaT3DtTXggKAJ1M
V2nr+NBPUOEb6yFDN97H8YsS+KmXzPlOF2V9T272YYq11lXj+KIVE12SNADIUcGtMqKBWqhdTPrB
YsOfe+aD5bL5//3e35d++VN/tpClafVEszprNDvTDcWt9cYNNBgAyNhwPxORsVX9KtspCysgWv7g
71cyNjdsdNrSEW992zya9Va99q2jyesZ5zr3qRfNK1Si5rV/HZC73wK72kW2dMlfzff+yzpgfVPD
hyRsBRq/G45V6gvlgnqtuBHwXl/N6egvqOR2uDaVY6ElFFZLW2VaN7BcrZX0FvTb0oldgDJOvtG/
+I1z8QzN54qMXqLeAMnxIl+j5jS/wT9dkLbse5ccBy7t67txiLaA9sSt4L6AFCpimtyr+UwQFHwf
gGGfxo5dSlkrz8mnbmzVwoYVA5zBhouUfwP9oNFWHY3y3Ie2fg1e1Mxtqs++PLIggJRV2EcYZeZ7
CSc8ZBDZ7oItxvbuiDIaogFta24zy8TCSMWQbuODD7qI5eWp+izEVedm6dE0bgL4Q9oJDswAQNJr
pD30mIbvaoewpGUU+dESen5SkWmBh/RKp0pu2TOnbjXf4WIXkSuydlzxkHS7/CV+Ed6REtBKwvaw
IWde2ygv6mcq72URltF6Dn/ao3K3vIVq4HYZ2mM3YJi4ImLkgL4NCGz83n9k/Uq5hrZ54c1Na/Vr
dIZHOXr9a3jrXogRV9ZIbY8CPel5NT2zqyEhcqg4CYHGxXmCrlOSzYAKY5XfxcJGTSLcYmE1wrQi
Nqe1/fY0n5vBjg+kucH3wV2D0wXW2IA52IOh5GJ/KbYMe4R4w3RrD0qDazN5+SF7kSAFYYlX9Wsn
u5A1/KPqydBfOg9ShvUsXo0bFks4ZgtXmfu6sl87jN8rDOJivBYO2d480jimkLzFu3Rc7oCAimNy
gwcDu36b/9TH6k24jl6KQt/JdmCP9neEk5vwmPFmHpgoEdTQTf5qOPJ+1Da9v5P0DYQDJSrECDs5
1+xx79ghHizAmbIryo0UEb/joMRo2VRP1i5EfI0ZcwcERFR28d2Ei0slO3oGTWYeVYDk1TY/UYej
JZjWguiFL+miqybEa000RlDbzUFexV7wPN5hJ5w0J9oZ9zq/gJPRoSwF9kO6yhd/x9kUFlgOSGCV
/NT7DL4oXn176a1uA5V9BxYaqJTXeu/TBnx0W8jTT9ECAuJftG4Ygi9YhacRVnN9NC6l8wH4rzko
TrlBlQvu0R4fyTuGkGfIxSHfCDYAvWiMgQnQiw1gj/Y3/iXvFPEE2DpEiCdRuUDF29P0Gd5ZypRP
5nyLoB4FuEP3G8C0QuACasZd7+bP1ie8lwritrBmZFI66g0A0oDcwZU+m3ewbwxarY1wrHYgNVGB
Wutxbb5WOxNg03r4giZq1053zp4XRw9S3Bl6e/KcDq6wcJvjlktKO0i8qVv5q3mNP3zGVBvD0Uid
W9WPMrXNZ+rE+XdhbKVudhCflat1DeMdbTB/N9NAPvEJUazH0FXheAsQSaAihvmGMZHuhV5x1l+H
rfHuH+p94ORu+dtsQ38df1bLpGllZXuD6QnfHJrVqgOXWLjM6fad8ZReU3pd8E5W6Z2+/auIB/8c
Q5Hj0ITTxiX8CDEy0rrhNxCPoNdjoKJMfb7RcU4A/MzTgLRGWROTVd/wLFTsNdw0MPymVbnQU2yN
sycYMGXHJ78qX8IPATS7uG6+qFghS09EVawYxkKX3DSudAlRHztxYuv77hDVXGxuJvyxy9a0aB+g
LJdXEQpeYeN9zaO9MDiGtkYAjbxO3zSef4c2SgqDWD8hiBzni/BMRtb0FN/Rcwu0gldpRn7MRgIm
jfFOdZnGwi357L+Ck3ksYUPY4qY9CM/jxTrMZ4EhKieGowX37uj/DOY6PgCEogPMRPTGjihxdnvV
bsbFeAue2RLejJ3yLRwal+cPtz1iSkZePNChW7/UHmKgCKXoWjxbG8wM6/BN/w32yMQDhq8r+Q3+
pApKg1uVGakrnUA5RQ6DXMtrAnQKawTAogLIZWM+19CSfsVgI3jxu8glfZJ20rnqPuJD9sAEvFDO
0CsPINyo2pDJFDb/U7TnlKVs8t2K9VAcHBW6hB3ssmkb/1rtizCDotcghrXqceS1LLYRKDs2Txb8
K9Pu3jLA5i4jJTQV5M+IO+HICBaV9WQriGUYgLjzNcwdUV7lG8JKhnW4MZBmXxXQbdv2xTpKYPX3
mCA1A6TfeNAdi8dEOguvAABcju7yJfoJjnFhm99iv9NZUy+TtEK70NlG5qAT5hCkfuVuu2fGiVc6
gmhFJu+wBgs57pH5Etd0yt+sV87ogP/BUxprxoDCB31+5Lj+N4DEYSVfgB/UcNkpU9pPS0Snh8D4
WPssC7Zw1Z+D/qqP3rwnZc5p1gEGIKc6Bqv+M3/It+kVjJL5Sesn9Mx9fsrUTfMWvpTTpvnikZOC
VbtXPoUnPt2t5JFfxAdmDGc+CCgeUWNHtyR0LesaA+SXAH/sNSghAleJZ3qlPAC+EnE57jAbQ09z
JTh6m+a1dVuUuwSOhCv920/Jr7SbtS7ufdE2jv1vK7o+vS+ZXpCTvzQIBtf9XXib+aT7zUAxdjb3
kcK8aZNPT+ke6LTvkqOGbAD0ofqpWtfujDCxGKf1tG2+/J0iQF/bdk+QkIRh29xBr+FfbH0MNKuM
D2+PQXHagNcISnc4a91BDx3cGPLB+C24t2H/ayvI/9JKg8tAEfQ8cd6I1tpLfR2QyX/Cl/U3ZEeM
F2EbIKlBWWugTF4RoMWDSRCGY7pZ69bzmTusuWTlTsrtUFwzsEL+0O3T1jaxIuWe/MTfNwSg4Gu6
T9PT2O8NGENoK3HS45nMVnoIVWFL7BI1e6RfOSnExV1Xjy2BWuaNQlLojhzYyp/6qbWe29gl3Fp7
jzMIrixQyJ/k6E5TMAeAGJ1zPJXeAI3ruXsklZMweNFYozAOEcFhcnApv0RjHbLpv2jnESjztKUq
Rhmgu0FxqhIiq1Yc51AhRafgw3yXjywS6U987d8Nenduv1Hei0O1C71u376pT2XqTEyE0ZQ+K7jq
waDggQpnNwRVuKkM13pvM5LCWBz3hbKe8jORElgAw7Xpn4P5ufgu38sQ58aK0i8yOZr/BCSM825+
8XZlEM/w5r7iXcSGleorVHIIBxfBd7nCA3+u5ZXo0Sa95U7UAdRl2uk/BGE1H+ff4qA/F6+xufZd
8xZw/PLyFzyoa6Vdj3jzjqVml1wsrCMQJHhYuUrcbNdKWtcoUNbpnXNcm38E4aqgNXoc6es9eJ2Y
QzEPsH15kEUw6JhPTNz88qH1V+GSPeOUGSH68phRdSAV/UTsOf+wsVUYI6C6rOhRktz4QLfy3FB1
eIKCfwdEsOk2CKbpK0IcvWpHdPTxy7SF66l+cuMLXg/GxYsx/ACRXOfvUWXXP92hsSUeGbYnVHUI
8l9ylmrPdzm32Nk12cPr07aFl24Juj2ahxIvmMkpeG0cwzMnh+CdZyYlksIrscCoC8G2fNZnr4y3
i982QcG+qa2bjzWGu03ztJMB2mlPX50+her6OPjAlfBEyOvymfFv8C6xYHGiAgPGOrtPTCd98SV7
Lr7fhPdyfBeLa5/a1Std50DY+VtOUJGDRAEhNcezsb6NKvzGJ+hxC6v72hLRxNkHNOQ3F4NdNeEY
T0GzA296zG7j3YxW/btl2LWnhkQdWN+gM7Qbhhamk5JqzxeQFsK2eogul9F/8pEUDex3+5CDn7xk
bZiyG955QAuU41vVg/3oILKFbWV6JJ4dio/eXAX79BacYOgV4CMfpHXEPzQCntRP5jMUohxYzQ02
GeuAYhloI2JxL7rkT7xs6SK+i1flRjODH4s7ihrhDa8P8E3O4vBvbC6usE/f6d1RKKQ/jb9HQLJM
2W/BN6txJngoqtqT+cCw+xn/1m7MSG9HcsyXfzAxa/rUfJyRV8XResLLSF+vPAxe1qw1G0rddwbs
mT0KuNcKlcxr7cUb9ijul+6VVgH7dfdK66Ot4PiQSiLbwVl9Et6yrfglTls4Ww2P6gVyKyYpOCrH
9iOmv/RV/7JrESEM5IiM0oHYXVvZ+F/+vnkE9T5GzLuTD4JteBk2t5Bgt1Vn7sRt9WbprEQ8oXzY
v0joBW1lefhADLQStg9ExbGu9bW9I+Z8mJNd4H9E+MmziiJ0Ox3CD07V8S+rn5TaOpEdnxMNvmD1
05N+y66gbtBns8u3j+4aKof0W3vl7nyKPnwncy0fMKBt7Y0TNB7xm9kCoguCc0IamBtDQQq/Ut+F
g+gSB6BsrGkV2az++p7RiR0eua1GgqV3jRdigb9Iz8tis4jEqOFAcF/KpYgFJJ079POC03SXXl8r
ibG8TduHoS2eczbG6j1Fy74et+qJG4eLFF7lffiD/dV8IuQ3+o1v/RebgPAMgvotv03QUNknrr4z
7oxn1igeCuObqdtBOUxejFH4LQHdABTxmW8GazcA4rNTk4VpOpGvvONE7P+gHKdcR3sb/4ApI1yG
cSN7T3jEXiU+scpDvsJucYzxwNyKU/GBHN06LP1NganPxn8K4JQDZ/cf6Q/3cP/KEXry0GOK1+jM
cgTLVMByRsbgunk0D+2tebA8hk/iHiPBpdoOD2pX9ZgfANPuyTgCj/la87RVCEqLLYsniyV5NZfw
3r8PLtOYR3lHoCbYEzpSr+covZ1eKdjJ62kOJTpJIN5bkZEfw74Xy+Nu+qyvlUBbZp0gCsvt4Wa+
TiOZU/3J/xrGR9xshczRoHyp1JYrVP0uXGha/zw2OHwo4gZsjCvxbXmAxlM17Mtff6sR96huM04A
8G0qN3D4i4Wj7adTeWYVRHNoeRMvtnbqJ80bHT4B8aBsGgaCdzzG4SqhH5S/jBpeoF3ERslw67Qc
n/ESfuYcy8IN1O/vynTgSbKAPwQW8kW4sCpd41h+NK/YKWQKT+kq3CP4P1rb8yh1qmMggh4WzL3A
aMb7+1Uy6j0O1NKym1mMbaPmkUa8j6HpPfgj6yvJMNNoiKRoj1d2gepHf7+fIMLKkrbiVoGx30i9
uYlr9nE8Tz5gQQxTypy+CqnSbI1W433rC+dfJMMRqZyZeDgOmfjFuEsizl6olFGIDt0lEePKSXNe
T1j2WJ0nHoZh+RIju1l3TDbweIOpNYzmoEqkEKTQwv71ZTTrY6eWugOcMvXGIWdEuYQYpHVaedaP
9VOQXXmw/pIOkHPRhEWfAMhHoFL5+6LP95QwE4fhAk1MBMblpq0jjg+h+UBkSTREuUCMKmCyBo1n
Fe8pSg5atNP8LWrxTUguAR2LAaoQogEJ63N9GlT5W06IpMhjijndvPq8X49gag0tUwfIkprLXyIt
LNzdVTD9KKV/9MnQ5QhLcLLavca63PCoiPiPuRCdKrvolSGgDoRnzOPVaLrEmbFa0JlhcLbkbDSP
aYndWH4dmSPQu6j5FuL4ZqXlcz02T60wJ6yR6hp+5cdAkgd6isdUEu3RqqJLZ30rTcYlmeDnCfJJ
ofC0ev8pl9Rnw6c4MmRtlSypIXUNtD71rz7Dnc3QmuQ0wsFMAtRA/jjfB9JHuBwcYJZAEvR/36YA
pNfoO7sWxy9zyS6x/BBHH5xIpT40+djsOlxWrDNpuquXDA5jdAdxCk+1gOkEM8bk+FXn9CKwz2iJ
Tmka42im1rjvcw6ZVk8zcAlakZbIFcuSvyaaxhtzyWOJlmSWYMloASbdab/qgPBR8HnqEhiV2pLq
0omdh4H9FFch1bBk/ivpEEhR8FP8O3LNEij037A5JuIlQ9MtFXcmP/QfQBd9TOW8F8zaHVT4EIUF
pqBnv5D9aNdksO4zWPBq7JWKzGZcT/f/8/8IQ//mx/9Pvsvy0y1JEU2dCZH6D76LMWpjCzyKTOdk
+PVHFR5gQOsgposhLAIlv9bpdol4pf/3nyv9jzhB3rYkK4Zlagy3VHl5Yf8fOUds9HKUR6lm0gJI
sMYpVsPBM4bLpOOFn0XU9Fl9xIZ31ElgWjFOprItFIhYg/cfXsryHv95BSTZkBVVtSxe0T+ugJRo
4oQ8FMKfCBYhrgSwEMJPWID2FM7hOSAlLV6AMNy+JHH4/V1bsLEWJ+E+mP7D7UBq5P94LbKEFlUx
VU22/vlatMiXZKGImJVXOYaqmA1+wQqkU/kR4kXzBVP9D1dC+Xc3oIzFw8BiIurqP4MdEyZ2c1kK
NRERtPuMARS3oqGT5KTVzeCul4/fkNr3svQBxpBHjBO1GjnaIwfAZZJ6SgqjUKGJJmKlJauPs76q
8Y/8ZIvtFsdVXb+YaEDKCWVqm3F5y44ReAU5goIIcRjRGu31f7+o/+6aygRfYpE1F+rVP+7rKVBL
dqWgcc2MjVAHD7PSq+E/PDx/N+k/7xxF5tnRRPhbhiH/95t4xOk8tUQ6u32t3WDTXPvM2A8Gze+W
J6akBWsM+XUuSQkOAJfOg7kbY+2I/4NQxCH9L9LObLltLduyv5Jx3pEX3UYTcTMfKPakKFGiJdsv
CNmS0fcb7dfXgE7eCptiiVVRD6k8smyRBDZ2s9acYx6tgBGV1MV9t/dMZ8+9XxWO+UbUK+tZ8T0p
q9txAKBRWCVAae9ebYJfeZVWy88vlv6BnsXDaOiW0EF6aq5mnoWeucLsNV83OA64bE19O4dWYKFx
otUypNzTsQrTdWobmx7akzqVlZ1lViVPvtYhcCQm2bL6N9/V35y4+lJPzAXDh1ZAeOy9lzrVlWfk
4txhmDTuplBS3Xr/+W9zh1G7Vm6HvF1G1k2jQbXBcHUzTtgpLW2/xLTUJ0//917sImiZGCi4zGw/
E0eV197LpafHYOJWTRT1CEPPhoCPsERTnKFax4LuiV3Gw3yijQwBNaFSL1e+4HmSsHUtnzZGF6Sv
n9+7i4/vlAxrqnDeLAbin2PQxW/y9xjsERTNK43MiJikaLKevjhNFIHrJPFhevLwZREKM1FijFaH
OUtdacLJ9NjksLH3b94ERBkR+9/ISHuTxM+rvn9bJAXsHhimJWk5hjuc2sD7ASdih42SgmnUEtc9
vskJQ/X5B9MuX1nHslmNdUDVZytEjAaVAaRW6zrfiYYSuwV420S1tuxBzcgILfGouRuioVDk5s+f
v/qldZERNhHPVIB7xtmaYPae2Zgpa8IwcXoUShPdSDe17WDw+/aXSJBpW3Xyyme+NGuZKsQkE74P
JLsznFzcN1k7JF21HnvuJYKb75aTf//8k117jbNPFgqp4xNlwCLyux2tamU66ZXJ9+KY5GHQyNJl
VNofxiTs9a7SJQ9FCeK1owUwMIu4PQNM5Nmxf8cEmeEC9OQtfpkjpiaa8eiHk2RPCP0urNrbVsUf
6ujECAwJXSqbikEwBN+hcy5ljQK4NRjJjTJ8CQrW5mECRvn2QwFgewKOOR4qjc8vnDY9yn/O9iRv
C4cccFN1keyfrSmmKBpDARa09hGnzyTLODkZ6UJHBHUTpTxmdp18wd1NywHcja+UdE0Ktr6Fm80/
fyvupXdCsjObVaFr9vmkUxJT7gyFQVhC9kvxabYHOvVrW2r0cQkCqaS3MwBWBMbu89f9uDtBNekg
rLMtRzdIyjyba3xNjlWclOtxhBGs80zWXGxAvS1+NCbdyru2H5pG/Nk15/M5wsY4LwzzfHfs1rDA
ByIk16wF8CNQZrOV/VpU0dPnn+zi65i6qnGDmc3N6ZP/tqRYnOEMt7LJoKJ2M3r6SukwM5Telb2m
83Hba2j2b69zNqkpRmJ5CEfyNUgKqZDjieabU741U3pkAVpu0ld8SMJ8k9dRz7xdfDOjjV1GJz4+
tYa2aZeKO2mujHRhoMfSjEBdRuyEZmOQ8o6njEuTEpTZoWArTQA3jU/NyCQ6kqqymq3gh5KBJWA5
Z9B9GtdBVOH5j36KD0z3OOZHJDqXtb8c22WeBkQ4m3TotNbOb1yyArsol8RVjD/xmSubjgMlnskO
eSS9/KL52Toq8oI4gGte4hcDKPLS2XOOp7Ta/F6iV3O+aTZKCbCPBeamTs7zDTIk7YSPcev4wbcu
tVSEq9B1RG8e/SL4pcLEm8ceHWxbONQwR81eVkJ8VZd6NN5zaC5XHhXWnLTDWWtht4lixAPOlBgx
jic/vPt8pGgXFiY2lLZgMlBRhonz3VKSjIrBMS0nWQMggB50j22SHY1Of3Qq9wfViHamDvERO8+z
m0b3tRuYQJo6rP77PBTbITMfMa9/FcSIaUHxZVSS75pF4qBuyGqWJ/pqHAIKO6U1hzP8VLVWxs0l
0hRT4qr31Neqxl9NlAe2NrpUZvCUt7ROFYCghvsj6bpHId3DKJtHPabk2npLMyJYXUndQ1US6oyN
UJr8gyghpKBviGTAyxkdU93c4yU56rJ9xDLnV6/RACLc0F4HX1t5in2ABxPPjEp/aTJtVfS0HkMu
u+fRxQrDhFLToqxGxBV4Fm6m96mbXTyvSX4NLO31/d+11r7O6yPq23ndQqjQkfPJxN32BtmktAWb
Sn2po3bt9cxpmvnV0DNSM0biH7PbMdDvfWHe+SQBWkH1RRnzW9wuMHeC4EvQxd8qeNd7GcDk8Xzl
QWb1rdnYr66wqOY71XOOHfGeJAy8W9k91rj8gTMoY8rDcHVlhFxYKHSS3DWKTwJVpn02mXgp1FK9
GlBHgyHL/WrYSsilN5ZLHTKtxDJM3dcQATuSjAo5i8ptj+ueJqhndOsr72Vazs8mUEO3TXATLiwP
9/yIQpWlbbsizdfgQJCnb2NFCSejWrpw0Ms1ltZuEd5PgdDdS2/Lnxppt3WFsiYIHLKJ2oJuoqP4
m072VxYx7eOpw+CEplqWrjlQMc/n9sofWiVorGztYxmg3lU4SGVpvCAuJymlr7556Qid0NaTdW3D
2QqUbtMQYnBlUZvgyOeXCL4t65njCP53flaUQ+wQetuAl3W+QARIV/j/UoX0dkAYmDpmfdQPuyxB
nGjkm2qiacjJc262LrLiJMLRaP0U6S7BTkBZvr+H9zfe5p6C/AljCZkQN7qLctar5Hy0lHujJXot
CCXhEBDHe5OgZq+xyCekYn7l5n/cQhucjwyQDILahq6fnQ3qWBZJjKcKQmtzkLpL6716gUE1a5Pq
VHbZiRwFpD/GCCwmf/n8xT/uoM1pNdXIDaLAJMTZPjNuC9xNWoQdxaHdhF9p3g8D8ZDEQFrlvtNT
GPWIhz5/0Qtjil07uGvbZmNkqNbZJy7qPG/8tknWeYzkEy1hEdcvo9UA/YjuhIdOOsMj17+kkX1E
Rf36+cu/bwH/fNpM1eBj65qpWZY435j5YVJkZlIm61FIk95iy+iwyCLFIEVp9S5KrGOLOYD2Nsmt
mQLaoqM6UbakMqvOM5m7p2b6sRPGdwPpA7Oid6iY5C/D8GA0t2D8thFpujO7una3Pk4TvHEOHWza
heDtn+3sSkHd2mpS3jim+8DADTw6rxEmfBCUV04HlwaGQdHP4jKxExJnLxUgFfYc6cbrOIZrYOPw
8O1VKppbG503ljFOlNJ9/vzGfNww8/EgphtAzqfJ5nzbZRaANRUnRgnEr3eLl3zQTiAZ5mqhfXm/
5LGXLkzdvjIeP24rTZUjuaFOm3Ve+OwhEDVFDOnZ8Vppmu2QtGvTjO9CS91//vG0S9dUqJS7DAey
oH5exmXb1Ychv3vtZ+JotZzhcx40Cm4slfm3UjH2sakvI1UsHdgCZs0sWxk4rZphEyIKBFIl4MCN
9rPiXRtZF7ZLXANNZf/u6KrFifDPrXWv6CTZR9h+K3xAYxg8GqJnDvD2MpS7pv2mecSmWhGMKO3a
UBPTSnv+PE5Tny2AhLHSnL02C4h0oRzFa1cAlzAx+lEBgbWg2jnzet5tJEy3GQZNcA2QSDLDZ5Um
bkJP/bsAE/ysa73xBvjg7Tvw1tEwAjo81IaG97hPY4g1rAQ+wZmZScFM06s5zjhEIUWTLb06e0hM
TOT9RJB5h47JwsRAj5sEn1gyOdpO7ywDhZBh0QEvev/rAPFc2ElAnzCRU2oFB9d132UttlULkmHM
1ckU7y8DxyhvYB+D5Ah/UNdD+dYD91Pydg2Iy73RtfIFwPOymI4BVwbc9JB+uLCOO5VmNMc1zwfc
GMFwDUwmuqFTvnsRerlALCwyGivUaCVAFE802zyDRIJp6hV3zsIo6vvP38TFh4vIAdoXrg4W/2wi
Sc2SzYOfJ2s8nUiq+NhqrJ0cW145tF2oNzKCXYtzL5O6Ra3vzxGM283IijJL1p1B0wltotOA7GCe
rst2yxbqBPMAPTj3RhriGDT6vvLafeeM197Ix53KVKHXaBM5FD+5+n++kTFSsRGDZl1rNdyLhi/z
vlrV/kucDl/FZOWs64QwYHGYjPCp8+P//YJzFUwWdNNR1fOKHI+B1cZEIFEU816n612hL0sr78pk
rX88JFMEY2akz0D5Xj9/avs6zrQxZ8awYloMLpz/WVIkqLPsYzxoUB6YsyJDrsPWcmedZJRDnp+1
aEz0Cop4jOGBk8N6dNnyTu270HSfU5g5ujflyiIPrDUETten4UuzDTEUJid890JZxrEqB4RfG6Ps
bLZKJ7dKUbxwKQm80feDenXWv3iddAPWHdgL50PnJuEi2RbVr/XQ3ylaAxI5Ll4ayqYgIR2UNUn4
o0l+mIBfOgVcVceO1Cq3YYYA5vOBYU9PwPl0wI2iyWtqBuEkZ+uc2+gAnvwyXmMyxqUD6N8B/ACB
kqi4OET7hUkql/V9wG6CLcHRdeqV6nyzHfOUoq3J33of60qYtuua7VLEAglqmjCpkS+tS7h214tb
4Xq3g9RPTk8xo2AwqEbxYsr4yTXkY1rkL26v7gtA9eQC4mWqvlWOWJS+grqW/RKlakqQ7mnUygcD
WlPhhhN4+C3MabYHTmqQNW/t8Rg/tAYImMKudgQHgbdQibhK555tAzy1nrOQYy7DXkVx2qtgLfV9
wHCYxSKEtfP9/b9tK128X+WipKIS5D8i9dqqal689zYVVuY/vH3nW/vKq6eSQsrKVlZbYtiOTtxu
O5qc8+mBqDqyCctgWAutqTjA/LC40pGrnaIqe4n86mcT1GRrmSclZJcpOybssiofYXHcj2ZFADbV
r7gKfkY/NBfkSBMgSrCGexxe6xwWWTxxpuzEQhmtWK8tg8spRE0eJ7rHaS42bH6kQsAHL1Xg1mlx
EuT+g6zpZ9nKlWXg0gZDU02OkRi83ekY9+esmNhNH4UARNaK1GZanz34vbdVo4Xml1/yanhRC7Q6
XkKC93DljKNfWII0JsNp00yz1jjf7+saT7WJfXs9etoruLavwP6fbI0YVDd7jIrvjWasjfXwZk3G
MqKXwuCrmtv73DNenFY+ZiVAPaeg61dMlapV3SOg0L1sSb0HS5UrH4Mq2Xz+rF6aXalpaRb7ffZj
H47dLbTVvvLzfN1FKNrsbFM21HfSjqywbDMW8Vbt7KUR4NBCpTlkvDl0JLNObR4TiTrCDrDOBHeJ
Pf6MevNr6qivIyy4yPmipcNLXKtXzlQXb6+m0ZakF8OZ7nz1NRU3CiunztfY6cgA7ypEQ0++LHaq
Gh59NltZ0i+GyF8NjriaK3RhY81rT5VnXRMuc/WfY4spr5O1WTK2CE+50RnNWm/ueWpWIp8LJXrE
Wb8NRpVYRPWVOvUSYtsq67yD0JtHrPmzWDrImIFPG2p2+/mdvHTY5c1xnDHYg3FyO5t1U68yAc5z
J0eZfwU3thxG8TUSTJd+QOKhJfZqRm3JF+Jg+e7W7P2nK+/gwrmKO6O6hmNxwHLOt4GFbYYyzagu
lUP7ON2fznLX/pTCJr+abvuoqvFTnlr7PnYOIX4ydB55ZHyN6vFV2v5RycyvGZB9xcQ1a2tXns4L
y7FmoKpxDZM16UN3voVvmY3UoVFCN5yr8zchylNSM4BCvzw6TXatGXxpsBjEbOlC01G3nE9EjAwv
1+sxW1MdWFY+anh4JjPIq/PCCh6jYOAP+yuP83SPz1Ze+vWqMAw60KbuTjPUb42LYuz6SvUoXuFY
fh7RMfZ4w2156+fZtcK3felu//5aZ+PNVaI4Ms2pUObCx6pDD4OpBqmLE44WvpR9DoDNQdZoGqtA
LQ9jkZNmKp2dM7g8tNYcy/ppIvqmhBf69POqYtioufkMqJ5kUaCXIIf1ZFwVWhOC4VE3tVKcsMQG
IPQNSbEWisTO3hVNdXonHyPRTGk/wuYr3sxMWw8G+0LRgl2Jxk0daBvCihdZ3t4N4auv2wu3zlDS
2VsHDzYlF73P1zIfVmrp7oqqPbgp0BdlWFVjfVC68hQD8GkUrKYYQJP2Nm2HjdHgUiubX1EkT23N
u/SzQ59BMEm98VEkdEp0l0ijHJP2TWiDsEn6cVb8cDZBzPEsNwneTD31K1E23+LaWhNtO1MGY7gB
pO32RAQSkmNApFmW+NHeCZcuH2VpopLEjWduLTRBNtHSy7RHKa2mLwXSLCqLNTlYcjf6QwILNWMd
sUqSfHJGIHiBlWmMOlAkP9zyBOMEpdWyivwO4absYNMBiuqGiICIJn5oUjaJhmsCBknI9+7yibqP
LBFWgjgEvR2sIAshGaeCPSOE4atXorOOXGOVEQvkKMURjB4eHUb96GRHUOdzo2A/RkDjps5YCgXU
uBi/cEt2kBu/udiDSNE8OZ6zE0711ob50a+yo1JLtBQemicTS3v+s3a0Zz3Bt5jF+VPUb2AZzmwL
3C2Ng2cbOJJXYPIGUuwG60Dwu2LvViXUqgEcYARiKZXNNCR6q5xikXeONWAi5U1O8wCQ9BX61pUR
wz30gn0XNl+J7+3nWTOsPp8uLz4/mm1rTA4GspWzA6tV1qUcLCYkvfbmlcWMHHT3Q0HiBSohc7AW
zeju+IhX5sFLmxTqH5xeEVOgVTp7WREMMFT8ARcZ7R9NdQ9ZnFLPz67MRBeXI8EOkw4nJWfAN39O
RSbiIOD1brbuBnfddA2eKEjwKW5dqik5cjqgm8HRrfTbkFicUru+U7g047Oo2hbXmCrs+cHRLdIy
LTpBRwEPR1KiOG3Qv3eKteePDwgFOPQ5M88fH5j8F8Rax3OQiHu1ApDsUHxsCOSRsrqPdSK1HGvn
pTodLAEs2SOIpoOcOUtJsbaj2lv7Sfaa+/KhCfwtXPGdO7TAFEibakWFQyGjmu8TFOJjIE67Zj7k
1slowMDFTJfNMPUIE+VGJ/UYWcPkdFKHFyMb19lI4E5g32iufUgDFSH/q17HCHNaDPjkes1sI3wo
i2Pl5GjYTUwDqhxfpruZQwbD/9WTAxxZTxyl4tQC2jCAz4qOFbwlyL3sRL57SodwYerYkc66MODo
zTWf+G2/jW4dNqlkFUTgFKhC1akt53rU+lQZwDhqIIQTL1wR+UEKAQJ1mRRvGKkAk6qwufsWLD/C
iM43iTSQ5qnou3I5oPm3C+mDd3BxaGtwKOg92i3RpSomyqTyZ02Px7aNnsa4gL6RTiJxPJ9k6M7k
hBX8/Bm8tF5aBkd0F70bQ3V6Rn9bL0O1FmkWt+T5mvSY9C+pleyGTl3FGnE1/18vdX5Eawt4wznI
x3VgQ1LM4Atn1NjBJN50UrnysS7uki3OVehSkKNxnPvzc6mlXuSlWfG54nUdkKbnZ4ugz5fTvj3S
hm8a0a4jTnZww1c+5qVdD1UaSlJstTiHnW2RrQpZQZYwvfS0fSGgpymWFykPduDutIL7y/efX9jL
ryio5E/Bph+qDcCpUbfAMVxXUYUBrDpBlXnRvOE5T6o3yRoC1Wnx+Uu+Tx3n+6xJH0utE7WyfS7+
GesCqj8JCuuoT4Ibk5DDFo0jZkuXoFG1mo3SeqxhM5EF1yWPjnMiOBdBzMAeoeqmVl+Ox1weFRaq
GrMrPtNUsiMNx5U7IG0QSg51guQROxW7GNEbhS4PU9y4sQrbuhmrceV7hbyxHZ63DlcaWQPUtnct
HN05z8ouDOFL0bytbzTvsUowxkmYcKlrrPNU/9K75X2mZMPMoxKLoHkeyACasKvEc538BGqzHa7j
yX1e1kCTEAASEpbfcPrMbuD4f4scqBMCON7nV/XiqGXMGrSCaE2jQf1z1Ha9R1Za4KbrrizekuHJ
hTYSe+MGfN1BNxeymUf4HcdrhcxLAwgeEIVMCrrmh5NB3SpDUOhWuoZQ/RaN3D53rF+GRL6kkwaj
r4oj3J/T5x/20upP5wnFuzp9ed9d/zbzqG4VI0iGfBizhOTgam5cdFrT0l/lYhs52l2Sl6dpf/L5
616a8X573fPzczSaSZsLNcXY3K+chDEWOfWh07XnKm8Pn7+We6FCTQqxhUiMYymzwlmpXHYOgR6E
Mq2NLHro+7abh8jWfaqxepVIYlyKX4IwN7pP42pQA7zsDswM6oYaN5r8bnsm6rXhvyY59CPL6u8i
3zjCquxTD8ApgfUYPbVX38KLVZvA8jzxLUIjudB1ZHk9sXs1jMEgApwjxi+yAWkyxo/MjbB7IU8t
g2zDnhZbNG6TGrc2yW3P7+YSy4lUYp+w3RHhnuNGKhXOGxr46xknLwrGOXt9JTsRs1FjCaHu7Gkr
vxVk3MmaND2CIZFSLTLRfWtHsyMEjmOPJsUKudfBs3xIzh3wSzJNWIIljIn4xtdhCMdGfzSTYDvt
m8vKeHbYEfc1Y4NIhYUf9M+mPxKDJU9R3hyIeygWdqzs+lgsOvCzoRL8UsZqWIhAbsmYlQdRBaRF
YX4loffKEnPpoXGnAGoaDzyt56LOJClqdJcFdfWC01VuPLfgKKRqPotC7Gj4Pksiyq7M9Pqlweui
ycANYdMqPh9PnC99cguZIKzEPugA75Hdevpcq29KSLjhlA6lTS24OnTXlhcRaZh6hz6MorUfpY9V
Q1uz0Gn7pqR26NGvzCu+orcn3KodJ7REvIPFCy+hAagONmuRtFiANQEN4vPn4oJTwMRjgc5DZ7qh
Vnn2XPjKkKCpTGAeeekS/RQOd5WKd19pBzPlU5G/VcxCTH3KAH89VgLC9lwXYfaQUyH3MSIqrly1
DbOwzB5J1UO/hdVpRWoBTlz47UR6JE9E3nuWATy+gHgpFQIoEnWKhlbJfQ3bYP35h/qY+A36EdGA
Nm2mHMo/04j5bUZzrcFJpW4k616PFiVFdVBqzknmRFlUer/UXK+Y5yno8FTXTgF8Bc7wGfZen2wQ
mcWrMOYYALXSCZwr89AlIQaibVpH0y7B/lCY9XsxFl7LZFs4wb4JkxclKY9BjjFamBiRJRknFRzv
WvQn4I93QS9vBa2vWetx8pS1/dQt0yB7kzE3Cko9Mrf0bSCtwO74FU3m7AitQe1jKr+uXFP1wgyK
NgKpAAI3GjvnXU018nyLslGKPrsiSCnG79cMTBueuiX5GY0IV7cf83DTBVu3Az2QR/F466qwG7rg
VR1K/Y4GGt3tBGKQ4U35nE2J6k0bXvyRx2VIfpAPmS26TN5BR4V7QrKiW1DjyCyeFhG2yjyCq0pu
Jw/bAHVcOOEDkxWAyiy310nsmqTtZpylHGOb6yTkGAF14anzBTcl2AJQA9KXUKBo24lr6r3hU3x4
rksjQGvoKgu1LFCeKsaDI8LnDBnSzGhMbdYV7JUcxdnH7k+7Ywq2oubVF+rcE+xmsnaNkG1eWt8h
lr75nr/tfdhPfiTmvpEfp/Wktb8Qg/l92hTKxHiuq+qkNc2rTq+PvvlzG+oa3X9+saHKU8Cev+va
jVtIGuTBDmp9O/fD7tetpxoHl9XAN6N4RbUQS3pVEpni2kfikDk+QgRkim1hfhVyPSYTd3RQv2f5
8PPKWLg0FBCkGSqiFQ615121gWZCUksjXfdRnoCFNGbgfR9Sv+5XnOe4PqF7bE2FEM9p/sJnE6fa
FWXJhU0LBkEHnbmYVvTzAi9x12WZThs0N+f2dUnxZNkghlu35NogJ127Q7kY8ZHOQljL157iC7M/
pRJ6OpRx2SGeV98zeuxNl4bZOm4IkSyyaG3mMMxsQPdzo8RelWNG2jviUfAMLFMvAB5ar70iJ/c5
kM5Kz6KD15T6xhimCMDWBUJILpcqNm3Te7fQMucEJp1Ch+BQ9hYrdjXsCavq71Xsv/4wedb//m++
/5kXBK/6gTz79t+rt/zwkr7V/z39q//9t/7957f8o//80vmLfPnjm0WGHGY4Nm/V8PBWN4l8fzk8
ptPf/L/94T/e3n/LaSje/vXXyytXDogwbuWf8q///Gjz+q+/dEOzGIr/9fsr/OfH00f411+Ht+4f
3/IqvvCP3l5q+a+/FFv7JzYBhHjOdNJmNqMm1b39/SP3n7alTjoGJjf+b+qpZXklg3/9ZYp/qqiE
EExZdDYpVnEcqPPm/UfqPydzpnh3qgpcmuKv/3l7938f0/6+4P8H0+2HJ0tQA0DCbQiEHc6H5Vhr
0dypqp9vBtVP7lo1kQ+eThgDNI6OfJf5qCH7GZjoGt/7JazY//s5/+2i/edd/SNr0vs8zGT9r7+0
6Uz+x5mSd4HbgOPANNF/6Be0taqMpaNlmyxxy2UB86Z109uxHbQDbvZ0OeCArSyAm4HOTAfF1hfy
19AXVGEFkBFT/5+R+sdA/f0t6R8qaIJGDlsVW8WlQFvnbJ9SKYiJC0fNNvpAMSZOFDlXm1Ejvpdo
TQmTOembdZnXcmUY/g82bflNIyjtI1mZkQLy4MFhXTRZ16wMITx+wcTBcUcqt6oubmyVLSO+Fe3G
zqVP09gT88l8rHT1mgMJCAK//3LlIn+YQ1i3VVZTdpFkLrKm/rlJKRW1plheZRvVHaFx2j1Z0UFe
LXAKUWt3YaJ5FRXzuNfXWmGu4pTcJOPGymWxd/rsFOa2fpfpzrOHefJKUUFjqJ8PABwE+IksY3pI
zsXZspbkUjp2upF+9+B11rwjVBRBOKGQvgrdBOtAfjMY5TfhNnKbCD2d6V25SayAMC0vhr6p3Pnq
cPV9fRiYlJFoXPOMWC66yXPtbqQqfaHXlbs2400pMxsEbUN2lEJ3utCyvUSqj6rOXYxaFq10v3sq
yMpCWF+Say9GjVbJtZKP+HD6sNkQc6AkK4Z7qZ/Xt4iYV0ff69u1EWndUkSesrMq8rJ1R7l18QA+
Jt4tUHH/WHZJdMo0azEIyIojRP9lWrX9TPWK/pCZU0uqVZp5y/6IhGV/k+Wj+lzBzLRbD3mCASIw
ccD2idg8WUOv7a1W3ZqNucy0qLrVOJE6kLZ7JcffWugjbk+SpZzeWLTe8CPHwHfjKCQFI0Tem7Xd
0uSqN8LIvwVSwgCs8XkkkbY2lPpgdJWyzFEoHCpYcsPwK4yIHFWpEc57u2jntglnSzY9CmG3Cufg
ZwGLZF07H3TnSm1CR558PhZtNvL8+eROood5vtJnKQEH5C80a53KvaWn+QGG7q7MXHenR4T8RSXc
qLh02vve62l6meNujLFSREF2rzQ9pTBJNSnTAGe4bfVWpTbJICUXaGheuyDnsw+lt6O44+0Cz/5Z
lFG4CsPB5frqc2aljsAapfjmSZKpA4d81l6vkW3o9rbTzfvY0SmNBC1saFs9KBVf3v8rdn1/K63m
vnUJMccSCBZR0YK79y9J4B40aNec+TVv0Vg0D5FkchubQ4LrdV1LoZ1aMxuOgXeHyb25z2SqrdR4
1E4E69zEdRXcuRFYr24gJofBM4KqnVs66RxCptGqUEV1o2mFf0NoX7kMaLpu2KVsSJGMb6VbxLe6
+DE0OuxaDNa3eoJZi9wYgq0Ne64SprXk4UaNqlfxOhhqc29N8QZ7KCFybzm8e1km4S2kDk5Qvn9M
I0IJ6mbN0lYTtzDiSqha7QCmQVeG4UDz594RpTJvC0D55EKCkArKamMCeNgmam9TwS80wk7iaC5V
qLRYu/Kd5jRYa4Ow5pjk3kRyHEBTm/2+TgqyCBpjHdfeS9a2X5wid/AdcY8snKmcvw1Y710tlxRI
vonAJV+wJC2y74TYR+RIGaly8AuZ0VOd0gJS6hilHR5tGsKpTI098REhlJA2PKpkjLCVKw9GlZcr
RSm1xyazPWZmJ7sBNr/UdMvfi4LPWJLzfMBs3M11E8RAkwx73Y5suhcmvT0rjDa5UamrppDfQ+ln
e4Jxceq6DUUb4PAu8d8IDeC3w44e8d752GBaU+dFkmhvTl9qsnrWXhcc4pEwZleboMG5xjTr9A8R
VoqtIrTwrlfR30YtEJSxofubEUOwaQNjvM+zUL33LM7yYRRuyqF56atyuG+gENy3Mn1y43g3NgST
jVpvPJhqqdyFHWSx6Ttsp6ds7LnIWu7eYZmARkoIhkgIJfZd++79i/CrcOM6CR2j6c9GN3P+/kFM
2RokYOeQHMifUQMj924s+lWq5+P+/S+jXQjnwsnMBUFJzjK1OfQVfu0fCczwjwmhJRseEqTh07cD
PUOOVUF/a0LmeP8jU51CfKjG1UbakcPjBCv45P5jnAX2Cl8WuELdVB7ev6iR2AbJMB7U6W8Ejtqs
E0d6OGJv7dqw7t+/SJ0LOpjDz/fv0soZD3y8OfECzM11W0AGDZLH9y99633DsZQtKf7jasPD4eE+
J7bPliaAv5Q8k74s7t0EU7boUU759P5ZYMe9UmRg7gz3SQtV+MFd3YEWbIFB+U9Flto0jAE2NCKS
s9yqG2rO+LxVt1YOTR03M/JEQPZ4ZfHNKaEFWq9dGIdf5MAgVtuaA6940kTt3jh5CrkLPc6sKUmD
KfX+Z5I37n1FfdPWv6MvbO9b6CHN8NRYcmdazQolFdANEGhZ5hPGKzWiSlwxjxoXYqUXbXqei4VS
mzNBMsBGJKJc1J0UizAV+6aCfxnaVbWKTQC/vj0Sq4DMkWSvbliRzDsu/Q4QRxvF2kYtwl86U9vS
Lch4ELJBP94xT1RkTNwA3MwVeoFGRo5Y7x2DJP0ujQZOMZPvmkL8jIgE55ArRIMrRNrUaktMX0GS
uDLoXyJJcYSpq7wHgX8M1e7koYxedL7rUAwKvK2r5dk8Sdxg4Tn+bRKEkzeQq5mYo0LCD/ByGlqb
gkCiWRg9i6aR96okTrykSvM+P42JY5wGxnJVf3VUJAasVIfUGLsdQbBkgjv9o211YP9IyuUcshoT
/pStu7WojL7Ydl3/3SQgcGkCNqfU6980HZME1BBYAq57UxcdTMQIwqTjlGvstDcEwGXf/GR8tHzf
3Ifk0CwyLHKrOAMF3ncuhblQ2cJ7CrQanlygpTvu371D8WAnfdi4FMBnserZi5IwHYpb9lokoKMm
dlDDVniVeTiwTMez2GgQ9kkKE2G8IfQ8JQBnVynaD5WkeParzYKARwjTeE13UWsg9g5lsO8NbScD
p9ub/oJIpvGgNe0uyyPleSTTzU2JyKXksXbCJF4bYXEYCWdbciBLVnaZhUtToUTTkX4Tt89hDgHT
6b2TalCPjlXxGPvD3GwC4JJSU578xnfmdBFXbtMSxiD88d4pj5WI4LzWob+0i77g5XH3qtJhYW3H
ndNX8YZ8wmkh0JI7svqsrZuMt5Rkb3wv6DZxmYrt/+LuPJYcR7Zs+0Voc2hgSk2QDIYWOYFFKsCh
HRr4+rfAqu6sm3X7lvX0TWgkk8kgCcDFOXvvVXk5K/CImRW+l3+Ol3VAru3IIqoDJ7LsYG5Qfgt8
qeU34ZXpRgxVcsAzfFGZUd4J/wdBe30QhuY7ixr7mNr1D5mUGuVExzxqrX/VO9MNMH3U28JB1xNl
yXDoXHN8dKxZPxXQ4i+G16rVbKCQEe1Y39cdScJ94VifZeNVH9KNX/t0sGHgkWY4WBVQlCwnd5ns
nqPVRXVAWlpN93PvNaQte7JPj0I5d6qn3y2jVdFgj9ea/FCkzr2e5OWedOGqAmem/Aruh4ur2U0o
nHhuCIN8+fBaGzUPVedfyqiCHqcQ39gT3swWUs/Fz0n0inJ9F/vPfQ9iG7W0BL9E2B6r5fhgy+QD
xS+pijDbLb4ZuJz2aiUxebKWzE9jPHobP+nCXblQjLrePPimumZ1Xx/GZtegtTpi96TMNv6o7aK8
DHBONnNY/6xmDyNMxASeELOSz+qoE5K086KS9KbSNAMmtWJrcfDWvk7siRMRRxinCKabhqGwC8c3
o6+IcZ34CqnMyb7VSkI3cW/f3qMNw2INxFiRdtgjsTLJcZwTNApGROQIfZ9ooN8xRogIGFd8SBfo
OQq1DWnGnLO+zTZzbaebrnG3nCbk7rZrmTg/MkvO93FLaK8LmqAFHVAn5HRakxd0VWesYgmlT1Kr
WPXEpZMClz13w6ZbvDhRVavTMGxcEBnPdUcic1Sv8rEr38J5qHat9J+NLkRHSKpdN4Du4eOYkLtA
0tAUS166Sfys7chZQf1JHuuO/PlmMj/7XpvXs55XRJG1dFfBjBKY3ldYR/k7mc2l23YpUxNQQadx
WZuaeXLQIBRubg+7rh/PzCxLKcs7UYPS7no7HZ+6PD+mmr/t1eBcvCImcdCxSaibnPDCMtUgqiHN
30Fl32tD0v8w3eZI7eHi1dW4NiwfxH2OgIX2vr0wdLut6I1gZBt3e0YOg3PyDLIw1WymW1zjVc0Z
x2ur2//qqlPd+xa55268zgo5nOsuqjadSAkxytvh5CwoGRmzTbJqg4da+J1kMMRlQyV20s6/0IbU
Tn0ko/Pt3u3GjcFEDMIFPQMAB5q0oM7pJ/TljN4Kbi9pZBqMqtX24+z/dBdILg6QO81OzMDRHOOP
myLj6KkejIDsl5Q6tl8TKaTJxhZldvVm+SEUjG8N5ABbugdL3Y+wle41lMRDGVaPIjPsg6KCAxN2
qh5vz3X2WK+juvf2dJI0ltIgmLDs149wJfGKter+9og0Jz1wcIutbg+jg11E7Y7TuKCKncut49HN
45QxH1LHMB+mFNZjSnuWuGNi7JGOJpC0MOuPjj7eiaE9d0iQnyL+BtPGI22PKACqR73S4uPUta7O
np++6OHgnvXWO3rW4G4sQVyKiGL9sU118YgRn0B7PiC0XQt4k2AHZkRbSlOEhHfL5eMVW6NyD2w3
yrPH+Lu2gZagTtCueuOLYJqFCIh+JGj39hhbNoGbVgW3gGZmwgbppE2et4b3TkwoRbTA0qJHs/OA
2Jqjd8IePQQ9C7tuGOfgdlNmXpf/5XGMnGgJi5i3Br8zU+aER0MHWO3oB8dVMZA1+yGrOtCoXEQn
1uU9uckxQXnEQ/I/kpMbR/DXGnVnhMBhDWm/a2LmcnBFsWHdcBwLBw6G9DB0R/nZ6LL3unS+hrWI
ThqINOEnDu8mz30pJAc2ehADkM9Z3tVkkjqt8cwK75DoHX1GPuqkg0HOcp0hEjhUyyzg2QOZ29P4
RWUxccNG8qYJa6XP4AaSRD4j4qQqYB5N1miQIGmmkKzJJeh/s2fr053dw+D1L6B1wI3OH7lwQLni
OllHz3FFaCm6jnJfjCToxx5Zq0MzrfVmOCRW+8Di5C1eZpgMRtuEfksQblqpg6Enxyg7GnV8nxZO
uG/JaxPGLcU1glYwYEPPpgiy+3Qc3GbT4GoTjfgsu0fW+eE2VFOzmpfwO7129WNikkNp9+Ohx3AK
q1bTD5nDNaUIA5WirNfC635YmtvtHDsF701jU7jeG93u9ljQlwpZoXtR5hwpta0nco4SakqBuwyX
t5vc3jh17Bz0xP/RzHzPpGv2ynSOuteKLfKcB0cS8NHSQjdK0r20ovLWniUAVyE+Js5O21SJcUgc
7VEzY+iiqne3Y5l9Hf2ORfxS3oF7qVLvlZaDtg0dWr6qGf2NM83+yq4jWmoyJTMlideyZztEXNvP
kJ+6GiA8zBrztqazEGhT9Zl+mEmV31ciJ/5TjUDsqCAX1dx+Z+C4Mgxh4caTfCVBwV4Vg6sOUFN/
DvZoEbRiGzt99O3XyDHvfHjwpWx9KqCOHhRZbLG/is0Xx6/ea/qXgazYAls+Ad6xPyRnQzWnRlUY
4txl9VXUX2RRVm8ckouWha+1gqspa/XpdLDOM0fNdLJs0HZ9Fq5lnIoVOUePbNrTk+WSDeah59tO
LvZGLfMJrjfquzbN3F3Taq89w08h2bUnE3GuVcX05YUVRlfdRLNdh/GhzTRIxOLRn++IjCuJSq2q
B4kGbTHX5h2CdAvFJptyx9j3QCkquqnnPquI0+9ehN6KsxiwDnEKk4haKH5Eoz5Zqq2RZaMltLNa
rXUNQIJvw1ijcESzC1CjMcY7xj3GL1tczUx3geAJZE7OvZcce2sSn5UYFEG+rnVK0HkeElF8Uayl
9mnvPYjZuRD0A3kb5eze02N9lfWEOqZDjw7geaCofNBkAoOvCtWVSNYn10o32hx6Z44aOGybelJI
627rpZSUEyL93W52TlbK1X90x1TtSM1pN7d5I9KMF6L1zCMLhXOZRgAhGz59ZiUPngMTEH7njs7S
q+ubA4HsBqpOmF0UqutyPUu40GS3Peg4YbbFGJFFDipKr+a1NKBWNk0YriF0eSszUte+bO5SLa/W
YJPXNNhZ00oRhmyL1GFolLEOi9BbUZsY2hSmWTkP+IxHM9C7knkzd8sdaa4vNMKqYCldY35e7ja6
hAHfgLSRbfUFpli4GsVzWfggRQeyQgcU2kGVZ0YQV+wpK9faZOqrN9NrphgRzKwBCZ0wbC+4PS4M
tKKIFI+OrAiLR4gfIBgog9vD242lzxIo1v/2z+i9//rqwfUbWHDxk2egB6mGteqdDxd6+LqxMsPZ
OgB786nAmKly/1AvL6AyFcwluUHKxojg1xl4KFcFt5s+mfTd9D1mD24KvA1aC2yqk8dMw4jgXLuK
bk0n+wfUJDSrEy8ocpP85yr/nPKRJB6z8TjtOy0g67bJfeDIs+Yh3Km1le7Ewy6KkvkRShhK4nDO
d/oQPbh7Un0gUbn9Sy08c9830HEFAmra3D4ykdo4gSPegAnyB/epq2mr+L33Jsa8fPZDRCKzC/Yq
grjSD0etdNJgML3pLp4I9rddrdmkGN4jP9P5aTK49jER9i1upqHpqGQQ9DNbIfnpcwuoRhu1PCBU
c0Vx1XoicbqocIX55fydg020Ya/ZRzDlHkRCcD+ymt6NgcShIZ7NfeY7FRvFdSJnZuO6KdkBTtam
L6FkxhmVlS6LyqudNBevLIuT6oq9z5m80URBwHaJpcQcY30tmq3hzem7QwjsKSwoNoSyIdiXftk5
zYo7Uy+118r34ACxRjhmEMcfUG8RH2HP7TeE6Ht3Ri4zt6QTu3SFuQSKQxjHxWtZhKeiSLTPLqR6
R4hdfzfmcXbHFM1Gye9Bs8v4M6qo8YACLd3R+uij+MEJpfsjj4dN39bAVzTnmoVmv9ApEXmKiait
xvmaF6bH1gszuCsopMMIfsSSSmWwo8jLhtrdlFGTHg0E2OBdrPnQERm/nwuGjsnMIOlpbUNpbt6U
FTmDQkEgkH4TNAVm75aknLtIRTD+slLfkNWtnd0aYs/UkCLGZv+nqZoDG0rn6CiURZFbXFO9158p
tgURBQXWKP50stnBTZA1nsiI67bLI1fRjuuwbRIQg8xkzGeAgFZHvs1UPMfsEaAgsQuO6pyUO68v
9xYhmk44JSSLlXC9ogtkPfdCzDfzkOZ8w6o3He0vxYgEGEGHPo7wR21hnCqz4ofxdes4JKO2qyto
skOdX7ykkGc98zPag+OJ7mR5ZMy89HrSPRi585kSmRATtLcpqfjeJ6JBNh8zSelkoyine+waJmM4
9ZCzvPl7o1C+WyGIX43iKglLcbFzSII91HW8S2oku+4om4uJ2nWTDB27hFnAuiMPseumjzhuWaIP
qLJuZSnfNve0jZxHXXwqIq93RVkyhbXeu1Ph0Imr2CSbarapYlS7zkDlSGwRXc9ofpXT4vOYhieO
1nR0CkTvMu3nXUHE0cr1UMr5bmcALBfzTucEY4jI1k7ig6yjOtyUvB43xZuPnXbd00ZSk+hOfdae
KXPa51H/cLv8WthN/RDPREYXTtRetLxZ5RZTWj0gEbGnj8kf7pDUinOUIuPh5w0mWbxnszecesc5
JUZC5sU0vEWFVt53Kjy7cccVODjpWoy0bNLJufoVPgUMEat0jprrTGk7cunYWEMHD7BU8amV3ePs
pFTS7e/KJHXeNpLNgFhyYyYWkCCzWHbqLZVJtD1tn2+7wXT3uBOxFQztNzFM8WnWbLlpegxZPRby
Vu7zcuwuseqNdRZRSdPmy6A8e29OtUlmSxVvb5WDJs8d8HcwFvwINThhu8c+xWwsPYUbLOXnwDN3
J3PP/ahfUJrmdtheJ6Ovg6lPn6LRkHfJVBmnFH6yoyzYupOPZTOuygvxTTpqvoBUJeegWXIXT2w8
Ywp6AxlU+7lh+0+puHpjtGcVLpLdTODbl3Y+TlIGnWnJO0ej18wiiXQ/UYfiCrycJS6dp/u4YTg0
61Y7J7XGmxrR/bD41lABXjwr1A8d+e07nU3INqIrAcCd34+FrXMilbo7daX/MiDp3iujDtd6XZgv
rjVtGHj4T1Vrb0iL85GBisQ4jWHyoyd1cFdliYZR/FGOXveOYOm9a5lh3QIRYaxziK3MItWtnuNj
1JGsGdOfn3JaY3rimHtA99DXhOjvnJEeMPDEMGmt8xxV7tEfy1dLT+Kz3RgKJI/hb7MqBM6Tg/Gy
Jy19wI9iohbDCmcAd98L6IZY9/rRPUj2/yfQ3HA1/ck5lawZw5bCUdobYDm8SF1sYvCDMaZqapf6
BYrvq8it7sBY9UqrAspPUapmNy5LC72m4Wt4YARTg7PP8Kp87U8D2Uot7h1mB42EuSilcIJ2t2fq
DSxpQKex0n5vyemss9w4m8uNNBiRQZWfwoEVYSUIZu9oSwXSodlcSf15yLN2HyYaVA91opKanyIT
cFszaD/JL1X0J8Lq2bS8/qql6d72PoQ92c+NVjvPM0X/lrg6KfqWyCO9PttdeHAHHb7LnIQBvwjw
F/aJ7VTZd0rN9PO8NoVXkeenPLPyUxxBWSjqyMJDpYoTATtsEPMRgiRLvlhY5iaznW7cQN794YBO
3nWxjXdQZN4R6lkelXQO9CRckyGIdNlhYqfcanC3zsjakynwnpCSBTZrBgw+IKSjhq7Aym/03dhH
FP3cZLIwQ0f9MaEuVA8qrLEPAlcLe3tclWgp0BEyv8xE8RnMiIv5yvb0XZLRiO+L9sUw5QCHFsEu
HW1aTFlhDhdidGafITltIDGpurm2y81t2Mm4gtGhpAd3vNK0ZK2u8AbduUubmuzq5mKPVyOy44OX
MMInBaKeadLTa7zcc6X2Iy3ZdBft4MB51+mN+v0GIzzPhcXFKfvmbCXZ3mMZCzBntLfVnIIhBi6W
9nFMl9VlB+qbL2ReM01aQkA3ChNm7si5DO2YHIZcXNKxDXCY5id/SOMjulZyDMNqJjRZhzTF2LzP
yvkzdskYEl7ukwEpL9izxUdowiwgGaPYilm/7xo2/nneASLkhwQtpoq9VZdaUInsy6AbiHoH/KoF
CcR0zV0sExnZjlXgCjN6BgR/kgNxdZHdwdhMXHiIpvdtgnK/n8Jy2GoxiBj6Rh+jiEijI529ZkkK
xCYC/DkmEcvhfgs7vQ56lnq6W+pfU1xcs8zpHrAILTyqf3mn1fQ2DSo7+94E/ICC2X9OCh//Zbse
WLuex4x6Qp8bga7X6qpEeaVEv01To/oce/EDcMY30u9KKG7N9FxRnqa08CwrUx6GluLS7Xy4nRmh
IPyXJce2arMSg10eHkH3cp1HkjO+SV+sWgki+BALNIVVPxTsTCcyxkAHTqAOKZXRh/rSx2TjEt5E
19Qo6nOU6M80wAWAYfo5PXs3rPP8jYx257qTzWOf5tZRlVQqkpHk4r4ux1fwvT+0ZuapLBN71pnG
y9yxai1mY97fBmGzpKskPdZ0UBW+QVKRl7xuxH7qVbmZCjqbdWJoeIpd+zI37mtclu1zIXzrEpvG
a6oeHPr/Tw5RIs9+jUQ8LggTiBMfmYAvSLEcqkpQFuDu7TF26j/vzRisg9vDeLKQWUnpM9e1TAky
8Y8m+VjzGqCFCm43RTG86cT4bojN2Fu+rILOrejci0z8992UtvZxmC4Um8vgdmMvWzF/2Xbd7okO
AyEqWArgXPIJlhKzCDxCKFPKJS4wxj/uFxIgd1SbiY1EITuGMsyDYtD/vPGhAqQrR530VmH2Nrvv
QOHVNpkn3mCY5iJoNVVAeuGenpYOY7jzlrh2DJ+Wolnwx91xuSsRKAfKZTSKMfht6CtXgc6kFczL
ze3hrxvbjeVWpfRqpZ2Wwe0Nbm/4x1v9z3O15W9mNyoPORuweZ2lWUgq7fB6exl4MZ67vUEqSj7S
7SP89oZphTgLMeOrokYalM7AgdCSWAV/PF6ejGI4lAOijE3Rm1irswLwUc8mn95dGdzu/XoYxnAa
ugiS3/KKX8/ffv7fnvv18NfrTNo8ZLj+zzsTGpBROyg6lvYcwPjXUbw91rRq4Wo2UcDJL2hcSisI
rdoKsiF2MJfbOYIMXPLD4PmUDp9uL9Csr77RVMfRHavm5Ov5n+/rzgVnx+1PhGVf0BnmX2739Nhr
tiJpv/166va8t7zsdq9ZAoMmtzz+ervb83+8ZzlS+LMq9HO5wSBMBY+cxMb5897t4e0fOskOPEs7
ay0r2H7ldGwrfK1T72RbX+OyylTeBKyLgNab2fF2mOPb6fbrsGbprl8uqtuVNMpOBbebfrlnOVNK
l0TGWy0axkBVxRgYlOcp6vHw183tuTye2RlqVM3TNgQ/mOXl9vZFooSL5HYzuXW0xUQ8Ihfxihef
sP120QtkS4QnOhfSgtE1wV41MRqTBAXTWVLu88W09XJ3DzUAxZb3rHlkANFu3id5gWcYkk+uFOLg
+EUvikd879mGFEoiAFidxojq50hHdjDtWaAZJ89mi69DoZvY4a1oHb6Qc3rNjQT675R+93z2OzTC
XyAy7M28XTqLXNNaUb55k3nsi8ZaF2EMPsk0LxanG7nGCPUi/M9UQV8NZV9bI4nOcI128bwUm2V4
DmE1BS4fcDWs3Kn5Si2OXjmN0RUCsLQKOTK8ISoC4s7aaduSQJxPCgoFlbs4y3JELalzxAlDuLxV
4y4A70p7tWvzVeMkVwLlTtbUkPPtnPpW0SPtpo3ddG9WhvV7Cvdd+ILzSwdS532r7DdcKw6eSP/Y
ROk3RusNTUC+D3k9ieah11LTtxkIk2blHG4as8RdQPmr7BdjcD81sRcNkPSRbF2vpc8y+a62Ajxg
rsImnSHN0cGJDTYLTOPylqPXFWvZQWzVQrHtqAFdolB+UVJlbD0yPGvGeCwRWyR0bvqcvWUY3gNQ
KddY/PdxYYUrt8KG7m/MzOrWdHMoyHiegRO4P1qtBnCEkjFbNx2KZuY9ZXAwdZNfrmEnFoRGf9Qi
EIr0FeJdFWf0z339o3T2hr+g7HKW+FUd7oiVfpDtHaYHcrNyyI4+dhhsXPmGGOqePW3WeATQFxGN
QGBPlknEEGKb1ahUR8eKqqRhyItfm08kevnr0GmBXc3pIyWqC98d19YkURRL9lVLvsNY+/oqscmx
qBywm5H5ExZeO1MnTRoa3Czwj1bEyaXrxiGcCVJszHg/96BlnE58ZQPRcMkaer3h3EbzT2rghrr8
atyFbfU2tWZBTVp+ldUwrdBEb1BIhtvZdoFp5/rj5NrfQ2cBnwZVqhXrGoDYElVtbEMDZLRe5OG+
Hq2DhchrLVDu7ISm0l0bt+OLkXXGbtS0acsq2dgXcSE2tSI6L4mICLHi1noewQ7mgyhOsx+jBshz
+3ku9OaBrvpuXrYNt6eiFPNCN+iPopiWbHTb3zZq/jBCw76Qcuke3STN14lFuWAm6+QY2aP7rHWx
ooNOhBl9RQSddvg8oi5eTC8LR67gAjWlS/HA1pH7WMYm5Bs0VkUahVPMT3GMf6tOgOdNISse8D47
H40fuhb0SiZtNCoTTf88jlNy11fJCxNF/3y7acdgHBvxlJRnGfJOiTJB05k+e6xweHatmmo/pjQt
mX9kUnaBIQd5L00NGwuwror8/STP/IPrzstloslHAo2C2CIpjsas19v9Sc02PYK201a5+2i2pvtI
Bs1uyuYeSo7xpIr6Wyxyn3+aqFVPZnF1LKy9g9CHo6enJqNGjdim1MeNntfVNvdrgH6Neaezs+vL
oj0h/P5kvQPEiDIidT94j1lhDWc3ec2rxGP1P9TbsBk5C4ZnhB7tyuhxthLVxNIJxOuciYvCM36x
jQleoYFccUTXsHO0yeFKTiACV05G2d9dYyjRAddZD6rv6S450bilXNWsSu3NHHvnYrbeeUR3BXdB
yQ0G+3GDU6La1LJd1Op5vEUf/mPKjCeUFfFTS3k+Dtv8xRlO09z4Tzap6LGdvuX6BGnIn6pLoumP
N9WNqqlKylIE0QzGyOHP/4P+fnEM/IvJAcuzvUTUuYbuiL+FOc69kfjSNStsz+TvDj1N7zYPARjH
7ouHaPFpzJt6U8/Tzl7EHaPTyn/4CMbf3B6YqBhQBQkoGEnF7z4qcHJtB7egOuQacqewM65uxAig
DTHQg8T7yAzW5wgCqp1f9vEd4fhr38j1tYaRaN0oINk5hcPTIjYVvZ5fey96bmkuH9muirtFBXqr
Rv3nH+7fWBj55Uh2InJ0IZM5i0j/L+5K3AyZmZQjP5zfki1r694x6sM73QSQjXjB2ts9CNux14+9
M8V7tk3pBwxE3Uq/ymE644/2P8dtpXvxV8cQxHCBwpaj/QOBim0xfrEEphpz35Q28UVgNv7B27/4
eH4/8PjGlkAI3+Fr/J5ONjUJ3jjdAZMQFSzdLXIY8UrzJeyaJtskjqgyijWSp343Z+5770iGB+uS
tH5LFGMJM8HwCFH9aqcJQBzHe/eXCohKqg+uvPtkrKr9WJXDuslje98m1p3VZt0fvt3/X51b2JkM
PFP/u3PrFd09Y9dfjVt//p9fxi0Lu6wPSwlRNfVtrqX/Nm6Z/2WhLF+8NFzIOt6lfzVu8fTNpW0i
uPvl2zL+i1wHnXRSmwIPMfTu/8W39ZtHgXQzWweLxAe0TJgG4vdLQu+7WZaefYgc/5vXuexkHmYi
1FdkYpn/YD03lzf7l4ELJR/fFOMQumh+j9+MQ2HXK9hZUXiYaj3dGR6SMbcHca4rk0tnXtfie9OI
Y5dulZgutDnflTYes1ywFezzL7mbB2WGS4Ri/LAZWlq+4xRtrJR+nlfIF+mJ5ypjt87lf5KZjTjQ
UOjP6mZdWynq2dGlT2vLcxl5dG5ZbdAVKbe9Vt//5Qy4/+Mb/dXz5f7N88UXtR3hCZ8j5XJ4/3Wg
IXA+G83U8w9Q8w5j65EEnnjo6SR2YIvCgZ5hd5DGNySkPzNpHirEkkIW+boNi2orMdBGYX5gtv2Z
W/k5yzBneimgdae2t2lh5OvJYSGGaWJllOSM1Ln+lhLHF9D96DLraHgsQxyrYd1iGaTEmhc3Si9Z
gktfmNtbX1oziLH2mXilY3VBNsek28YFGnQaMCS9girManrimksTybb42G3vsVpmdF35rNhWbtS+
w1NBMhMphL76SyEn8OJFDIjGTw7kYUTUyUyiolz5U0+mQ1EN9z12MqoJJhEpK32af6hMAaKNfjqp
gRwmlU8V2wZjIJ6br+VtJiv9KBVk5tDvP3tlJ2uihYbNPxyrv9mgOFaLM48wSoZUqI3/eqxEbVXs
smb/EMcslnQVPidm+sVvMVoXo1gVaQFMs+i6xb1sb3olVmlJnuvs2IdGWygb3YK7jkFumN4aUI+g
a+Jsw8EwNqzBgipmqLaV9z42ToY2kLaPICwvoRTKGj3a1xWKDoI8op1HZ+AN46S9lJl/2gnhTpUE
CK0QkaySkvNe9RqLXuprswWWBktJYNbqPYuLs0UYGJsdO6Fv2S0Lk1NuVK/dUNzn9Ik3aCfoPPVn
tp1fGru4D5up2dlBSWd7Mhx0J9kd9q9rZ7Rn28UnlAemaHq8D5T3eAGuEI6iVQibYoP/wIIPmO6k
c/CT5ApQF19V9oxF/qdXpwEH6jH3OWP+4Tj9m7EDC7+Pp9MDWvV7bEVjmXQT3cE/SLMaNrWYYTpE
9rTTF/y68dRa6ft//oP6v7uIyckAR4QgA0/rbyeG3eskZxHby7rcRP7p3M+E9K1RSzUrp+jeKknT
nKidlaT7k06cwbLkCLulkWLX9I54mn82+AhUdOi7j//82f7dOUtkOGERi3PvbyE/hk4mYY6u6OAa
Z78p6c3HfDRmMrqVpLmtuyUwoqDq+3/+sxBILNMmHxVa2e+YJnLmDC8bNO+Q29nPkWAKcoDFyiuT
n43qSEEaESM3/2Sk08Xf1rtLBBdPE0LHNPW3OSqJaC4MXLgH0eoYRqIrtZ96FQ/ZGf5Wv3YrnWTu
Pm3X1gtxN89pwp7/FvVYuuInYaunvCdIwWda4rLLL4ARWPMwyIQinfaSt8l0f08RAYV5MlG0Fez4
yKYiyc7J7y14aetsIlah1h5AEgRFz089uVG2SZ1yq/i722xkN5BZzi6pwG/V4t4xS6TOzmJ4y/Ij
RtVmFRGXIlB0ll+iyVi6hFGOuW5Ua3cOITejonW8+lsrXtKKPnrYDVefKEiwJuj+Z+V+aQcqT+Tm
k0jupptUIWAI/ZQNr2f9JCn8pIcE6yWSclGVj1uQecDXV51DSXlaBh5SM3E3MBkIi7ALMpZXldpp
DgmCcnQgyWfTs9mXL52+vJapdeUDSHFb5hyl9WKFke3ZirjwQp8f11bmO9I+vIvL7DBhnRuUoj3o
74QXQ6XIqWPT0l2NFhaMrM7/Ifpl8VD+PhoQls/+g2xEMpF8316u3b+s5MncQgoy1+MBRCp1L3OX
FP21m2awOyFZub3/AL+DyrVeXUyT0kjcupd5mKlVqug4jVSh+yWZxlzFCP1WoScOCHY7BB1Jt8sT
JiLWKmt7GNhVQuiiYRqdS0N/6ZJGR4mbqjUtQAb0DbsgGk1wi4j5YuOs2d+km9GyzfG6NzmiTg/7
IZ1NQPauvQ11d92Ys8cMEsW7OJ9+toUTuIaEwmn7X0txrOPh0Yf/tpM9OszFFG6kVn2BdPM91cAE
h+H0PFbs9RiztiWnU5MiF5qfTBGfqWE+erj5VjSUieMpUxtrsfHud9mwI0NnR0qfu8o6P922iYZp
baZc17HEinTc0tjz152ObLsoul3ca2+OY9M8j6c9PquXZi4/wrKz13Vjv9UU+lZ5Jp+SRAOARQ6h
ExJwErpnL0OhTrLqnZq7I/lS6Mdb94G/26xDlxTjrj6CUED2DuANlefB6OXWE3DynHS41FPSbTx+
IWBV9tZ6bYesWY+qfyyU/XNSiCApKuxoRnUrvfITvK18bkAnDzEL67VrQwdyUn2HeqxaZ7PB/6Xn
PoYGs9M8bvitNtlUosLQbH49OXfb0PQpzLH4qtLjOOacyfzfteFMnyzNPBqnOVaCKVtWp9Ry9HAz
hQnCaErrG49+Q0dk1rVpKrnrZ1ms2VJtVALOanR9BKuKU4KeQMzpj9JhSEyWgCYawjRNkHukxqku
bHHE/5luTJmjFsVWQdAXrUg9f59s0mJHFb/OUfaU2NA7k+qYOLGBxhblfyLjQ96pQ6bMDYXu3YBH
K7Y4GaYC/I5bdixyMTiAHlIC0Qt2XYqWk//gRw5mE61/ihrlryu9fsm5XFe9bj7Eg6vhYEhPemPM
nwUinpS3YSpx9lVovdrwLxyh0i2YB41hiHRawewCKJBR0IgMBAgDskZqvqV8KdLxlOg4+YZSkK+S
VS+jodzN7GdIscbSpNmp790cxrO1MHJiQjXJCXPHXTystCglsaZAHY2GBePY7F5LWZ3m2LxOPeYt
TftEx/LAonXFbOOupGmwehpztdLD/qM3SKoXHP+8FuKEVDbA2vz/qDuz5caRbMt+EcoAx/zSD5wn
URIVYkToBcZQSJhnx/j1dzmjunKo7Ey7j21WRVPGRBJwd7ifs/fae9GzQ7XZrZR2lW8A+7+YASsz
R95H30Lk0iKRyJL4OfEK5pM3XFoNwQtiQ1L4NHGaG7LrHYNZLY0ECUw8LwF6fjeZNpCh80UVTAj8
huQhVdajNN/Wdfm9oXUIzlmAlMknDdZRRcksM2++PARR97Nmtdk3A/PYH+my2sE5q+uXwrP3z5vB
jx6qiVKqpxUP+thsHCSBFdapNO8/ardGr64HO1a2czseO6f+Luvui9+Kt9Q6pPV8oItMF84vk3WK
VQZRd5EsZ3f4mtn2Cmo6m265tVNY0qPEOlO4zSLp8TtPXUnUWv7aZL1CRvu31KvJQsQLk/kzxEkX
goMJ/tQt+36TsdSTtSUeZZNhR4emQVMFvn46GkQQQknSHTDERM/2RfBl0DDcjeV87lv87pXIvicF
VyeyroiJ81NOHXWhOfRh2dp+JZamVS7U9LnS/GLnYgJf+Eb9bIUOzn5OB2kS7bRR4v+ZlgHnxkXi
glaKBCqqzKJVw7/5iuqg5fTRX2owH4nFZK5K4S9qS766hIZrsnpMTZmsFKAIxRrKd89b1y3ZP+3s
voKDQ7xZ5CRiAJ9czoAqMS8E0Hm8bu9JOGKGbxULSsu3IP7StD4N+olFMzKfi1DXOXTh9je3crSi
rREloDRZSZPGISWLflBcBYChS58mS6qvpepjE9XqrvuOxNH4TnsdXisVGt4K2hb+3B06Yx8PaAHT
SdvGI/cq9acfWvzGLG/XQTJgvfH9a9f6z6PBszrEs9JWpBCPEI0kTJbFs97k4d5pEV/UsQugdgJX
Cb1vWfXdRs8Ri4O6X7KPpOPSAayazW9gPL57AL0r4B1eyXMz7ruj7RSHygzfTQH+KXzPLRKB8xqV
HbupV1khZ4Rfm6wqyvoiaL/qmv8e5PHOqYjOmALtmjrwFlyjXHHW72t6c+mu061vfTN9yVleiBz2
HhMXXTMSvZ1PsGQ6cIxMs0PnuwDChdLYN3zQvvw6+KSPw8EEuhWdASl9C8JvLRHaBQBEPbWISzF9
dMsEccsI54L6u8MUh6uYx1s7+2vslPbCRPy/GAwbbZa9hPs2Lt1w+Bo5g1g0GkLmPgFN2BBhsGu6
+VXrYPgOMN8Kn/Dukd8vaKJNMv20qbQhQ0uHnTEZX8s5Agqr22tRW8YaEexhZo2jFgEUM/a8I52X
z1G92eyBzoC9dY0q6ug19typDl8jzGWjmSyNZPguNbyKgftNhAaWm+Y5ifVLPuDA1FxJy0ubfWyU
LPFFk+ff01LbGjxzhylJtpSdx7WNQm2h+cYHKn7MldOtkM7TMGjJyqWKsNeq8RuZASR8BgdoYBu/
0KJlaWuvCH0svNJyPQ0VsnI2PGvDmq0Vj4Fshev/Ka2OAj6y1aDg0ji5Eg8UOLSzdS1q1QEQrYt6
sWewJlaZ9yvp2M9sV+cN5sZx6aVTvuxmjboOGY0YZ3xlgESnNA5Rf7j/9NtLqAoUeZJ2YHOUoE+p
zCgXb6ci87aOktKbSmXh1Oy/JcCsCX/MIarlfEhy+lw4ZdGpqH/ckwLHRDZuazvcAYrD6ITCP8vk
OTIQe6R1cW28PN4UjZSHGDjNXmD7XUQuWro0MbadKR4qW3/QC3NVDKJiUykeEhExQvNXhjiPXSsl
sAotDaI4diN2L4Fe5lhtBSh5r9/UrZHCvEw/KBU/DXNuIvIoPmwje3Cj5yrm7IE36ikIRjyG3kj8
dPQ0lO1r0aYvQAmPeVd+NMN4jIWl6EA3r3PerIOnjp+9jxAvLz9EFj4JohENgQe7dF3wE0a8YJfx
0HcOz/XudeyyD/ZQRwJV2aZYEV2jmUcfxTAPPmgzeRG9KWB3meRdECmh3PLzN85908HWuwkRfAfm
3sWUWjrIKSGSM11FYdF4z/qDqiArbQmez+LgiBF1R1de76YDGNclF3lvpK19DHOmqEZQ0KqdvOBw
fymGDItunJ7ZdwebQKkH5o5lLBvAyStdR6OnYDzjvAHC3ZRf6PK/Az3sfg2Y+0/3sYJ62FjFU8A+
20R4uQ3uegklAbj/5FmQzwz8gusowqxOYJwjgHugEfwh8CUt6ZTvYzRkYUL1Z+iLa+AFW8QaWNWT
9DPpafhR+rGyEvhFYZ+EDF99s4u3k+PzeXV7FwNHYmmge2V04cGbqO+EEgRl3NORZRLsk5xNXFwi
7KrZui0tUy4R69trW8w/rWnY32uYMvG8Ra8iolFneyVaxiq2N3PTfePUxvZI1/S1Mz84AYwtfsNk
3VwPDseTgMvTyORT2XW4O9rH2Cc0Ohu+gBTawq5GRSKGIG2xxTy4HC8bN2AiTpNY185nqh7rqvR3
PyQGkAwrpyrxosqdV8IUvB+5Z9SuCyMGVJD3cl+JHKW4ers4MF8NY1ojQ2J8UMK7l7nISf6CeO+t
nhGG01PFvZYl722Qflp4El2Z7Z2R75c050jXTBzJGZROso7WsdQvifCosQ38IXd61BT/0C95ujqR
USw71sM18moNAemyGsMZDii0eImtwyAaeOUIbJl9zOOZLVwSVzdwGS82RG/Elu6yMRE/Zt0tdwiZ
iHuBx890TyI+ZV3mrfJALHqvEMvIEcPOpZ4qb23JCUqNmHGOnFWt6pjOLNZ5tOkNqgeNhMxv2+PK
aiYyCckNoIxAOdoLuPtJoaN/sZnjnSorDmUE8HYYn6Xb0AqnIlAM07EyMMUFPYUKJ2m/Bl61dScq
HDTSrkY3w8aoldMoHY6NJYJVJnlqDw2ZwviPF9TcFW/CFbBO+VCOJp/GntDzY2cwue+3B1Uyet9Y
mQ2SN8mNWPczvX+dRxlpkm+DXT4ijSsWqY6HCTLFZbZgcwZzxfRIzbNm4vGyKZzENbtp8nMuWkwy
zuhTlZBcFTdRKCYn/h538bNGLMmvUZeSa50bOsJQdIrEjunEbuuf88z+AbLuvRCSNgye2QwLhlfE
EYv6YhR4X7IE2UKifo9TW82Awggq7jfAjNSRWlVioHs/N431nlXUhsCjQhjWP2Lcx2SCR32ZgNXy
N/dLCgtqWJskq1ConELmqI0Y8P6vlemNvS2m3LmPTm6u6rgaGkXUunCI0XFg7HrJx/GclFTn+5Kz
XB5b3qLDkbjKZvSLQAQesirdFRQbYIuYYj0z4BFRcF/vxe2CYhyVbdIxB+BEKRUeYMjFukzhKecz
cXL1kKzFSGG4JM9yZ0jIztkEdiDM7X0nB5RuU/IWWlRhDO1ExzRdoCI4ZLl1CTyUEZTveRxHEI8H
orLwHjTLpPc2QGkQbliF3PnBS9S28TZCh8ynp1jT7IBg5Cs7oR+fDZwUZn/cG/G0bzT7W0jrgVNB
ta6L4CDD9McQpgiFuhrrozd/5vqrVAPYjiisaX76FhP3vCCikbBZ3iSlbmY0+vNQEUNrUp3TE8pK
MzwF6kKULBh41C9sskeO955MpiWflFe4zYP3Jc7EOZvt5zZg2LKBarNcwn/o2O5AXr2PsdlS2ceJ
uTEw0jJ1GxhfXf3cthYngTL91IlqX3bNg8lSudDjHBXGZFMNM8RRCAt/+dbAXgppBzzTiFYr11vq
atAappREO5xcGYtM+x4EwYOq4gbpSdbTBcruV+AbNvZxoZFygSAIzz91NHbBYe+hGrKj1cR85hu2
H3WVNsspjo7YCtHC6KaBoZgCqQ81Q2NNAck1G9QfaLXlpFpjmKuC9RBfUme8NdiFecQSRjHtOfCf
fOUn1qkYYvtllzhyzGktVFVCQlHydzno2rLeIZ+BelJuAL9sCTqF0YV5OcbErGNmBhrMpgA1MkVs
SdetLrdGgTiGh7PM2YyFob4anO+NQcM3zKZXB9O0kbu33tPem7ub2tAQqLODq829Y7AthMZEKcqG
+sv5psKSXSlvdoxJ21Vu7RbbNi6JEwBVzjWF0S/8DIZd77TnwBc7W4ovNeZveAFnvc7O5hQ/d8od
nmETn5VfPMA47isHeY2V3MBSLrGWA1lCWNgTRYfwfZ8q/3mgnOgGlnS88eEGQ+ZZ8616S8k2OeZz
4mOE41knu56dcFoeRzKDD458ji3qmYu4201zPmGMNz+CWdTeUg/qeU2dOVoEJjL++0uo1x2u7v/8
d+NT1kTLfNDaEnl7bTRbE1N+o9z5hvLpu6QK48bQpmOLlYm1pF4B7Kcgqsz+EDCmfDE5jQ4Sgv/2
QaWRbEOaAZZTqotmcQpoyM6KHGAohADFAtAaaNMK8ALOQCjqpJnGQaapyYhQP1Z2KA73n+4vaYr0
LebZvc7kJA73l6DLyNAjB5QDUYrH6j+/MUd4xTjJrcOEOmFTehsA8S9hZ8anahXWQ42wTEtLsbQo
i+wwaBLEiGEFy9cef5NnH3WfNyp5aqP8T/TDby82xo6FaXXjOkIZRVhK80sQ8b/SEnwpc/73R+jr
H7mx/+chfm/KtvyUf/un/n/CydL1Ryrw/xYlPNza9vYede2HlO3vpQni19/8tzTB8f/l0zehpUZH
jcRLRAa/KRNQgDroqF2TnuQdpPp/kbLiX7TgXJVF4ACSYiT/Jk0w/iVMFVlCf4hOHSja/4004b/6
bxR7MXtDQ6cDR4gSMozf1/h9c3K0tNKqnd4M59KCWt3g84sqAra8MuAorf8TG/+v3pGNpUUAqEMK
s/mnd0SLBoNxNKrdsMaYzcPMq15JMB0szp0Ddbt/6GP8SXthIaFCG6DyRi0XgbKn5D6/a2LgFg7m
Btfjzsg2nCeKpeZOV3wyN+AC19/d/r9QJPzFW6mWHaHLvKHOu/3xrXpcUX7ZzNVuYvOTZulnoMWf
sUmfKPzx9+/03xolg3eyPbCXjIH/umvSieY2stFYEYrkcxBQ1i30EMsUUfc/XD+DMf9HPQlD16HY
5rl0gNCjqW/9+wsIJMIqI74Vam1BVqp+9WqSAYmZGnX2Ck7NprP09kYj8VBM9cbtXRCc0LVF8Q/B
kf8N9eaTCAFX2wf1TM/tj5/E7XNPk/5Q7QiA2ehkpTnddCFI5mpo03WsxgvYpo8gDv/pCvzVfYVi
7iCcQFvk23+6Apphs/eHQbkzNM6VutwLjK1JOVxqOUJJ0gAphqekmK+JRzOx1OJbYzWbahqYPxZd
otFzviRO+uXvx8D9wv9B6KNuDH1iE2UR0Qx/nrpOU3aQOYtqJy3qt2Fmw5nh3aQ5sL3y5M9Of+ia
ml9IaDDqDikmZQauhzJ+1fUvNBIW09xtBie8/f0H+8vbRNOQ5QmlCsvLH2/T3CXdFJd5tdO6Gn9d
L8pV00F/nVCZDhYzwiUPSMjv5LP+U6DzX2S5cU1+996qpfm7weoBrIaSm1W70TYfcbdi3EcyQhuD
Ql4zXkedXqqejLvBcX7EdFGa4J/CNP9ysPzuE/xpeRvSPML+wSeYI5EuhDtenTG5zYpVmLAk/P2l
Fvo9+OuPowCRGoxo9GW+AmD/aXCCJLG9vKzyXalXG7d2j0h/PwedkxWHWlpqNb2Sgkpy/EpfAhtD
pHHo8YaL3Zg76bMTJ8HtCKruc8qmox8wdkzNp0bob6pWv1ZhvPTT/hzq3cUyu0uZbEa7/KpOd36c
3ByjNdmEjtc5o7BZnqpw28E+WM4l/476852ylvTmUgzlFs39yzQFS9oE87L1TmExH2tM/4s05Q/Z
kl622Z2LuakB6hiMFXtZBmza1YQa++FiWc6+Fw78wmiXGfTzIpMuu+4XFPY4o2qWqnlPNzzkTzGu
CrqOmHDwHPh8RorIONSLJ+ly1tajQlNWRRN+bLrP0Y5MgblB93mVtb6z2p9pl9zALh1TkyjK3t/E
VioX1dCvhZ98KllGSSaLGk/CZwgbCqIWF8+m3b57ailWV0ZPB04fot1UQ4V1X7xrcJoRJUWfMGu3
REI/tABQKH0NF2PE3Tn2XzKpyAbtCurz9b54SGc8RmQ8LrSm0tAT5DdMrVer4QIBzr0OysMyoCAw
Yo+b3d0GjS/nzR3iYAqVvWR37TIOgFyQjWWgTspdbks5FjikSzCALGDq8gd28jmkKUo37YvN/p/M
6/yzyduN30SflK4fhOmyuZ/AFSSRfgz66h2/5MLCE0FLjqXHnvVrH/dnwEejV5n0D4YrORVXT9CJ
kD7rYuUf6sh4rMqOSgcHNNql8/NoegzY+ep7/cX35x0OAuVJ5u/7sCuf05b4ZqcKb9Bz6kUR1Ksi
/ln3CrWQ3dRbFPNwiQY10GIaQ7wf7IK3ltOXr2U3c1a9Sa4Um5/zWDlnN9Wv2pCtEPR+ptQiQBve
etcm9Hu81jVcAw4jXhk+myXuDKSTl8RrVhg4GVOhLZdB2D2nOTI532xRpviMTwvyyTorab/p1Mu8
CDhqhpWY7cXMJ1rSJNnUVQzjoU5uSRppS56Oj07Yf3gqcEiY3KzG8adtnZ7LjxzL/ZONFmSp1ArM
q9P907sp34+G00U9d5O6LRfxTVT0zev6NuTMkck63VkLo0HkmSWg+UX6VQ1lAvSYyrpz1jqDmDeU
jonBvYl5qGwt9AQi6K9mk1Sblm39Pk2mV4MjBzBhPhunGAiyGU2h9NMJEATUejAyPuiXhmbyeB+O
1Pc/EzVxZ1xZdHKyb6aAByMp5gWuSm9RS4niewzOePUz5kq5Y7ldhO1wvQevgAVC9xLUGAcQ0Ycl
cC/KiTfZs4+wUjrYDg69aXppZ/aE92WrV4/6qBM0OhlCFUbyEeqd0g9cDXWjlmWovwcz9F0XTBI1
187tLssujT7dEmRnprP0SaxpbpW+uk160+Ch1bF8s+NDPzEHeoaLEaY3AmHpb+nj1ul4ZKGVpyHi
0YiGPWtu73/A77Yc2phkbn+l8JgupMbHwgPAJSc5FuBYuA54Dq0IJji3Xk1xeeJQLE/VjEZlphhs
WZSZx6PexNoq9Yl9hYwLPlLrtoO+s+G5jBQZVwXxlJuBtDCO1WG8odn+4FHrX02juDqZml0O6n+1
YmJEmpZ2xUxHT5IvGwNmcSUNn/JusCrrIFsFD7Md2qdU48JUntfTFmXAW4gnRVss0RYcCE3Zu5JV
tK3UY7JUqGKdt3V07QtzC98Y7eFJ0+DkyfahhulNxjF62rBSVUC6c+D3FUQheR3DnqZFYeVr0D3Y
og19nWjMqyziWjnDdNVV/Mx9QN43LyDFP9XjQM+zT4BqpJZzaVjipATJOUn9Zx1gyokKLFrG8xD4
xwkGeTb05QoMmlz+ukWT/Nr5+XbMw8N98BMKXK68g9mhOKULwkMgKW4GsVtrI0PU204poPcBVCDD
Ohp7bIxT99FRxST10MGJ44OVA6Vk+GaxiXOq6tlUOYuxC9qNGTavNXScbdjGG6/OTxJtBQYp44fT
tTZGO0hlhp/id5UYzxz4+Ct9YG9mhtq2dmjITKOSPgltTYoCk7KaBaV1WlqNGR7cgelDaAErTCBX
fUgpoktmnF9ltRLTvEugbjM822mFwkFSDPT3MaRfOmX1uFI0SyayWDZO+VBUOM49KncMv4/ak2fR
sW5NPDOpf384OsXRvOYi9QCjK0zkWGrHamPavBntjA+UNrUCxK5RMshf964kWQPBiPwsrGvbdI/w
4cuVpCC+Mn1xS3EerlI91hb9XFP8RMwcZdx2Ym9v/EWiEalbFu6woyyEX1PtiSyA035ic0jyqSJN
+Ep9VAOU9AkKKW3afnbE+QJq7ormCF5ItZcNuihZdh+jnhNJ6i3Lgi8Fw/FC4/VawNBewhF5QXny
LNRabjvnWYchZ7dM0XAwv7mFhEoScTvsDjBWYtCkQjnSUdSPebZVrX1Fw/6RjUxbXHWvhDrpq7nA
C27OCCiIQCRXGwgoH2YGv+XBNuV4sLEqIvwq7rmJBHAJK20ju+4UesJeQXT/Ip0qXrsB0ZBOAkTY
4rm4midsJnN4avEgMcPZGHTM5RV5FJCyC3ykxYuQXv9S1A4XqmwfxAwUIR+eDdcbfiSht4xSKEnh
5LyFWC7v3LuByD3r1Pc4lzh8x0gv4m9e2+vHnKLoSaOUlMZZsDXL5CjqflsHVfwQ1qO+8mkgLqUI
rRXC9AnZZPkek5LEo4Y8qYL4q9i4+mhLnImCrhiz15hH6UqPQVmB1p1oFuLgzbZ6PdeI6+d4IVFR
bNuczlLdaPoKMf1EBMREPd5Bgmc+6K14KQYHEOfb/UxuMeyHAuFc5269NjA2If71ZWaecOOzZNri
yR5JnDBKoAy4rbY2GtkKqx8JxmTGZlG+jicPWvpU7qXKIU+R3oR596QbPX8YU2QOO/JIbN2xtjpI
aMiNWDanHqcoCs2klj+1wTmTgAzqW8hNbMY+Tp38aFPpZFKkF8AISzu/ojZEkKS2DM3IEzVVZCfU
gkj7sfrnAVY0CpuftvsuRx4fOubHDeAUAnTLx8Y0TgH5GMtYg5CHpVP32G/1o/XN0rDTTyErOeos
NlohB5MafyDqUlWKJO+lz1NvMSoZsskbAl70weTbQINApG160Y0LUuyLZeIyLqe17RMABl/Bo7kV
0wuMu1XYpDripHLgzGdDTUloo0ZInwZ3qkk1aOl+gI7Rm3HTAbHfYpF+BCqYLm0If6sCL6FBKvu6
dVHN6H3/nehCiW5ngCIKkgT/aYbUJ6b2Dk7K9Sp9BcGswTiX4NAFJ9oOlPKh5G+Hzt6VGuy/hifM
ClnEtEKXhG1YI5RSUcsNLfiBSo7hxEVdWurdHSm30q7jte1En2bjHpiD2fb+pANxziET1pa892XH
0NqTOptuQ+oELGc+/t3igkhEbGnHHmIPLWLnm6uIp8J2hEMGTSl68B3yMoPwFQgOSI2+/ZHVWrCZ
wjzCmp++lRmhMWb2rXYK0Fyi36RGy6ZIxuEWTuzCk84Xz03jDac3ZxPE/YMzta8+bEU0qj1M6Tgq
V24wrnTB3gA56M4bQzaIBdt0ozOXhcEgmNWW0jNEv+07nyR45DFkMF0LkQYLj1CDhcY22Y5N1u8q
g4+Z/Lu6JOdFCIA3Zv+TlAwf5rq10K2vvS0OUylCttDcp9RV9ftZO5ZazfNdsM+CLqZ6r7SDUAOi
dgSFqbathKHDkZ74ZO1X6tc8YTnNJL2sNk0+PI2+0y4xom81Y+STmtwg2hApezz8NlyT2fTAK5ZP
rElfSU4/37e6MuGY6Qk5ItZLrsJj85aG8mIsmlJ8yInv3ej1za+2aqcMvf9aZDoUbeJJnELvgeA1
xSLWvuNHZQ/KoWkMCImeTar3/N8XfOm0ST7p2gds4pMCaHrwqGWRt/ALfqkCCL7K624j2Nqh0/uk
25eujNqLd9rK9JrmFHlA46ZgU8U09CxgTL0FAwil9srrON/h+lwHUc7EhRarGfU607iNiTpsdarW
0qmrAHHOw3rkIo5PfsylfrWTRluGZnoTFtd/oK+c01dBg+cnh5o7JhNkQxknEtLeuLhl9uT243l2
7RfQ82efymGlEh8Tue69+lwGaorZ8xW1kYljpV6VSdUugW2+2OoYMozpF/Ks651GlsnG8Frgu215
NPvipLlWvglrlEpBXHyfrLMtOF+6mM5TqKxq5Q09jqZoKdnuEZqy+LWlksWzm7DOFQrJjlNsUUEe
8JV1XR1LHem/CakAY9xTBAv3ERqSPEGLbT5iglb4UUSjOfdafezOQzpYGtCzDE4L+G92wtQfncEs
VwRM4blSxibhuC9kxe9SMOdLI+8vZu4PxHAbu9AcLiateyQjO7tzufDs7DmgbTCAfmoEjq6Trr8g
LhLLPAsPYV5CR+o4mbb9cRbier8HXZyTG09WfdSpz6DW1aJUZwt1Ptaj6SscjFuH/mdRNTEoigDv
vgu5DVof04+Apd3oamfdZqvl6BSrZ+ah0SsVg/oQoi1Xvjrawu1/UJsprhMbcXVYrZL52NmvbuKT
plBOh0KIk4OnYdHa03OtFSfXnY5ZKh8FZQhwmQdinvNlWvAn1D+t6h922P8YylfLQU7YTbCHGSOF
GT35lPRM4ezKznurehyxlTGejJnN7uTGN1Md0dHGk+rw9V5+u394+GSgJizGq8gpVCQ8pIxYfEqn
WA0lf1NL0dT3fren8qzOu+UCcSZzLHbOQU4txRiPXm4gg4xpBJvjg5nwxNRsdCP5iiv/qhYMJCLf
Mn2Z6qw2RJehyDQbBimXR6s56HhZCzpjxSaYs17nsbOqX+7V5FoZIhv7TfMcimeQOhapNR3VcxkJ
0ELOxUfTM6fVob4v2bJ3Bt0KlygGHEM8AUi9kQH5BXXordli+Ijw5ysjmL8R4n7MQ3rSkJLUrJ1V
dQz9wM9KSiT/6hjhmfWx+jXRNh70sK59S0cOIIGajF+LuP9Jz/iilhJ1V6O52zmlfRuz6JYY70lB
FEULgTDLCpYZ7RF18YPuo6adY762KkH0LbMnHMeLjX+mi95rY4MCVmOrLkKe6nsSOjXcAlwTKBVw
q7+pr+loqqbMolhJ52x7FDNdjXuvCpddKzhNCvUggdkxUUyjUDFYVroe8doDRaA3YMraXQRy5FsE
SG81Y77WWvs5Vtml9svNPIwrP2L6j2zUFyE502MNckQ1MBIDAVXTikOiU/Tqi2+TA6fNyjh3qIKP
HUafk0VVwyEObBm12p5Wz9Zgk+iqoX1/iRtVnFrEOYKEWo8Rd00RicjOeRwZgm1Ng4mGxdoZxifX
yab1vbAQkSgAWiKAiId0i4EXEs9CGSnHqccAxz5RCqhPaifQdYbBzow6O47Aa541vyoepp/fCH85
95lAM9RfHFudrRmVYsy3reZs45bi3HgvnxGl4JsK7xNARIMx2rKqg45EEcXX5CuOzfCD4uG6boZ1
ppI28G+wJuEfkL3xcJ8PMrC4hQ0n+5gD1aR5Kyd3fgLa4ixUQ3HgHLgh7T60va9E/+48OTPE79MP
H5UZAKW8H7WDGMW7mR0Maox9yZkN9SxeRga0Ot7zvO9rTJwhCzfJSsAoORY5XorAvbtkJKRPlTDX
GsV/RXYPlxHEukrtqG2qsPeTVqhKZThmMTBU2UIiflwBUAqYZf7iXiPNNZ66MUU3BHeDxvEoiVgN
nJDdW0GkZA9rTQWhs6pmDMl6FiykVO7yCAtQXCG3pkgZGAMytjHaEtTBGdSXCMKn+KV1an+b7AcT
qikEL21lcEDWyb+NHHaThew1cBlnAZTWhu6BJPhVKu0QRDYsX3b2854Xdj97FrOzjhMP52zLJZIu
Wno5nYZk4CkVdNoSuRYpjbZ7w7jCjuEcmhjsx/zzXqXRNL50k8WrGoIFi7jnbe1YX9oRj7aC0uT9
YcdWEWs0DoDY5mjs23AhEwI4tMn96QJ84nZyHfPAYtAk3gcqW/7JXONJGZkYT1ixKrhw6N64dqmf
UXZij7wo/KcyyV0El/HnpM69lU8PCXndV2t0PrvRooCI3qGkihCb0WdSPeWTMqTOVJTm8hv4tkds
GZQhy5RDFJxERBVQXkJsDxzyjvczMyxCSs7q2ZY6bKOl63zUrTYsVLF6VqUpYTMxCzN12TE+UmVY
0KwGpNgSKh9CxG7ZkAgbx6zV5bcGRZ9H2g4Qpof7XG41wRm1mh/vu7n7F2XrNaFDt1ibOeRRmc19
ddNNeEWOpW37UMTPoVFfiKX54dNg3Gb1gzEBDrTZbpNBSFE1e3NjhG9mZAJkS4xfNQFM1fht6n0J
BXGpRv2YXmqyWtgCZ8xKwIJtMX3Hg8bmzo3Ps/88uKHBDQjk0cw4h0pHoI59aHmWspQ2Yofr+5Dw
1Q7WuNe9ikNBM/0MTPerZhXkooTFFrIfi5s/dcvaz79VtTyE+Fiyhq/lMbTsItvk5M9E9TtcWWcT
2Y9BD/BXh+oQesClXc66gWxPLYKXfZG6GtoTIOxIEY+DiMXDqPfdy6Tnr3mKRia3x12KFwr7Bayc
8VL5kbZ2Kd8tY6KiFh0ITeylWnNtIR6NeIgDZJ7lbNYnw8ySx6C0UN2gEh8F1oK+Pvdphq0n66tN
KlCkOZ1nElOElayus3aTGWwbkm58bGNTP8GTg0cVzdgI6cxVQdDvEKV8aTqiClCygUvlkB11t2Iw
QUZ5rzZOEztvF25baW+y9FWNNEx26BX9daUDZ6lTazt0dnoiw0NsLZzPxeCFBlYl/eLUnYQdDN0s
bx0JIpMXBOv1PiFfJBSje7i/BAY/dd/BdBkHxoLz7xcVACiTie2/7msUOgrT3RBn8pzVmQP0jBeC
lp2DzcwZIKPsW0VQs7PiMYsdMLAYuVPIcKvIGKgfRNSLnYiVxqhDSYWQ1S5IfRikpU6MUJa9t7om
Dl2ufy8qGgqYlQxEpwU5CgPgv/tLnAbf/QY0njBr+zB60e9f7r+WVOw8ohqUCWKyKQPVxtW0DmhI
rcP9pz/9pxl15hayyCFW4h1LyXiITqCSqkQ+v71USvhjKAkQ8BFKOLUSBiUohPA8rW0lGcIkjXoo
uiuJXFYBhEUpCqN8iLzN4Heb0RxHMjrjU640SfeXTkmUGiVWolKNevQ/v5HcRU1K3mQo3dP9hXK/
+PVTd1dEzep3XCWT6nRhMVvj+snXdJp7lX5pU0O/lHUSblIYpGB9nX1UFO4pFfGr6TT1yZKy4eBI
WryW6eGBu3QhWHeZj3r1ojvNid8ez45BeKuZZskeURsGmbggCMIjJc1T4TO2oYnnONKrtZOARfT9
olhJIu02FjsCFp3Jx7zbeZIBpf6TQnv9NPAe9/8aBxvTiD5qqwEAxrbr+DjhQFDOjH3wMlmWS2mc
OsX915QaUPqd82Rpj2Oql88zvq6a9B2XGB5LJ4+H6D+Ohg7C3Eil9cxWavEg4jq3HQpUVP78aBfR
T2PEHOy4rckRwDAP9596dRd+92u602760PrmDXO0TIegWw3C/a7pLoBvP62PVuGGxxyzkx+Ph169
3H8ae/hJHW/e4kllroLADZ3sM6HRvk5pGx7uv3R/QeD/7/+skLBjqalAY/k5QSv0GQQ1yYMdvfEB
n9OeUS4AEPHEt87Tsy+Dnm4TL940vfM4wn6BsfplEttyaF5sOMVBUxLhZplroWYxwm/nIIF+bjsr
OQEpDBl+wRrPndxQcT/Zk8GvYG1k/2/j0xrPbtekR9ukHG4SbrCMWWpWUa32p//D3pksRY6lW/dV
fqu50tQeSYOaeO+OA0ETQDCRARGo785R//R3Hc/KP6oi62a+wB0kBg5BOu5qvmbvteUWEn38OyRR
aSCi6Bp3PaamdXTTO0wo/WnIRYDuWV9tCn2hqSMI+nkf7h23zaw15rlk09gJbAh6yj1BrTdJkG1Z
JQJf63aNnwe7yFHY1i1BQYe3NNe/SoCy22UlcZVZl1zlhYU7YpmwP1+sNaL6aFv+3/Pe7SE+D67s
T7V+MrGdU2NcPgXuNOB5jLMto4gJriA4Sn8x3dPls590ystnqdfYO0JtuXP2x9lvSEXE53pKtEGH
qIh/fXZ5zIu/jjE4J6bHIfe5ifF4ki4VhwBmPzsKyBAzQCYpS73OFi9r6nOLnocvTZLCs2jV2pkk
FjU5H6wYtnHu885Pq2SezW3OwczgYYzPURqc7B4/kcAFe25CjyGdiI8uLU9VZNoYbb5HgbvP/CuV
mYeknl7DtnnClPScT1SM1uwcRupSOl87O802JXw8O1+9bGQ/l0oU0UZya1bMMJRhMPdwX01bMicY
FOS16LqTRb8vYrvZfjoNRH7L45wd8XAmMwEZlo+MzMo3QKdAvuWwzUNfvWRe+a5E8E5jQt4Iqn2v
j9+nNnqbXQnQUN1XIJdX9eKxD5l2sZEc9R9g2uOeuizglJgSZ7/k1HrZTHHbB+Q/oLx47MhRYMiy
boZ4l3JBltnEtQ2XL+yTm4Jk1VyK17RwvsmFXwKS/DPAFrKCOE92DaNGyyuf4wa3vpcEj3YYvzt+
9w5/m7nXXYokeVXEVHCeR/u9lPJlNPLz4pyW1mYZZ7PvFaXceQukFBP44BlB8gtXoevcTOTRQNdd
+G2zt/v+i91CEA+mfib9vVuV0nC3zhBhZ0m5wS2ENrGLI8rpbqq8cUs1K8+LZhSwivrM7AFLlJ7y
uIRNV7V5pf+MRDcCxFMPvgRYyk4ZuPtlXxeFnb3OAM1G8s6C09j7tE+XiV4Wxp96FDRdGiqTCUtQ
Qs2yo5MBpHideeOTDM1q5eGHypBbmF1EA+msPRqdiwbdzVoGJD5kS20oEPlbGpoPEGDx9cf0zEFJ
Wp5fAdVjLuBdRkhICXrGQkVavKExNlYHtw3/Bg7maonZf6htQpOuAFkTiCnbsS7IhH/TF6kF2E+v
GF85tXeoZnqVxsJDYy1yNbEj8ZvynUoPe0JbcDsjM+Ay7gpZqPWEoONm9baKqpsBBa6IUncGl5cy
Zszokm7qjMfYpp2l5NFjYXUzZYIts0dz2Uf0242HYmT+FA4HAZiEACP6IcVxvQIA9FZnwtqp9htp
5G+Tl5HLCOAca/hu4XJNyZ9tAGAT1Txs/1qEZP0JHaJfFDSklu96Wv/4qy4vtuMZfl0Bk8J66pET
yZyWVT8loP3Xln+1jCAk5GaaSHD96/+3/V/+35aJKNB1LQRQ4a+0K+UOXsmovzg0euNdRvRf/I+s
5MljzGDY3k1tz/cCtQiR6E+Bbx/DcTzpLoy16H0UxhgqXCxV6FrmvruWRXicXEY+f/0sxZ9EYaFp
mb4H3sYMHYel4X/K0io5Vbkrcg4bnSWcdDSIgYIpxWWYZnLW47XKyjGBYZOOQ3RVSMbaMf/UYo40
5V0sK7YjOKZ2NR0xWoM3R/dycGLCrV9Xb5ks3wBSfnJM7FyboizOktdawXyov1wkiLGp+3Y9Duxa
96Z9yWYfqGlMU3jRadAmfLIIFtjJE3CQNPJ2XjT7jBtuvExXuX6WgQMaQQ2s4iZZQKZ1D+MMhbn0
hvu5TH6kOP2/haK41w0bc543Icf7QgI4cqdnWw8ZU9EevYr6NnmrF1aP0pkfgLoc/vq1hk/y53MU
YqKt0Y2+Kf4kWEU0XxsBo49DCpJ8HZruFo0q3a/Wm0h9JXOVVkWVzZEZzbDKq7ncZIWwb6zB3YnJ
rLkdMFEO/JTKuIAFXXVQ/9Vg7At9555H5jlLWcBJS2LmJzIc7t2IBXBj1edFheUOjuwncTQDF7eu
3ol23l2GzXHCxMKJk3VJUI8yEMJZzKtT3jq9UKxShmTZyLVf0qNgQWGWVVJ12Xr2nNmHxmf6xpih
lozbBLfQbdZ9GRMWU7k1QkKsixefdA+9034rbcyE0DfWzcyVR0b+a9H5VIX6+0nBh8u+tTd+kC7b
7Jg5GFbXbLOq+yjDy7i+LG0qBWdbjJiZzOqttxk3lo65D5KOlZdZbokONrF/+3o1QqLuWGFWmnmB
CSwlNS35zG1JMB8p0i79N2mM3f1l1t4YBB/4+TFpjB+1zeFDhrS1qSPvmzVQ7kVw27osp8Ey0ZWp
GGM4614yace9Udo4UrMWOknH/dgA1tG82U6GWRbZFAggD4BGs2NDcIrr8d0dEwlBahe5/bVD2kej
RQICbgxDKXFwpPEak2l2eartMa6TH8Y43fd5PdzOooBQ1puIAfrpyYk8xBogm/OxA7SNUfhvDtf/
ckcBvCQwpghBKOWvAKy4R2PiEghwAAbG8+HG6vMYNVz43egI/M1oWhOmSyyfVxGgNry8/CW1VtK5
WsPQdsXf6Hf/rPgOHWhJNqg2ziKurb8wubpZjIgVrPRQePG3psy+UD4f9ei7GIkGlvORrJNiXY/D
k5ZelUHxFpntsxN4f/Pa/JeLuxOit7axSLhIIn+VnvdpT9BkVaeHLplIYOw5q3psboqE1gY9M0rx
D0mrNizehyCzaxMjOVd6vgFYxeFum64VPmlcpsEj4P9H203mLZMwogSb6W+UuOGfZPKha3LNQSEf
wkxyf9XhUmC7rMHH5DDlWbQx2KKjrNiYg8qwpuI7wjVJTkgh/K3H2wam6oq0h5H4C1dubf4hA+oz
3JNx26dBSZBH6oOTYRqVwnkKiOXZMGeFLKgQ5tV9+ESoHYIH0B40jxXoiGYI1XHMp6/lnNUbc0EV
a0N/ZcThbkLDC59CeiHbvLflg0Fa6/YyE4+NlLuPXA527myY9JEpMTJYK54br8sh31TAYPo02XFa
rDuUlV9Fae8EOeYimZfrcFhW6czewiD8L3Ybccokp40DP35tW9ayS0PjWTaq2KTIdzmCzZe5QKxr
OAc9c7xIRStmakFoPCYscE3uEYmdADDkgrxU1UOYoI2KnXLelI5xBCz4perjT682+71wDlGGd61W
4KXmesp2LeGbBA61Z2Kqm/sCSg9HAVercu6mg0zTH5hC69+rj/+zRj3OzY9//uMNmH61SVUn04/u
PwxOjqVBfv+7Nermx/j/Tj+k+jH/l3/2B7LV+S2Eq4xq3QVRGeKC+mmM8n7zUNW41JK4ovQ3/rBF
Wb85Aj+PvjhxQXB0qanqvkv++Q8n0DYrKnO+Y7qWycXi4lCLf9T/su6oX77+d7ioZfu/Xpg5nijZ
OJ2BzPswYn+p2exWEo9I6X1QE8BtnVC+dEx54hCBQCY1ISVOXaAgTrdty+SRjCROe1C/J5Damz6P
2seYu14ft+Ym45525ibWrNMR7VkuC9jvgYIbUSCoV1PDAl1jJsopuopS84bYFm9nzTR/jMqPlkn4
XktA4d55oUCQhF2z4qxLaO512afIcoZy5yJ93Dg2Jvswpa5q3yIre5dQA++U3me4yr+pymU8E9iB
Epfo79EI26sCHv5GKVy2pGwZiKgNF3hH8yVAIncTkCweNMv17A0KUHysCOMFwmSaT1yyjW2ShwTc
TfMnsmFUiuu+7eOVDSBgTWzl6SLrhFeo9vEEeToNo8e+cj9AOL22Dtei2gyGLyjLNoza0WuBiUNa
gTZmzk9gU7jQ2WBFrqECs75wMmL6yKxSJpqmQGlIz6Sjb+rYOEq3ekQQ6e9alyg3z4Ez57YEUcWE
IMl4/Dr3kij7cc/+p9rbo27YwJvi+ObIn9N5WNcwxAcjfokbWFsKgz3bWPSg/iPzS0zcIxNT1kMn
KmeijdO9aBAd9IAN2tQC71Uv3VbTKi5jBvqtZlsxdc8sG76ShO2SzBar9JCHeRFR9qNTKuJq2LSg
pNy0AsviQFiYs0M3ogrrW2067vBVsyBf1xm9tE84r98wwyii/Iq0229MIqs9jTIhP/U9Xl5etxKD
hZJY6IeYdXqJVkPofzEKqjOIo2IVoLRdhRmPlWAzCFxTX7puPpg2LweWaAAdk5GieiFaST6ZxsSb
khznjufpOIhnJtRnS88iPWFx6C0FqbG+s1pmXz50jHPGNLq2Fl+cg7w7j6NV79zZHknThFXlWEPI
VgxUUT5tjcmv9vPAyzuUX3HG3IdSgnOctSw9P81BiMRlsLrtMnJqNBx0qeWc2QGmZAEc8gWleM8q
JFme7IlDjYjdPcfwtLMLO1ozFOmWgEE7gpkYPaIDKy2bkL/FBFPuFh3wpgGWvgU6nZsGmbeSzbXD
mj7NX6rltsb/dlW0KXSiDqO0t0wIRn1ACkAY8hBHfsv0ZJsM47sQLw3ktYfeePZIPtNvKolsvcGb
Kox9JrPgDPSr2OZL8tIrwuuccWH9MMfi6KK63JZ2TTiSXT+1fr7zYyX2UzpWh6nmLRBtRZ6yJXEG
t905iMxmbXYBDvxM3tkRs01pDXtRdne1JIQRQCPgIJc5tw9b97ooEAgmgqAGaTRsuOCeMbazUpLc
mIQ6+xAV6dhw8JRbd2DMw0JvoWVvzgZzMzZCAVpLwh1mWGFoMAV6Y6isbJkoFV+tDgCEw4UklcXD
PKJZ5an46/gLrhDajKBSD4ETr/xZMg3zh2Ib9QR5Y8cqNpQsP0QdhWhWTA4Wjx/r7JHAYqRQ+8hv
1ss0PhYxjSdlAvyKIlHrMA25LKI1qa2h2iOEupt8FssTsVfroSze0yERRJBk3+s4z9Zu3D4iXMIa
7UF0WEze3kxCt+Bd6De+AtEoCR7f4aIfDIsYj884qNNdNPI+E3p1YDJwWnxprbw0LM5zpxBY+Um+
C/yBlBErXhUOcWiD1AF1dfBkiJFDNLCWu7zawnn6kZv513hhDWwZw9EBZQF9WZnbyscjUP8I6urQ
RJV3ZZuovZP03ZgI0BVJcUCkasMLs5jV1vm7VMY2HemkhpSoSJ/u0dQgVo/Cbi3t/LbuCGN1k4jz
lPDcjdcHuzydrgrpl1uhf2iCtMQrVB1izTwK2iLcExHNjl+wMx0zd5sdMFNVr7YDtjFmQwR8pnWZ
OZaPQV8tu9GZz6HDoVDVW+NYMdrjGgeAQ/ptf51b4U2AU2oFNSjboMmMoMD44GfSMUPYqtRmTOMf
GT5iAMJcVNPvcTJcx00LuYIEbBrMequCuYOaQTk3CvjJanL33eCyo4uRKbhGxQ6+jm9y01lo3Ji5
izTAKwgcUNSoIpdKfFONKc5gUexdUcIVmJzIJMy+Zb5fqq0s0XHQvKGwTVmd9M7Aytbu2i82nBhV
FcYhlg25425z6w9Geq6KeJ8omtqVrbpNuPh3U88Ic+Sb5yBuTyVZY3dSNf4q465iIJzco1qP7oZu
vgmdrL3y/DTfVWnwfTKcU2zY0fVMn4Lywf5c7Mw748zz2H3qrXra4pdQFawl2EwOAcb7yoZu56W4
g9ugv1L19M2Mw3mXL54+DA4l6JX1lDH4GdAVkVrMni2odmGmbtx56rZGxM/NLdc6/2QYSB3RHt8k
ggAcZwKBECXv3O3h4ehfN5XDwyTfBvh0q4FYQmamsHEWSJO7Xk6oJer0PkRocIr76x4J8p7SjD+Y
nCXVEj5bduTdx6Yx4iHjZFxIih+azt5AViSeXkd6BPG2yYkFdgeETgTPrQU5r4Udh3tRhDcIX2es
ZE+2Mvz1GJoKmTPYLMmlxuTXchQjcUgnhNfmciBn5SOATryq5iBdO2MQgewh4tFy/UPI64mFjSWD
M6T3ndbZOP2DP/l7jFdoQcYUOHHovS128MhtaECzrNUwwZhu+p7tZ+BWgOryYUCWw3C7BS+2DZT1
yY3Zhad0g22VeF/R35QZKayKbV7adTDUS/nNcToODK62OTsQ+GLzzg3ksF5m6x1m4XMNP/ocURbq
Wxkal45gmAmxBAWSN0LlnLib++DoN75Jlo4jopMFShRjHmCNOSSAKDV2aYai2my3VTahF++Tx9BV
GtiRsL6d+cN4cdc5idlaIjFvisZ9bgy9XDBqNjJwXo5TcMveAYyt5e1IEjyZoD0VFzlqE0NfOtHI
h3aPPedosfR2pUFOlHnFvZB9ALIiZCuiPpPxwhvajwQCIXoEIBOOR26KclUQtnKLGixCzzKH93NA
LNTiPogmGr5YXraTKgvuy+qh7pCkCDtVV7mVjlcjpKGw98419+aSe+N9tTi8RHlHnLlZsPpGZ29C
zipTP/3SuC17s3zhihqvA5ewHVvH7kigS+ecJJ5MR/Lk9XmelPnQT2SlxcPj5cOI52ieiPMZfYJ9
3ImIH264BFnq2B+hA4DiJTKJiUWSnWIZgLG4QDMnMMggOcjTEUK1IExo1LFCjQ4YihqihmYdOuSS
PqTxmTeuDiSKB6KJEh1SZMbEFeUuk5BARxhVOszI0bFGHflGQgcdWTrySOnwI2rlVagTkkwdjBSR
kGReopIuD+n4JKAj1dWM7M1LiFbKdcgS8jhChXXwkhqJYMJ3NaNBJ5apTwhosnRUk6VDmzwd35RM
7oc3Jzl5nLy5NtzCpv1ghgTmfmIoUpkYXOJGpDdhaZ+kt8rYU59zdUqXMed0zcF3mUQnxB5TL/Yu
lXkM/HrZGrxvq3MbJME9DT0TJ0GOWlH4OsUNi0hDsKrt3s1+fuszx1obC3Gfo8zWDPXig/LEvF7G
7pFAN/wKSj2JiamGzI/ESg/bkRRxCv4m2kRV+lTERFm7NnPm0mgZorDd2o1knoJws56RpDDsGuHN
2HQAUV+/CIIatobDrSQZ7ENn7yXJr+sYClzWt/s6vKpAD03ctbBvVV/RxkzwkmJeggT9sNiXglfI
olzAkmj3NzQcUEWBUltMElvIN5uemx3ZdgjpMcplTe/vkjRwd6jDkc4N/mM5IQgaU+mvl65u9+wg
dhK3zKm1rfeCC8WmdDsWPA6GzUK4V8xPV10VgDCqFgaYeJUDXhHLWwPTzl5SjERo4XFwcGFtt+gd
jdUkAgSAfYd/h5WGOQ3fs1cllvKOWoSJFwdzwN7Ocx4ZKqor3yeUoNMVymA0Z8musirD9rYlJNlL
vHeKc3LRl9DkrSanNhzfVd44d1xurmSLRSy3R8CzQQdv1YrlmW4KyS4LRVZgh8GwGf0K+ko//yRJ
HuSz4BQQbf5ATvPe9uZjQG2CWQFGYewEPxjLP5om3WSpJnuj2uYQGMHOwLU0pWZ5mGxOXeijKYCe
lfsSe+41kXRqT7A3TjIlj1Y8L+QqmWrjVRkRUNZL0PCOlHkutgNRbE4A9jEa4utqmSgXh+KBSMWz
IaPXQNCspJN6AIgrmZN232Puu8voB+uu1Mw6334JWhrUvEEetEzNDDUDlHo6+K9zM9DFoqc6dkO8
bD03/gLcrd+EBfi3oMvFGhNSS0xagIKKQoK/Llar1s76c7oMm3g0/KMKdkUcO/cttQm3QXs1j2hY
MW5+svTd2WrBbgUwaNWSCNsk330f5mJX1DV+fHs6ZMIdDj7PGKwet+6Ipcuq7CpztYZpTLfDuA89
lL8dw5F8aLL+ci08G3J5nBYPSHNOvK6cYHH2SUNFacyPwxLsI9NBix/61iFCnj02YXMVxs0ZqmR3
O9bgZ20knilBfoRb+AeQ6bdzURhHpbrrCBToWojZ37iYMdZd6Je34yJucaelHCj1G+XBR+5DOcBg
nDBV9+EPH/yluTJ99QhjekTWj4l6dJG0EV/ZrWNiclDHGE9e5RkYXakup5bLRWon3PFLVrouuot1
1lrbLCe8BmKYvTFihQC1wVlk5SViYQttfOZr1LxtX6slzXFKvwu/767chFl/G5yQX1A22OQDV3bP
8hjL1zFMuT707RIc+5GMaUZL49qPKKmD1jjUNlVe3l2jtb5OuB8dOSJhdyQIfA3f2TCYPvYWUEB2
CANYqIZztA+/wnNqNxRYP6qseV+MKT9yARZrdl3zJhmowsYutTFjDcWqDM1Hr/0IpEugAOm7BzzT
G7GgvjQanpxZVftaCYn1pwcbSJ+6kP4SL+Y3u7KAMYTsQLzRsXe4yOtV3FM1upHLENlVX2I8netW
Ft/qdN/gJ1zjLGPpFJMjfj/3ShxcYOXbQgZILhPUHWaCY6WOENkuqlt1LnX2QmzyNGyb1gUJonAi
cCmnCrNMxoTEUttykw5ELrTEpPiFwicUJmCySCNc1cq6ztvCurtR87SncX3izvU5zPwJxCbctQ4S
mMxkr6U4ubHQM6IamVNNAUDwOiTMjgBqsJzuQymjGKAXJfliJtD/p2dWn8iGumlvWUzQZFdRMCw/
XBt0A+G8rxEFeGUQ3Uw58jZ0tcLGy439LqujV1ajHXxzlmpOQTPhqYCrxuJ+DPThwEkkcgK8M2by
7lqltcKPZGx6gxItqKdi6+DoXTpKQ1o/IiJj1nn9ref3D52sr0RBaLZFKbQBmtgBXPS+QPjmbM+1
5Lol6EfRy/SUBgAo8+jk5TAEa/918U35Lb+tQAch4ZWolwW6yMX4SDrGUip+ZaNAeBt1Pk7LemON
TbwNneWLX+EmJOtwtQx0r8IWNAdxtmA5hpGZMc7aajViNXksLlnsrdEhNBtHmTjkDQMfFFakhJbZ
NhnFzDg+K9GF61LL2JmvMUZrosfZW1wQeuXzpYvLWlb0eNYjbmb7JZ77jddtCpfX+dJKYMvkt1Ix
Ju3XTprTbqr9cDvG0ylZ7kabsY1RI8JWbNBmvZRUBMjEWYtkz6+BzELmJoiH2U62cBS1EXzj1iPL
ktNXbzm1VMdc2GmVjGpKH7JNbbL1irn1Exo5WmDexXBUnfue6biMbjRPbkKPXNk1cP/y6BcPsHpe
5JzUeNRoiauWYGVhbwihTNfzwIKA+PD4sJTiIexyjPfjgOmhaDEYue3jHKCs67PySzS33LaTFvkW
4TQonKLbgsbpeqhJKo2j+GMkF+MUqeLBxYtzZWfZXSfGcw+h/SwVzr6OxhusM4dbNTF0CfFF35dO
+twTH8tofb4pVHOlEEdc1QKN41y34663+hO56zjJSnCfbjM9pEuwHTlGyACtzoSkrmRgeVeXsfz/
bTD+boPhCZsN3v++wfjyo6oUlMK3KmV9+oMVfzcfv//zH/bv//CPHYb7m2DrQKiNazmgZkOWCP+C
uwXmb9zNLItv25dAOv53f2wx7N94CC0iC0PoASw/fm4xwt98vQ72rcBiCasZV79sLf56i2H+ibYG
ScLBfm7azDYtYjv/U3lSUIIuZWPOh6loHrBJLNuozB6wO9ZrGtZGiRABnHWL43LZ2abAgopJf1ei
o2RkgruSbPL7xuZMhljLZdHdMylge0hk1rYUcQ/ahqGeKIbpXPvqbiRBe1uC/t9MCdrCIHHXybkc
AITKqATz2vOfExMO7Uz3E3EFu9B6rqI4w2RKbEztzvp35ckucIwbm7SOE1qVwou+1O8ZhoSjZBHJ
5dxdLeQ3HNIkFlu30PVr5WZUmpi+XfCOBG4zS1d5/Bw6NBCF4UH31+tzOYrsqlfd1yy5TzPZEEc0
7BP8DAdauW9AA+Te6jBVqvhzZCyrHJ1SPRNDMzcYzGpA/whCyZ8pCp3lBoBSII8oB3xurXDQkE9c
UlEyascSwg64ugxisAttINOLNWP1HKWmfKen/4S7i4PTMb4KIKHbJcPLAzMLEWcRHMshcTepsK8B
RmMeyoLsmLrqOneux6mjTHHjY5XgznCqcMS3RuwK64jgOOV2svbDvj0utjluZZinN6gXo1UWhiS4
D9dp7HZXlnhXicrPzkDZbTj+NWmdJYMm1W8lES17FtGktwh4FcPEeNpR0GFFRPwTs6Y1xmOC6boh
Ww+6dHN1Eedk6bPLtg6CBlOKmos9NItEYVagbl6oAwX14CDH5RA2wSFhghJ49DNG9xFRQUpdSk7U
lGQPlLeeLjN9XXCSBaQ3zt31oovRgqrU0+WprwtV8HDY4N1vvi5hI2rZSRe12nwIIssCHULBO1L5
OroEBhVB2jZVMTxnqCG6UEbveCx06RxRQ0+6mCYDHF+7LrBnKm30JRTdZI7B6NGFOLNARQoVxXmp
y/ReF+yBLt3b5Lukkpe6pC9LHPOWX+68yviBIUKB4qMBIMMd8CwtAUN8lmv+MaNXkLppqHT7AJq6
2Zl6ZMk/adfck8Q60g2Hr1sPQQ/S62Zk1G3JohsU2vbXTrcspm5eCt3GqBZR+9KZL8jAaXFQcyC4
aq9Nv/0+6jYoox8KdWMUq+i1NMZzaVYPC7dNKpT02tXN1EhXVen2yoTbCLzAeQmZ8ivdgqHsWzY9
XZmMqEskaigwXuK6fksXuOSDbuRm+2HWjV0McCOk0zOt9tALgvnUjN+ySKNHmiOYRyHI6wmblkPH
aNE5+nSQs24ly87E2mdVnyX+vUXRgidL5HC8RHjE/F2gW1JPN6eBtFBFInxgmaOueLLOHa/ye5qN
pxrK9LrigrQtbP+99Vkw6gYYecmjtORZ6dZY6CZZhGV31eVfQ7rnkS7a1e10pxvr/BVL+3cSXnkS
uvGe6cBpBozVqJtyttB6tkCjvuiWPdLNe+wBH1knuqXvdXM/0OWXdPtRAEC97EDATxpCzZT9nUIY
am2b7KppaPfMmDn8oq7Y4S57rAQoZMuHL1/ltN6miwhkqld9zs4RCDjDiJSaYimGnVnrLUw83DRT
Uh5sj4sRg9H9uKQHRcp5PO9hujPvKKjEjjUTkCa8Aie9T5iLGCbXBy/cs3S3D9JeNmmUldsyaF8Q
wDO+LxzmJhUtrek8EydkIePt010/4NgcHfRyAETloZ9yTfqKNqOiQRJVNm4HBfuj8tdT5ynAV1zo
mPh0evST4QI6WAuXC8gLV0NL+JVwytuZiZE/kOtejzOJ93ReNfApHNMoBP0uuH9ZCgeRb9QvbFmO
84BGsfThQTOf8vWganYwJAbmyckK81yBx3adE9bG7GaZ0Vb2fVxf5yIlNcz7aPXlOuwdECEERISl
/2GE3sHWweeGTQT6IKFfU0/iZtQB6QLWMEt8PPjf3ZLEcs0M6aOMOEjf2ggB07slbX3Rset9Wj13
W/o7hGh+tTFjWB4OOe0dRuJjdPB7890cSA/tyHM3dLB701Bk1gE+v6g/GglrFi9joGaDiyEVHrDE
U+7piYHEdO7IdL1YXYaPP0L16TEyT8LiGqrQvQ2jiLNdR89L58Ehi97TofRz2/YHQwfVeyTWDybJ
TSkZ9o1ysg079Z03r82ZPOi6pVlpyL2vgfEhILzpcBpjyN65JZwiJ+QgagTjM+tbmyASmtSc7FgV
Ibezh2NnjvMpsVnQkv28GovgwawtZkM+41WvM4gJZ32yoKbYIbjjVly4JDHAAWDFl1a8xrGoYZ1R
eIgoviP84FjZydZN2O0VyxGcgYUztaf+jdLXwfS865jwhazP+VM8Mnpk4evAwRIBhnNTklqEZm5Z
U02ziQ6x24VdoFld40cwtNlaBns7i97i2f8aAkFZOa3cxl45ncwFBHQ7f5DAEG86+nzennEP/hRI
T/4xhv4RgKFYt94zMJkPj2J802PDCxhX5N0Xyx2f42GZN6DYbo3szEUBh4MfXnUCVx5PsKvQXSM5
NFy9QhHOdRtDu0kLbrI+C/qKa8EaJfeKe9tMlDu6QqqNfdFEx3Q4erJF/ovZHZyCep9oaUAAGURl
nGwZnK2mpRxx410PYRwfjXNLSNQTIS9QwpFZxx0HV+c413WUxPtsqtw18zmkjfWz7BF/Sq5urHp8
luqwSbT32Znz7/bUBjv2V7dNNXxdMryTZBRYa5B7m3Hy7au4m/cc3CwuY4PwHPhXI2iMjESypiju
QRR9rdr2uzGIXV5WWMkjwcK9Z10QPLKKYWhY+oyg5q1IRlZTCUefm8sdy5GG2qpxpFyVHnq9XmRs
b7PhZAbV1xjmMPIunBIAr/+w3o0dw5K+KOttnmNEYe8hODfb4hgBdz/Jpvr3D5fHxIS87vINDgBK
ToFgOuuL9kTyxL8+BF7QEHjCKUu+zqy6GpNoXp9S30t0oiNfc3IWx6GjlcW9hG5cx6Ug5t32TQJd
McXflzUPZd5jj9aepIvT8eJCvHy42B0vn12+4TWjIFGZP8To7AAIos5MIbq9OiU6OAXBxVG5lvo9
SwXgXPV7lsrlxy4/ofr2w8sosX8+9PN3/P47f/46i62zumqImTlm7fuSCYco2geGy+FRMLTbN0Z+
k8QVcwUyBN3T5Qf8ZTb3aRAdfc8NYTXo5xYAGEMmrj+9fB0xQmEGbEIbxlx5kjpxRpZ+xCF2CZ/R
D16+8/PbP7+8/IZffi4iPgGuhDz88vjPLwPIJessg6FS11zIyRBeMLfrsBr9Ic6T9tSI0SfbWn/t
+t5T0TAXGfU7+PNtzWKbMAez5r29vM3FJKVOkOSHxDQ+lXkRMUrRj5l+XB/Iod/8/MeXz375hTJP
6FeAj0IVqUhI+v8fGD40J1t/uDyWKq/cSJ9ZxOUpXH5VfjnGLr/w90/jSDzbOQSpn9E+l8/yZeal
xdaubyb9d+QwHDNFYm2WEUVEJip/Xs+eV55EXRxjS4EpI76BfL/L2xbHLf/6988vr32md8S1BxTQ
rGA+sMzg7WvsqT5dPruECF0+jN113pTEM+FmZA8ySf6iy6cxALtTQTaU1xo5f1b3fDmNLh98P+Nd
YEsfHCuvm8lJpqmxWEOBN+LUcSpOonkmB+ry5eUzU3/pDllrri9fh0NGajnSqajyEWo39TcjZENe
pwOZDDxCXof8wsNrZTSS3eapIhFga3fzq2qjfT4v0z3wTHeW+X2QenvQDy8SpsfJN0bizymld3nX
Qmf2oww24mms3Oaxqh30KEF5VzlAh7y4yvZJjQi17p1cXy9p5gDUbOtFVx62gVrBg0Bxsdq3QZEd
1CI+ULwisEA24+Q5++rFd05eZt60fWFtkOQFOgQJmOBEFQHg6xgoXGFKEAY59hj9rSEqb2y75g4p
FmoXNOCrBtfTCZzoavLi5tYk8kZ4pn3VT8M3MhhTgHNFt0liqYhpsB0wpWjnxFh9coY/utzojzL8
H/bOZLltZE2jr3Kj91BgHnrRC0kcBAo0RdG0yhuErLIwzzOevk9CrpYtl111uzaOjo4KsyRSJEEw
kZn/8J2PuEyikI8BnEwzBK0Z11h7U5+m/6vBsME3UfJN0qR7jg3ch1UBp/E+2qsaO0KlrmnXCc0i
2ybk6S7nmFCzFMMvE7PyIMYcOTWWluXH1zvf/M3yqBMxwb3+Hcnu3+raLq9qzfGWx9LKNJllxJ/N
vd2tixFboYKRhpVG6SriZvn15YawBM8xWn/qTi/dmHBmxo60QmaMd0NJFwKLkEM/Fleg1DuHEfcK
VFC8RjMwjpefgKGVblLP4405CtPpL49BC6sooiXgfcR9lQjx5cncLU/sxLNfX+L117yBpk2fSXYt
7CgBp/r090xBs0pSGzc/ulUETJUfX29SO242gzncxJhcMKDwOxvFpcBg5xpB3ylCUOXlvtcHlp+W
G7N2BiSIeVBu6MRxXx8IkulRRYrJRMLLLTdlg1RWEeCdUpyv5bzEpRVtYl/flZHMd6ib+m0qKRB5
xVewfA+mHfHA8r2C9XGmq+VHVaxL+Hl/QK1HX6zQzC83WFtqrhqGSDfrGV8Ox/Kvu4yPVgvl+BCX
kE/YOBlRWVAlZb5ZfnJoOnj56fU+0RN8hSscvWOF7l8HwjcuF8uvQ+mLj5zUu8oyo3jlz3cFgKQb
aSavHLGJHCaP7n8mqp5PufzUZxkCWgn9maayMpjIaQ0KxgSuwarm0sCRM8K9eTmWeZkQC3Fsy8HU
gw5fJ5dDgIy8+wiqZF2U2h7xSOXGqdTc2P3HSZjeDd20KUt6O6hE5q5qRvUaZPcdasXCbZb1MQZ4
tlt+H1OqZDRmOLirjEFE0t7Aq8sK5snV03q8sZPPrfB1W27i1tGzLZbLnPJMqptdEE/FBsyiO4j7
lpumTRCbWpxuRYyw5XnLAx0aQFaOZf2Il9suAdgRCt3LV38lXuj1HZf3Wp7+w/vsJmRNeX2F5afl
ea/3vf76+jKvh/d6X1xxsfoBObPGis/+6ysvf2xlA1uPl2N/fU6Y2uF2VtTV610vfyKpFlkTgw7r
rtR6d546vPL6wFyXdfJOFf6FBVSsVcfSS4jPpSyJ0UfyKiy2OtkTd7mzmMf3dGmHaz2OTQxiqEvN
fuEWAdhWvdYUiI5iyCwjdxknrzejZe9rP1LX9RyX8mq4i7W4dhGn9oAHWf6H2SpQNmQ5RmSFhG+o
WIfLGA/XS0Ucz3IQct3fY8Se0z050QugZVtTshqXcoh1bdulqHQoERJ9lGBYKGpZFd2Eeg32URK0
2kX9Hk3KQYFZGF2xZF+2SoKKXbwGqzgFmQFt9gYPIualELpeC+y7Db9IHv+/sPBXhQXLNMmx/7iw
cAyL3z//66ZJH/PfvyksvDzxj8KCcqGosqpgO+GYqu1g8vJHYcFSLnAx0GWHuBI23lfiCPWCZyg6
njGKiQpb5aEv4gidl9MN8JOE/9z9b5QUUFS8lVdiTKPJuib0GY6sWW8MDqo6oKXecYotIyrHWTX8
SFbApFZs04Yj+8WhboSpqUZ/XJ+DAhqc0VwXOQoyqiXrLrX2wHuD7GBX/ckuZow2jQdb2HmCLLGb
GN4ofnFJ8khjnWcV8hpNAg3sXpjBdynozI7uSDfthxjRggH3qqf5wHGECWgBzgnf0mNE74yrlHdU
K9YZuffrWbgRKH6wDbJ0n8p9ew2vqIXATlReJWRh0k4+d7Nn1TaZd7pAryoUDImGx5QUI8qTcYDq
FeO5rWRqzh+LhDq6UOZKMaDGHABnNbdArHIFjCbl3p4kVQ5zKZ5GyikIL0qqh5fqqBySlK5f3fq9
J8VdOyJwFyAys9G3jpZ5aoCMET9QTRo2Vd2dFglF3FyTGv8sMP8SOQxcbz9PBu0LpEN9A0kvMkAr
ku5p8AHcqPZe4hc7espDCjPSNeqqu0FOvahNvSLXt11e8BRSM5V8Iw3Tgf6lvRTJu0ied4UjHxxf
PoeSsdXy6eBX3eXATIaku5aatZHUq6aZNpGZenUbPSsoTIFUfvCb6RjZ3UkNjYcuoSjkNn6DJtne
W9q4Af/omUn8qBjzbhr4mEnu0Zl5DGX/Rg1uBBlNwPtRqHisGAc9nnaxOWycOnEHJ3LrWJCkYw8X
IkZF5JUK/Dma5jFUbvX2OqIkoKbDBrGaq6BKG1TozJb5UE3N2pKmgzybXjt9kFPSl44OODZjHJCF
2o1GeOObys4HAD/kkILiLMCVWQYLbSvbjncGhjkDS8PilFqW0mqYv6aPgZHeBgN2OwoIDWNbtqEb
kzFV1MCV68QT3zAIpLPA8iVz8om4CZh5+FwJlxhOYynB3sMk1tLnk1Jt2IA+4drA3j+9SoHNTxij
U+G9TnPUPuCCBfPSyWEf1cWwm2m0hJcUXjYa/SAKINbZZF8QubR6JwoqdwGzCDmD5bijt3QLf3UX
hemzHbAayiOU4FEjs5x4AsYpxuRcGVtZlq904Pe+MT7Zperhzz0m4wlx33Eo9YdQS9x5UGjzS7xa
kFnFe0z0N4yTdmig1ZHXT+mpwbuvseG05SNan/TRksGD6g2E68QNyY0mFOh1xl87HXqR45WjBwF5
qJOGSaJd09DrylNKxixxNa7zbIq2UM6ui3o6A5a+yuiAGOP5EM2JhwZ3XQHThIxFH+iqj8eNkKXq
aXeqpczrxXRgfxpRiDhzdxyQDwTjEZXluTbTx6b/jUZatx1mCIXzWXyDglUgpYlH6QdBPc9iPCrB
cLQirCOL+dzQ/9Ar5ImB8YqP5GvIFo36Ernq1lD5aqRqPgyNfGjVYVMEa/iCN4FW83o1LNCETjtr
Rf2OpnnjATnDypkxrtXtT45yNYfMCYiTkZGE12JsJ8m4E8eWBsxlQ9+eImWkf1vdxHHuxRHTUBfO
O9Pormdf5Lkz2hWb9HnU9VUUPQx9s1Ki8UR2di0GE+2W6ypSz35LI1B2bjlTWm89jCV9Fok8n2X9
ppGc+6Bs1rURu1JcrwuNqCun56QeDzS4njIZcHm+KrPxIHXT2YoRUQleoF9Ej3Ygfeid4O62GY29
XstPYU2S1w+uexXDGA1CiGbBdTf89yBGLkkEPrf5tFs6lRjMUhCt2okdlblXYA1LB38obrWivzZB
ZU9gZas5IcMAZsToT3Ml0xhM5lf8aGxhA+20T2ac3MlF7LaY2IBH8QSTk4gRA3Qa8GvOtElRtv5I
Uuld1807p2xPjUCp0bka++OOPIYn/klRtC4w16bThkXDWhuBsquMDtfc8TAyNmu9O1Uql1isI6gJ
ZwoBmBIzWUWItC5npcPnL4DYaPUnMWHrlLzBbLxzWNkEeFRYjLRV9V71z102gnqksSPSxyc1/Aw8
+yYYzb24JMWcIEifYcx3x0WEJT3LlRKh9Ajsh66D3KDkrDSO/lDBpGJNpANfbo+mzvUoqL1Jf6CK
/djyHmnO7OZ0Xkiq5HLQTC617DF2aKKWwts63Iv3ylRrv1xxyrhXBGvHB7rTAt9RBIUHd3HkenB5
TEHoQXP8flYFswfzSXcUHB8VoE8qyD4yiB87rh4nSsJbQyBQBRioghCEjUl5qwlokDqgCmaKvaUF
JoXPDloIzg0IQtNluXufRvO0jWnAzwSOKO2SBxxgDw6Qw91UZLsWcpEmEEaaD8wIw0UWPRx8c9ZZ
vAByY4Q1gIjpJpVPr6bmkQkp6dXofJqjaTNkLWwaE15YrK6XTOdrznP5FVTBlxQo3RQcNnV8EXCK
WHyJoB0r+IDX80gzVntrdXi5y9DJ6S1IfWiTYaRdOfWsuMvNMFUKze56u/ZnwmTwgUQivuuj3xiL
9AMmk80qaElO204ZUO5Prrq0r9aTHJ0VS0F4lw3k22emkE7eVq1JGUhazYjx+jlZ5Qhmhg75qIAA
SJD9n000dAmNa1OO8HBqr8fLyqquJ4t7oARJJc1TWUOOveokkQ4u2pebTh1pB7CreUuVfm9RIlyz
KSImAS0TTtE6lcJDXujFiv3XGZR2irDCcOA7zcaqCm0Qt4q9qrqedsu8+0gF4iqXYkg4jkOPHcqg
DpLGVZHqZ3O0WspfGG1kkpkw3WCNQeBDKzQDe47Vp1RK3D439raO7QqNk1dJbW+hvj8QxRGocZnH
NZMHl0A+dcfMmY8BzedcbKvJZ6OjG/ZvKUbg7/ArBRdNY2qzspn+RhVuypRYD4KXa2TDSa2nU6IX
+9Sk3ufbG6xyHyN9Kw01zj3JX5CCvjdBYxtAxsxx6ONhW/5mlzwENM60GJtvMRi9bpyeji5MlKwB
xhQTm9aOB910/TJ46ed6Gv/zVcf8jW75+905wmgHXzibJiLjO2RCRBdxFw9JsaXm81wlN4OSnnDc
OPn2uKf/bZbABLN9G61q9VUU80VB/c07C2u1b9BItqM6BC2aoaO/ts03emmaFzukZlZO5UY5TBp+
vFNq3iAfzJjW2F9FMa3jdLRIjrkXO7S/eHvRyPTm7emksi2OQFYddOA8/hWZabCsUQNcWGzVltiB
KU74L0kQsRz5CCHlaGoR1uI37XgXGRnW3kym7KfDeNr8xYEIOsZ3B4Jk3GSv6Ij/f3sgAX05YGL9
fCvGnDEC7WdDlEo7qFLvJkwK1bQ9WoJcVcH4VOpVnnZH6oIrAEBumrJPRm1LvXRVWh9+fmQiNPz+
yBySxKA0ECTrb7geJZ4kczzRe+t0RG4ITkBt3kkNMKJxwMwIoM6K/qlPy1WF+dsuSqcnNoCnoDkU
BoguZ3zSYGmC1WfrYxvzIdjQkYol8XxuWTFhsVyZE7sftpQmaTerGjdi52M6wyaJ8ZrguhPBgdxy
gabjMQtj187kw6wZ25rvYgggYBUVns39UXTpKvoD3fbrijXXt7tNTpKttpsjxhvbFGR3QklZoasL
evU6N+u1TLq1gjKO/89ZCqjwzvIHc9T3zqRdWVp9sJXu6JfZc+WAjoc4VkPcZOm8onEOg3RGDQZR
mMugs/aygqxUN/RgKcB4/vxb+LPhQeu0aigwXwxVfTNO1TRysgLx31aYw+mFfKA1zUXSumzo8bdq
65ufv+GfAJFsR6M/USQLQC9+h5hxBsUmJObKDEy8ktP4Ps7WZqydYywsgRsc1raePE7CfmiW0FF3
/Yko2630zNUIJ9LeuFHm+7DJb/LCm8HyO45wSMnf0XbIYIBoepn200GDW1bb6rtG3UWtLTScEyeR
FWvIb2em4Y4doHjdwcZiCDBfT2s6+14RjKSMBGAfrqKOO7ycoOnO555gLjPqlRPT7pN9RCd7JXXD
hrTCRo9TDxr7Omo+2aiCMDJAp2HScjCCAlRBAkYTbMBRUAJjwQvUS+kyoA8LiGAncII1XEHf9jtw
YcmT0oKUYQMHNG+VdcG7PBnPSP1OUdRhVsB+BwvOBzVlU17TRm8A9yMKLlJwa+yV23LYxEa6z6aG
Kvv01KvsAvOITEF4rOqbKBLowRuyzYfAiCH1ZV5o6w8q7LihdzN9uh0xZZdUrHoC49pGgSS8PVB1
uXh/tdphLLVtOBlbSjS7vrUfzF45iCiTjdIOWjqXq2G9hGeFuVW7mWk3dKv8blRZK/kcgpvvmMEe
mwW6FNBCK/1usPFIs/W9pZCd+PlI+5M1D/CNEJPItqUab4kZsyUVlS5pOUlT5UpEkiNfu3K2/PKD
+Mi5WW7zv5ht/2zWx0OZNR6zZLAT4vGvZv2amouV6hOTbUIc2BAPF3+1knPw38+blqmAmBO3jvq2
hzaC59umspxvEYPlVLvQTajpfKoxmq8CB2VnfXmH08FxntmS2M1qVORdEybPYnO/2GG0MMsxI3AM
RSR4to6k7hOirV7VHywmQitPXeGs2BT1VRPHn2yTtwGi79lsJHWSw2IiTrLx3AXquY+Zqus6gbUx
r8op82jhpTDaHTW+/87Hb8SZdm3b7oqcwyQctLT5HDr6Pin17agRCTS5Z1jHeRi3BvGVOEiD7Q/1
t/2kmaeCXAlthb1dvi9JbNgIdqLxkMDgcIbupFjGQ5BhAGHGHugTL8QwXWpwr2BT04aRJ8/WdWLU
twyP3Ry8W6jrDWkKtSY4I6l4ic/aB/zWsSMI81U3CqM9NXo2WC6kiVAoSjxExK5g0qd8k3aqbUU6
Q7ydXDPR9LHxkJvdKWvqVVJZD3Iu04zaHp0xhWeA6R56UTGD64SJPx/cEGT+ZBhQMdVh+EFl0o03
W7pcLduRqnCOkzTLZ54hc6/iGpEw4Vpt6XD5EvS0wiBNCfmOpBGvo6a8CUfpnn6t9Fqf+31NdNkT
kXY6TlO67Tbt2aAcVJEYEBFj3x+abDwCC71tbBXhZfybIzq2hAkLxWTq+h8mO3lE+dGyZHFKh7wD
f+uvC/KNuQEbSmXOq8g89Fz5bILFpgKR97Hzjb2YVau5fwImTjdgs4v84cli5s+YzCyt8PSSd5ps
V9INNh8Ib8hpkDT0pfEoLDqVroO/Ma6z4qOIja0kdmtklTD01sLgpNG6jWABimQcJdhzFcoH4spx
0K80cnRiN+YnCOWIIS8DYw8BGMCtq9fNMeuHp6kbN2ITZDQiU0IDajxemhr/fGvTFcPZNPjEWPl6
tubflWQGW/tTYkhHQob2+udftGp8h/Ky2bfJGkuloqj0LbxZoitdw7tDR6XVhsY5q1NPLDjQYPu0
Ww0yZyXNPB9BlMifJUDefU3f1uw8SjRQIsOpMmK1xrjsZhwc0fmI3W5CWrOWEduzKaIJ2ySRohew
Fti42CRKLWrQZDfyxH4A5LUeqtgV1+4QeZ0kbaAubuhBsvBPuEzpYPSz6Yl+kX1I2V8nuQcineas
1DMyXDC4bGK+/TgnhZhjrZQZq47+1TjzJgfSfzIcA3YfLOxFNT+JipmVc1pjHTIolIs28XKNeDye
jyOGwItjrLiYhJOR+Mz4qp5nBS/SWfaqjtAm+SRZqTfphH08Fx+qVWhBNDOZBum6EDsOJAI7rIf3
AC6GWb/uqnTfog0w/AfygaJryH4QGYpASHrCkHVP38PieRbpEEgF73K2yL8XlbPps9FTsLlShuc6
jfFUyzxTZ/lHQ/uUyTBimBKwTjOR14IToEmS2JD91Wzkj7NMTWGY3gWgyJmGBgj4lQKNDcoI4W6c
pO6EA1loyzj3kImNrT2dro/dZO1F1hqZB26YwIurYE2zBOw0ZFE62Vs+tKOxdUiUQyVFLrLHdR13
R7HURgzSoTf2gT8dxO+lOu0QwoENdusu8nLSyf1oevTi02Mxj8g3aW7yERW0qY4paeKJzFpB4Ka3
/TtlWC1B7NSd7Gl4Uor4fiY5A6TwXnLF9NeRJJf92FMpHcCkedSj2FPyjqgvfNTRc9SSwVRJ9jXr
6RbyY7pdgp1hGA8i05bl/AGXUS4bD6yluzhlHmebV4b3cWXeip2Lkk5n+jkf4iBc4UWzUpL5qQ9Z
c1jWe7wVIBG4IcZWklOvaZq/gkqB09pa5NraNiW9iGKygAueuGWJ27QY8BQ9xH4uYj0cB84n04hO
VkCHUyCi8bS09g79LeQQr9RsuBGrQK63hHIGPjqwHYInWSKvLwacyL7GrG7lyCYeUarrjBklCNIL
jdWfF/+NcGZJg9ScosHtK7LOzIsiTziX/uefTx+wnb9fJwj7AJjJhskk8hZJm07AQVTdyLaNNT3l
DSdyHiADvCfPRcKj00NArP3R7rJb0pjUaIbLhAtJ5J7FwGpQ0gpHOXpEhTt3MaTHNDGW+XN5AUv9
BJjqqa8xhnKmp9iWBNh1zyp6j+TymtYrgDWC6Uw+CNncXSJYzzLQ51HQn3XBgc4FEVoGDe0IRrQm
aNEa2OhM8KMDlaZ7o2Tvas8e6MUHRWSRTEGdHk340wog6rJ2wuuACvclUItTXZALbQtym7JWDpf7
nGAZZmV3OQI6GuKQTHh3L0CROEeEff8s11p5hTzkWcwv4azR+hvDJZJRQZt7U293K5XJScw593QA
7+UKl4M6fJRttgP9cNZkpEPAZ1sAqaHi4pSzEotpGrXMw826MBGqDliQiQWwSz16mtbi+mss517R
7nvqGmksH8Srif0K7hPEqJGbvJNqa1VQExCjAkjMXryIQ76/Jr0sQnSJcgLyH1ds+XUgE0pibo1i
egKXtOrI22dTLlTR621dsh0puqN8G1UYh2IXtEE8yLRUrlCSPOPyfdJoORIXdCtw2cvw+z9Td//y
Qa4f28fVIqq76z7jAvW56dL2f6Rt4tFDEeXtqfjf/dEfBe4/f6Evcr6XSv5T0eWtOIIAS45vCvIC
LvhNHX85pOV4f/YK6SNawe53+Imac2GQDjMoyWuKoZOV+o9/pZjWfHkYX7oLWaGWTtqMZIysmwRU
vOFXp+hHJ+Hnn+/lbP78b775BD8GPcqoJ/7eWXjzGq9nQVcvFEvlNABQsQ1j+ZRfnwX6GbBQkGWy
d+Yihnw57b/QWSCyJCT8O0PhxydBuTAsJDIkZA1DhS7Ah/zmJKgXlmartujO+MXGAElMnR3wP/v4
xoWmm6bOVUDO6/uPbzoX9LooumzplmzJmkAS/1pXgkZrLQHfPzsL+oVsGSr/aSqkZ87rd4PAFGJh
09ZsjTyKaPr5tc4CeuXvwK8/mBV/fCnIF6IkQiuSbH6ROH97KaCptmwA7oZFlEWv58u19wvNB1iT
iqn8n40F7cK0DRP5NwuDmPzfrA3MioZFDUEowUUi/5cbBybpkX92BtQLOOOMKJErNOxFO//NlGhc
mNRydJskuQNATfn1VscXFsA/Owsy3XymKbwrxA5g+a6/OQvWBbMBOVWLNRK4+K+3PlDh+q7j8d+e
E9gDqDa5VZmJT3DU386MXA1MBCLRyyoquhj//hXxNyYONp7ir57Sz4/1f/03AAAA//8=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9.png"/><Relationship Id="rId26" Type="http://schemas.openxmlformats.org/officeDocument/2006/relationships/chart" Target="../charts/chart1.xml"/><Relationship Id="rId3" Type="http://schemas.openxmlformats.org/officeDocument/2006/relationships/image" Target="../media/image4.png"/><Relationship Id="rId21" Type="http://schemas.openxmlformats.org/officeDocument/2006/relationships/image" Target="../media/image22.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3.sv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chart" Target="../charts/chart4.xml"/><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sv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svg"/><Relationship Id="rId23" Type="http://schemas.openxmlformats.org/officeDocument/2006/relationships/image" Target="../media/image24.svg"/><Relationship Id="rId28" Type="http://schemas.openxmlformats.org/officeDocument/2006/relationships/chart" Target="../charts/chart3.xml"/><Relationship Id="rId10" Type="http://schemas.openxmlformats.org/officeDocument/2006/relationships/image" Target="../media/image11.png"/><Relationship Id="rId19" Type="http://schemas.openxmlformats.org/officeDocument/2006/relationships/image" Target="../media/image20.svg"/><Relationship Id="rId4" Type="http://schemas.openxmlformats.org/officeDocument/2006/relationships/image" Target="../media/image5.svg"/><Relationship Id="rId9" Type="http://schemas.openxmlformats.org/officeDocument/2006/relationships/image" Target="../media/image10.sv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chart" Target="../charts/chart2.xml"/><Relationship Id="rId30"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microsoft.com/office/2014/relationships/chartEx" Target="../charts/chartEx1.xml"/><Relationship Id="rId1" Type="http://schemas.openxmlformats.org/officeDocument/2006/relationships/chart" Target="../charts/chart6.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5080</xdr:rowOff>
    </xdr:from>
    <xdr:to>
      <xdr:col>24</xdr:col>
      <xdr:colOff>342900</xdr:colOff>
      <xdr:row>3</xdr:row>
      <xdr:rowOff>121920</xdr:rowOff>
    </xdr:to>
    <xdr:sp macro="" textlink="">
      <xdr:nvSpPr>
        <xdr:cNvPr id="4" name="Rectangle 3">
          <a:extLst>
            <a:ext uri="{FF2B5EF4-FFF2-40B4-BE49-F238E27FC236}">
              <a16:creationId xmlns:a16="http://schemas.microsoft.com/office/drawing/2014/main" id="{3D767EA5-4D2C-4075-960A-675C93C734F8}"/>
            </a:ext>
          </a:extLst>
        </xdr:cNvPr>
        <xdr:cNvSpPr/>
      </xdr:nvSpPr>
      <xdr:spPr>
        <a:xfrm>
          <a:off x="12700" y="5080"/>
          <a:ext cx="14960600" cy="665480"/>
        </a:xfrm>
        <a:prstGeom prst="rect">
          <a:avLst/>
        </a:prstGeom>
        <a:gradFill>
          <a:gsLst>
            <a:gs pos="5000">
              <a:schemeClr val="tx1">
                <a:alpha val="80000"/>
              </a:schemeClr>
            </a:gs>
            <a:gs pos="95000">
              <a:srgbClr val="9900FF">
                <a:alpha val="80000"/>
              </a:srgbClr>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4</xdr:row>
      <xdr:rowOff>102119</xdr:rowOff>
    </xdr:from>
    <xdr:to>
      <xdr:col>19</xdr:col>
      <xdr:colOff>367654</xdr:colOff>
      <xdr:row>24</xdr:row>
      <xdr:rowOff>83820</xdr:rowOff>
    </xdr:to>
    <xdr:sp macro="" textlink="">
      <xdr:nvSpPr>
        <xdr:cNvPr id="6" name="Freeform: Shape 5">
          <a:extLst>
            <a:ext uri="{FF2B5EF4-FFF2-40B4-BE49-F238E27FC236}">
              <a16:creationId xmlns:a16="http://schemas.microsoft.com/office/drawing/2014/main" id="{FD9991DA-849B-49D7-816E-8299E423745B}"/>
            </a:ext>
          </a:extLst>
        </xdr:cNvPr>
        <xdr:cNvSpPr>
          <a:spLocks noChangeAspect="1"/>
        </xdr:cNvSpPr>
      </xdr:nvSpPr>
      <xdr:spPr>
        <a:xfrm>
          <a:off x="609600" y="833639"/>
          <a:ext cx="11340454" cy="3639301"/>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a:gsLst>
            <a:gs pos="0">
              <a:schemeClr val="tx1"/>
            </a:gs>
            <a:gs pos="100000">
              <a:srgbClr val="9900FF">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xdr:col>
      <xdr:colOff>32374</xdr:colOff>
      <xdr:row>25</xdr:row>
      <xdr:rowOff>5443</xdr:rowOff>
    </xdr:from>
    <xdr:to>
      <xdr:col>19</xdr:col>
      <xdr:colOff>360034</xdr:colOff>
      <xdr:row>29</xdr:row>
      <xdr:rowOff>166551</xdr:rowOff>
    </xdr:to>
    <xdr:sp macro="" textlink="">
      <xdr:nvSpPr>
        <xdr:cNvPr id="7" name="Rectangle 6">
          <a:extLst>
            <a:ext uri="{FF2B5EF4-FFF2-40B4-BE49-F238E27FC236}">
              <a16:creationId xmlns:a16="http://schemas.microsoft.com/office/drawing/2014/main" id="{886EC007-F44B-4011-957C-2C97EDB47248}"/>
            </a:ext>
          </a:extLst>
        </xdr:cNvPr>
        <xdr:cNvSpPr/>
      </xdr:nvSpPr>
      <xdr:spPr>
        <a:xfrm>
          <a:off x="641974" y="4577443"/>
          <a:ext cx="11300460" cy="89262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350236</xdr:colOff>
      <xdr:row>25</xdr:row>
      <xdr:rowOff>84907</xdr:rowOff>
    </xdr:from>
    <xdr:to>
      <xdr:col>2</xdr:col>
      <xdr:colOff>520053</xdr:colOff>
      <xdr:row>29</xdr:row>
      <xdr:rowOff>84907</xdr:rowOff>
    </xdr:to>
    <xdr:grpSp>
      <xdr:nvGrpSpPr>
        <xdr:cNvPr id="3" name="Group 2">
          <a:extLst>
            <a:ext uri="{FF2B5EF4-FFF2-40B4-BE49-F238E27FC236}">
              <a16:creationId xmlns:a16="http://schemas.microsoft.com/office/drawing/2014/main" id="{EDEFD728-5C69-4574-B8F4-19EF8A2151CA}"/>
            </a:ext>
          </a:extLst>
        </xdr:cNvPr>
        <xdr:cNvGrpSpPr/>
      </xdr:nvGrpSpPr>
      <xdr:grpSpPr>
        <a:xfrm>
          <a:off x="959836" y="4656907"/>
          <a:ext cx="779417" cy="731520"/>
          <a:chOff x="1666602" y="4656907"/>
          <a:chExt cx="779417" cy="731520"/>
        </a:xfrm>
      </xdr:grpSpPr>
      <xdr:sp macro="[0]!AddUser" textlink="">
        <xdr:nvSpPr>
          <xdr:cNvPr id="8" name="Rectangle: Rounded Corners 7">
            <a:extLst>
              <a:ext uri="{FF2B5EF4-FFF2-40B4-BE49-F238E27FC236}">
                <a16:creationId xmlns:a16="http://schemas.microsoft.com/office/drawing/2014/main" id="{2D85E9F1-859E-4B02-B70E-01A20C9EB632}"/>
              </a:ext>
            </a:extLst>
          </xdr:cNvPr>
          <xdr:cNvSpPr/>
        </xdr:nvSpPr>
        <xdr:spPr>
          <a:xfrm>
            <a:off x="1666602" y="4656907"/>
            <a:ext cx="779417"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solidFill>
                  <a:schemeClr val="bg1">
                    <a:lumMod val="85000"/>
                  </a:schemeClr>
                </a:solidFill>
                <a:latin typeface="Times New Roman" panose="02020603050405020304" pitchFamily="18" charset="0"/>
                <a:cs typeface="Times New Roman" panose="02020603050405020304" pitchFamily="18" charset="0"/>
              </a:rPr>
              <a:t>Add User</a:t>
            </a:r>
          </a:p>
        </xdr:txBody>
      </xdr:sp>
      <xdr:pic macro="[0]!AddUser">
        <xdr:nvPicPr>
          <xdr:cNvPr id="10" name="Graphic 9" descr="User">
            <a:extLst>
              <a:ext uri="{FF2B5EF4-FFF2-40B4-BE49-F238E27FC236}">
                <a16:creationId xmlns:a16="http://schemas.microsoft.com/office/drawing/2014/main" id="{5C197810-9A28-49FE-889D-BD1F78BBDB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26623" y="4886799"/>
            <a:ext cx="444137" cy="450411"/>
          </a:xfrm>
          <a:prstGeom prst="rect">
            <a:avLst/>
          </a:prstGeom>
          <a:effectLst>
            <a:outerShdw blurRad="63500" sx="110000" sy="110000" algn="ctr" rotWithShape="0">
              <a:schemeClr val="bg1">
                <a:alpha val="40000"/>
              </a:schemeClr>
            </a:outerShdw>
          </a:effectLst>
        </xdr:spPr>
      </xdr:pic>
    </xdr:grpSp>
    <xdr:clientData/>
  </xdr:twoCellAnchor>
  <xdr:twoCellAnchor>
    <xdr:from>
      <xdr:col>2</xdr:col>
      <xdr:colOff>121920</xdr:colOff>
      <xdr:row>0</xdr:row>
      <xdr:rowOff>91440</xdr:rowOff>
    </xdr:from>
    <xdr:to>
      <xdr:col>20</xdr:col>
      <xdr:colOff>480060</xdr:colOff>
      <xdr:row>3</xdr:row>
      <xdr:rowOff>0</xdr:rowOff>
    </xdr:to>
    <xdr:sp macro="" textlink="">
      <xdr:nvSpPr>
        <xdr:cNvPr id="12" name="TextBox 11">
          <a:extLst>
            <a:ext uri="{FF2B5EF4-FFF2-40B4-BE49-F238E27FC236}">
              <a16:creationId xmlns:a16="http://schemas.microsoft.com/office/drawing/2014/main" id="{B888AE52-4662-4FE3-AE8F-14D562E5F45B}"/>
            </a:ext>
          </a:extLst>
        </xdr:cNvPr>
        <xdr:cNvSpPr txBox="1"/>
      </xdr:nvSpPr>
      <xdr:spPr>
        <a:xfrm>
          <a:off x="1341120" y="91440"/>
          <a:ext cx="113309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latin typeface="Times New Roman" panose="02020603050405020304" pitchFamily="18" charset="0"/>
              <a:cs typeface="Times New Roman" panose="02020603050405020304" pitchFamily="18" charset="0"/>
            </a:rPr>
            <a:t>License Management Dashboard</a:t>
          </a:r>
        </a:p>
      </xdr:txBody>
    </xdr:sp>
    <xdr:clientData/>
  </xdr:twoCellAnchor>
  <xdr:twoCellAnchor>
    <xdr:from>
      <xdr:col>6</xdr:col>
      <xdr:colOff>116194</xdr:colOff>
      <xdr:row>25</xdr:row>
      <xdr:rowOff>83820</xdr:rowOff>
    </xdr:from>
    <xdr:to>
      <xdr:col>8</xdr:col>
      <xdr:colOff>497194</xdr:colOff>
      <xdr:row>29</xdr:row>
      <xdr:rowOff>83820</xdr:rowOff>
    </xdr:to>
    <xdr:grpSp>
      <xdr:nvGrpSpPr>
        <xdr:cNvPr id="17" name="Group 16">
          <a:extLst>
            <a:ext uri="{FF2B5EF4-FFF2-40B4-BE49-F238E27FC236}">
              <a16:creationId xmlns:a16="http://schemas.microsoft.com/office/drawing/2014/main" id="{41997491-E13F-4815-A2D9-0E09742B8119}"/>
            </a:ext>
          </a:extLst>
        </xdr:cNvPr>
        <xdr:cNvGrpSpPr/>
      </xdr:nvGrpSpPr>
      <xdr:grpSpPr>
        <a:xfrm>
          <a:off x="3773794" y="4655820"/>
          <a:ext cx="1600200" cy="731520"/>
          <a:chOff x="2948940" y="4678680"/>
          <a:chExt cx="1981200" cy="701040"/>
        </a:xfrm>
      </xdr:grpSpPr>
      <xdr:sp macro="[0]!AddLicense" textlink="">
        <xdr:nvSpPr>
          <xdr:cNvPr id="14" name="Rectangle: Rounded Corners 13">
            <a:extLst>
              <a:ext uri="{FF2B5EF4-FFF2-40B4-BE49-F238E27FC236}">
                <a16:creationId xmlns:a16="http://schemas.microsoft.com/office/drawing/2014/main" id="{6D0FBD2D-780D-4FDA-9DF8-2EED72D1BEB0}"/>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Add New License</a:t>
            </a:r>
          </a:p>
        </xdr:txBody>
      </xdr:sp>
      <xdr:pic macro="[0]!AddLicense">
        <xdr:nvPicPr>
          <xdr:cNvPr id="16" name="Graphic 15" descr="Credit card">
            <a:extLst>
              <a:ext uri="{FF2B5EF4-FFF2-40B4-BE49-F238E27FC236}">
                <a16:creationId xmlns:a16="http://schemas.microsoft.com/office/drawing/2014/main" id="{CFBCCABB-D861-45BF-9F03-B97AEAFA889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49980" y="4856116"/>
            <a:ext cx="601980" cy="515983"/>
          </a:xfrm>
          <a:prstGeom prst="rect">
            <a:avLst/>
          </a:prstGeom>
          <a:effectLst>
            <a:outerShdw blurRad="63500" sx="110000" sy="110000" algn="ctr" rotWithShape="0">
              <a:schemeClr val="bg1">
                <a:lumMod val="85000"/>
                <a:alpha val="40000"/>
              </a:schemeClr>
            </a:outerShdw>
          </a:effectLst>
        </xdr:spPr>
      </xdr:pic>
    </xdr:grpSp>
    <xdr:clientData/>
  </xdr:twoCellAnchor>
  <xdr:twoCellAnchor>
    <xdr:from>
      <xdr:col>3</xdr:col>
      <xdr:colOff>466714</xdr:colOff>
      <xdr:row>25</xdr:row>
      <xdr:rowOff>81641</xdr:rowOff>
    </xdr:from>
    <xdr:to>
      <xdr:col>5</xdr:col>
      <xdr:colOff>161914</xdr:colOff>
      <xdr:row>29</xdr:row>
      <xdr:rowOff>81641</xdr:rowOff>
    </xdr:to>
    <xdr:grpSp>
      <xdr:nvGrpSpPr>
        <xdr:cNvPr id="26" name="Group 25">
          <a:extLst>
            <a:ext uri="{FF2B5EF4-FFF2-40B4-BE49-F238E27FC236}">
              <a16:creationId xmlns:a16="http://schemas.microsoft.com/office/drawing/2014/main" id="{CFBCA51D-9099-445C-A9AB-9918F673B333}"/>
            </a:ext>
          </a:extLst>
        </xdr:cNvPr>
        <xdr:cNvGrpSpPr/>
      </xdr:nvGrpSpPr>
      <xdr:grpSpPr>
        <a:xfrm>
          <a:off x="2295514" y="4653641"/>
          <a:ext cx="914400" cy="731520"/>
          <a:chOff x="2644140" y="4653641"/>
          <a:chExt cx="914400" cy="731520"/>
        </a:xfrm>
      </xdr:grpSpPr>
      <xdr:sp macro="[0]!DeleteUser" textlink="">
        <xdr:nvSpPr>
          <xdr:cNvPr id="19" name="Rectangle: Rounded Corners 18">
            <a:extLst>
              <a:ext uri="{FF2B5EF4-FFF2-40B4-BE49-F238E27FC236}">
                <a16:creationId xmlns:a16="http://schemas.microsoft.com/office/drawing/2014/main" id="{9259B4C3-234B-4E14-95A5-BE898D5BB2E0}"/>
              </a:ext>
            </a:extLst>
          </xdr:cNvPr>
          <xdr:cNvSpPr/>
        </xdr:nvSpPr>
        <xdr:spPr>
          <a:xfrm>
            <a:off x="2644140" y="4653641"/>
            <a:ext cx="914400"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Delete User</a:t>
            </a:r>
          </a:p>
        </xdr:txBody>
      </xdr:sp>
      <xdr:pic macro="[0]!DeleteUser">
        <xdr:nvPicPr>
          <xdr:cNvPr id="22" name="Graphic 21" descr="User">
            <a:extLst>
              <a:ext uri="{FF2B5EF4-FFF2-40B4-BE49-F238E27FC236}">
                <a16:creationId xmlns:a16="http://schemas.microsoft.com/office/drawing/2014/main" id="{E58ADC1D-2CDE-4E24-8D9A-1B016871ABD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72740" y="4876800"/>
            <a:ext cx="449580" cy="449580"/>
          </a:xfrm>
          <a:prstGeom prst="rect">
            <a:avLst/>
          </a:prstGeom>
          <a:effectLst>
            <a:outerShdw blurRad="63500" sx="110000" sy="110000" algn="ctr" rotWithShape="0">
              <a:schemeClr val="bg1">
                <a:alpha val="40000"/>
              </a:schemeClr>
            </a:outerShdw>
          </a:effectLst>
        </xdr:spPr>
      </xdr:pic>
      <xdr:sp macro="[0]!DeleteUser" textlink="">
        <xdr:nvSpPr>
          <xdr:cNvPr id="25" name="&quot;Not Allowed&quot; Symbol 24">
            <a:extLst>
              <a:ext uri="{FF2B5EF4-FFF2-40B4-BE49-F238E27FC236}">
                <a16:creationId xmlns:a16="http://schemas.microsoft.com/office/drawing/2014/main" id="{BAB7717C-7448-4160-8156-DC0E03FC2D85}"/>
              </a:ext>
            </a:extLst>
          </xdr:cNvPr>
          <xdr:cNvSpPr/>
        </xdr:nvSpPr>
        <xdr:spPr>
          <a:xfrm flipH="1">
            <a:off x="2865120" y="4892040"/>
            <a:ext cx="464820" cy="457200"/>
          </a:xfrm>
          <a:prstGeom prst="noSmoking">
            <a:avLst>
              <a:gd name="adj" fmla="val 5141"/>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459094</xdr:colOff>
      <xdr:row>25</xdr:row>
      <xdr:rowOff>83820</xdr:rowOff>
    </xdr:from>
    <xdr:to>
      <xdr:col>12</xdr:col>
      <xdr:colOff>230494</xdr:colOff>
      <xdr:row>29</xdr:row>
      <xdr:rowOff>83820</xdr:rowOff>
    </xdr:to>
    <xdr:grpSp>
      <xdr:nvGrpSpPr>
        <xdr:cNvPr id="43" name="Group 42">
          <a:extLst>
            <a:ext uri="{FF2B5EF4-FFF2-40B4-BE49-F238E27FC236}">
              <a16:creationId xmlns:a16="http://schemas.microsoft.com/office/drawing/2014/main" id="{3633F569-6C8E-4B94-A426-9A2225FF5E84}"/>
            </a:ext>
          </a:extLst>
        </xdr:cNvPr>
        <xdr:cNvGrpSpPr/>
      </xdr:nvGrpSpPr>
      <xdr:grpSpPr>
        <a:xfrm>
          <a:off x="5945494" y="4655820"/>
          <a:ext cx="1600200" cy="731520"/>
          <a:chOff x="5570220" y="4655820"/>
          <a:chExt cx="1600200" cy="731520"/>
        </a:xfrm>
      </xdr:grpSpPr>
      <xdr:grpSp>
        <xdr:nvGrpSpPr>
          <xdr:cNvPr id="27" name="Group 26">
            <a:extLst>
              <a:ext uri="{FF2B5EF4-FFF2-40B4-BE49-F238E27FC236}">
                <a16:creationId xmlns:a16="http://schemas.microsoft.com/office/drawing/2014/main" id="{705362E6-9A2F-4154-AB49-69E36CEDD330}"/>
              </a:ext>
            </a:extLst>
          </xdr:cNvPr>
          <xdr:cNvGrpSpPr/>
        </xdr:nvGrpSpPr>
        <xdr:grpSpPr>
          <a:xfrm>
            <a:off x="5570220" y="4655820"/>
            <a:ext cx="1600200" cy="731520"/>
            <a:chOff x="2948940" y="4678680"/>
            <a:chExt cx="1981200" cy="701040"/>
          </a:xfrm>
        </xdr:grpSpPr>
        <xdr:sp macro="[0]!AssignLicense" textlink="">
          <xdr:nvSpPr>
            <xdr:cNvPr id="28" name="Rectangle: Rounded Corners 27">
              <a:extLst>
                <a:ext uri="{FF2B5EF4-FFF2-40B4-BE49-F238E27FC236}">
                  <a16:creationId xmlns:a16="http://schemas.microsoft.com/office/drawing/2014/main" id="{650CD21C-0BAC-4D32-8893-F3F67A94BDD9}"/>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Assign License</a:t>
              </a:r>
            </a:p>
          </xdr:txBody>
        </xdr:sp>
        <xdr:pic macro="[0]!AssignLicense">
          <xdr:nvPicPr>
            <xdr:cNvPr id="29" name="Graphic 28" descr="Credit card">
              <a:extLst>
                <a:ext uri="{FF2B5EF4-FFF2-40B4-BE49-F238E27FC236}">
                  <a16:creationId xmlns:a16="http://schemas.microsoft.com/office/drawing/2014/main" id="{82D06128-F625-4E89-AAA8-13065965A6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46220" y="4863419"/>
              <a:ext cx="601980" cy="515983"/>
            </a:xfrm>
            <a:prstGeom prst="rect">
              <a:avLst/>
            </a:prstGeom>
            <a:effectLst>
              <a:outerShdw blurRad="63500" sx="110000" sy="110000" algn="ctr" rotWithShape="0">
                <a:schemeClr val="bg1">
                  <a:lumMod val="85000"/>
                  <a:alpha val="40000"/>
                </a:schemeClr>
              </a:outerShdw>
            </a:effectLst>
          </xdr:spPr>
        </xdr:pic>
      </xdr:grpSp>
      <xdr:pic macro="[0]!AssignLicense">
        <xdr:nvPicPr>
          <xdr:cNvPr id="33" name="Graphic 32" descr="User">
            <a:extLst>
              <a:ext uri="{FF2B5EF4-FFF2-40B4-BE49-F238E27FC236}">
                <a16:creationId xmlns:a16="http://schemas.microsoft.com/office/drawing/2014/main" id="{42CF74F8-5856-4D78-B19F-2119C351662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30240" y="4892040"/>
            <a:ext cx="449580" cy="449580"/>
          </a:xfrm>
          <a:prstGeom prst="rect">
            <a:avLst/>
          </a:prstGeom>
          <a:effectLst>
            <a:outerShdw blurRad="63500" sx="110000" sy="110000" algn="ctr" rotWithShape="0">
              <a:schemeClr val="bg1">
                <a:alpha val="40000"/>
              </a:schemeClr>
            </a:outerShdw>
          </a:effectLst>
        </xdr:spPr>
      </xdr:pic>
      <xdr:pic macro="[0]!AssignLicense">
        <xdr:nvPicPr>
          <xdr:cNvPr id="39" name="Graphic 38" descr="Add">
            <a:extLst>
              <a:ext uri="{FF2B5EF4-FFF2-40B4-BE49-F238E27FC236}">
                <a16:creationId xmlns:a16="http://schemas.microsoft.com/office/drawing/2014/main" id="{1DFA43C0-82AF-4834-B3C8-37524F19224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149340" y="4975860"/>
            <a:ext cx="289560" cy="289560"/>
          </a:xfrm>
          <a:prstGeom prst="rect">
            <a:avLst/>
          </a:prstGeom>
        </xdr:spPr>
      </xdr:pic>
    </xdr:grpSp>
    <xdr:clientData/>
  </xdr:twoCellAnchor>
  <xdr:twoCellAnchor>
    <xdr:from>
      <xdr:col>13</xdr:col>
      <xdr:colOff>93334</xdr:colOff>
      <xdr:row>25</xdr:row>
      <xdr:rowOff>83820</xdr:rowOff>
    </xdr:from>
    <xdr:to>
      <xdr:col>15</xdr:col>
      <xdr:colOff>474334</xdr:colOff>
      <xdr:row>29</xdr:row>
      <xdr:rowOff>83820</xdr:rowOff>
    </xdr:to>
    <xdr:grpSp>
      <xdr:nvGrpSpPr>
        <xdr:cNvPr id="44" name="Group 43">
          <a:extLst>
            <a:ext uri="{FF2B5EF4-FFF2-40B4-BE49-F238E27FC236}">
              <a16:creationId xmlns:a16="http://schemas.microsoft.com/office/drawing/2014/main" id="{A12B319B-2C1E-4FAE-833D-0E2BB12F3097}"/>
            </a:ext>
          </a:extLst>
        </xdr:cNvPr>
        <xdr:cNvGrpSpPr/>
      </xdr:nvGrpSpPr>
      <xdr:grpSpPr>
        <a:xfrm>
          <a:off x="8018134" y="4655820"/>
          <a:ext cx="1600200" cy="731520"/>
          <a:chOff x="7353300" y="4655820"/>
          <a:chExt cx="1600200" cy="731520"/>
        </a:xfrm>
      </xdr:grpSpPr>
      <xdr:grpSp>
        <xdr:nvGrpSpPr>
          <xdr:cNvPr id="30" name="Group 29">
            <a:extLst>
              <a:ext uri="{FF2B5EF4-FFF2-40B4-BE49-F238E27FC236}">
                <a16:creationId xmlns:a16="http://schemas.microsoft.com/office/drawing/2014/main" id="{B1DDE202-903D-4EA7-8651-45CFB883239D}"/>
              </a:ext>
            </a:extLst>
          </xdr:cNvPr>
          <xdr:cNvGrpSpPr/>
        </xdr:nvGrpSpPr>
        <xdr:grpSpPr>
          <a:xfrm>
            <a:off x="7353300" y="4655820"/>
            <a:ext cx="1600200" cy="731520"/>
            <a:chOff x="2948940" y="4678680"/>
            <a:chExt cx="1981200" cy="701040"/>
          </a:xfrm>
        </xdr:grpSpPr>
        <xdr:sp macro="[0]!UnassignLicense" textlink="">
          <xdr:nvSpPr>
            <xdr:cNvPr id="31" name="Rectangle: Rounded Corners 30">
              <a:extLst>
                <a:ext uri="{FF2B5EF4-FFF2-40B4-BE49-F238E27FC236}">
                  <a16:creationId xmlns:a16="http://schemas.microsoft.com/office/drawing/2014/main" id="{02844152-3709-4EBA-B43E-333F14DDE176}"/>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Unassign</a:t>
              </a:r>
              <a:r>
                <a:rPr lang="en-US" sz="1000" baseline="0">
                  <a:latin typeface="Times New Roman" panose="02020603050405020304" pitchFamily="18" charset="0"/>
                  <a:cs typeface="Times New Roman" panose="02020603050405020304" pitchFamily="18" charset="0"/>
                </a:rPr>
                <a:t> License</a:t>
              </a:r>
              <a:endParaRPr lang="en-US" sz="1000">
                <a:latin typeface="Times New Roman" panose="02020603050405020304" pitchFamily="18" charset="0"/>
                <a:cs typeface="Times New Roman" panose="02020603050405020304" pitchFamily="18" charset="0"/>
              </a:endParaRPr>
            </a:p>
          </xdr:txBody>
        </xdr:sp>
        <xdr:pic macro="[0]!UnassignLicense">
          <xdr:nvPicPr>
            <xdr:cNvPr id="32" name="Graphic 31" descr="Credit card">
              <a:extLst>
                <a:ext uri="{FF2B5EF4-FFF2-40B4-BE49-F238E27FC236}">
                  <a16:creationId xmlns:a16="http://schemas.microsoft.com/office/drawing/2014/main" id="{75864B53-DAB5-4DC9-8762-165265340F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83958" y="4856116"/>
              <a:ext cx="601980" cy="515983"/>
            </a:xfrm>
            <a:prstGeom prst="rect">
              <a:avLst/>
            </a:prstGeom>
            <a:effectLst>
              <a:outerShdw blurRad="63500" sx="110000" sy="110000" algn="ctr" rotWithShape="0">
                <a:schemeClr val="bg1">
                  <a:lumMod val="85000"/>
                  <a:alpha val="40000"/>
                </a:schemeClr>
              </a:outerShdw>
            </a:effectLst>
          </xdr:spPr>
        </xdr:pic>
      </xdr:grpSp>
      <xdr:pic macro="[0]!UnassignLicense">
        <xdr:nvPicPr>
          <xdr:cNvPr id="37" name="Graphic 36" descr="User">
            <a:extLst>
              <a:ext uri="{FF2B5EF4-FFF2-40B4-BE49-F238E27FC236}">
                <a16:creationId xmlns:a16="http://schemas.microsoft.com/office/drawing/2014/main" id="{4DF55AC3-2288-4E9D-BFAC-0507B2D4801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498080" y="4876800"/>
            <a:ext cx="449580" cy="449580"/>
          </a:xfrm>
          <a:prstGeom prst="rect">
            <a:avLst/>
          </a:prstGeom>
          <a:effectLst>
            <a:outerShdw blurRad="63500" sx="110000" sy="110000" algn="ctr" rotWithShape="0">
              <a:schemeClr val="bg1">
                <a:alpha val="40000"/>
              </a:schemeClr>
            </a:outerShdw>
          </a:effectLst>
        </xdr:spPr>
      </xdr:pic>
      <xdr:sp macro="[0]!UnassignLicense" textlink="">
        <xdr:nvSpPr>
          <xdr:cNvPr id="42" name="Minus Sign 41">
            <a:extLst>
              <a:ext uri="{FF2B5EF4-FFF2-40B4-BE49-F238E27FC236}">
                <a16:creationId xmlns:a16="http://schemas.microsoft.com/office/drawing/2014/main" id="{9A97EC97-4444-482C-84C5-B8C1D64B1A19}"/>
              </a:ext>
            </a:extLst>
          </xdr:cNvPr>
          <xdr:cNvSpPr/>
        </xdr:nvSpPr>
        <xdr:spPr>
          <a:xfrm>
            <a:off x="7879080" y="4975860"/>
            <a:ext cx="403860" cy="213360"/>
          </a:xfrm>
          <a:prstGeom prst="mathMinus">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420994</xdr:colOff>
      <xdr:row>25</xdr:row>
      <xdr:rowOff>83820</xdr:rowOff>
    </xdr:from>
    <xdr:to>
      <xdr:col>19</xdr:col>
      <xdr:colOff>1894</xdr:colOff>
      <xdr:row>29</xdr:row>
      <xdr:rowOff>91440</xdr:rowOff>
    </xdr:to>
    <xdr:grpSp>
      <xdr:nvGrpSpPr>
        <xdr:cNvPr id="18" name="Group 17">
          <a:extLst>
            <a:ext uri="{FF2B5EF4-FFF2-40B4-BE49-F238E27FC236}">
              <a16:creationId xmlns:a16="http://schemas.microsoft.com/office/drawing/2014/main" id="{CDB7A343-AEE4-4330-856E-5A7AACFFB5BF}"/>
            </a:ext>
          </a:extLst>
        </xdr:cNvPr>
        <xdr:cNvGrpSpPr/>
      </xdr:nvGrpSpPr>
      <xdr:grpSpPr>
        <a:xfrm>
          <a:off x="10174594" y="4655820"/>
          <a:ext cx="1409700" cy="739140"/>
          <a:chOff x="10904220" y="4655820"/>
          <a:chExt cx="1409700" cy="739140"/>
        </a:xfrm>
      </xdr:grpSpPr>
      <xdr:sp macro="" textlink="">
        <xdr:nvSpPr>
          <xdr:cNvPr id="40" name="Rectangle: Rounded Corners 39">
            <a:extLst>
              <a:ext uri="{FF2B5EF4-FFF2-40B4-BE49-F238E27FC236}">
                <a16:creationId xmlns:a16="http://schemas.microsoft.com/office/drawing/2014/main" id="{D4E93004-DD4A-4E53-B547-799559692C22}"/>
              </a:ext>
            </a:extLst>
          </xdr:cNvPr>
          <xdr:cNvSpPr/>
        </xdr:nvSpPr>
        <xdr:spPr>
          <a:xfrm>
            <a:off x="10904220" y="4655820"/>
            <a:ext cx="1409700" cy="7391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Import CSV/XML</a:t>
            </a:r>
          </a:p>
        </xdr:txBody>
      </xdr:sp>
      <xdr:pic>
        <xdr:nvPicPr>
          <xdr:cNvPr id="15" name="Graphic 14" descr="Shredder">
            <a:extLst>
              <a:ext uri="{FF2B5EF4-FFF2-40B4-BE49-F238E27FC236}">
                <a16:creationId xmlns:a16="http://schemas.microsoft.com/office/drawing/2014/main" id="{1F198364-2E22-4998-BF28-FF61CCC625D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361420" y="4861560"/>
            <a:ext cx="510540" cy="510540"/>
          </a:xfrm>
          <a:prstGeom prst="rect">
            <a:avLst/>
          </a:prstGeom>
          <a:effectLst>
            <a:outerShdw blurRad="63500" sx="110000" sy="110000" algn="ctr" rotWithShape="0">
              <a:schemeClr val="bg2">
                <a:alpha val="40000"/>
              </a:schemeClr>
            </a:outerShdw>
          </a:effectLst>
        </xdr:spPr>
      </xdr:pic>
    </xdr:grpSp>
    <xdr:clientData/>
  </xdr:twoCellAnchor>
  <xdr:twoCellAnchor>
    <xdr:from>
      <xdr:col>2</xdr:col>
      <xdr:colOff>358140</xdr:colOff>
      <xdr:row>0</xdr:row>
      <xdr:rowOff>121917</xdr:rowOff>
    </xdr:from>
    <xdr:to>
      <xdr:col>3</xdr:col>
      <xdr:colOff>190500</xdr:colOff>
      <xdr:row>3</xdr:row>
      <xdr:rowOff>316</xdr:rowOff>
    </xdr:to>
    <xdr:grpSp>
      <xdr:nvGrpSpPr>
        <xdr:cNvPr id="36" name="Group 35">
          <a:extLst>
            <a:ext uri="{FF2B5EF4-FFF2-40B4-BE49-F238E27FC236}">
              <a16:creationId xmlns:a16="http://schemas.microsoft.com/office/drawing/2014/main" id="{D7203452-C3C6-48B9-BD87-17D296F4F54F}"/>
            </a:ext>
          </a:extLst>
        </xdr:cNvPr>
        <xdr:cNvGrpSpPr/>
      </xdr:nvGrpSpPr>
      <xdr:grpSpPr>
        <a:xfrm>
          <a:off x="1577340" y="121917"/>
          <a:ext cx="441960" cy="427039"/>
          <a:chOff x="9182100" y="4655820"/>
          <a:chExt cx="1524000" cy="739140"/>
        </a:xfrm>
      </xdr:grpSpPr>
      <xdr:sp macro="" textlink="">
        <xdr:nvSpPr>
          <xdr:cNvPr id="38" name="Rectangle: Rounded Corners 37">
            <a:extLst>
              <a:ext uri="{FF2B5EF4-FFF2-40B4-BE49-F238E27FC236}">
                <a16:creationId xmlns:a16="http://schemas.microsoft.com/office/drawing/2014/main" id="{3E5BFA01-AF84-443B-8DBA-0B4A54432ECC}"/>
              </a:ext>
            </a:extLst>
          </xdr:cNvPr>
          <xdr:cNvSpPr/>
        </xdr:nvSpPr>
        <xdr:spPr>
          <a:xfrm>
            <a:off x="9182100" y="4655820"/>
            <a:ext cx="1524000" cy="739140"/>
          </a:xfrm>
          <a:prstGeom prst="ellipse">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US" sz="1000">
              <a:latin typeface="Times New Roman" panose="02020603050405020304" pitchFamily="18" charset="0"/>
              <a:cs typeface="Times New Roman" panose="02020603050405020304" pitchFamily="18" charset="0"/>
            </a:endParaRPr>
          </a:p>
        </xdr:txBody>
      </xdr:sp>
      <xdr:pic>
        <xdr:nvPicPr>
          <xdr:cNvPr id="41" name="Graphic 40" descr="Single gear">
            <a:extLst>
              <a:ext uri="{FF2B5EF4-FFF2-40B4-BE49-F238E27FC236}">
                <a16:creationId xmlns:a16="http://schemas.microsoft.com/office/drawing/2014/main" id="{10754890-74B6-4DCD-8D27-40FFE64F293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9363068" y="4703724"/>
            <a:ext cx="1160119" cy="637539"/>
          </a:xfrm>
          <a:prstGeom prst="ellipse">
            <a:avLst/>
          </a:prstGeom>
          <a:effectLst>
            <a:outerShdw blurRad="76200" sx="110000" sy="110000" algn="ctr" rotWithShape="0">
              <a:schemeClr val="bg2">
                <a:alpha val="40000"/>
              </a:schemeClr>
            </a:outerShdw>
          </a:effectLst>
        </xdr:spPr>
      </xdr:pic>
    </xdr:grpSp>
    <xdr:clientData/>
  </xdr:twoCellAnchor>
  <xdr:twoCellAnchor>
    <xdr:from>
      <xdr:col>1</xdr:col>
      <xdr:colOff>100954</xdr:colOff>
      <xdr:row>4</xdr:row>
      <xdr:rowOff>152400</xdr:rowOff>
    </xdr:from>
    <xdr:to>
      <xdr:col>3</xdr:col>
      <xdr:colOff>55234</xdr:colOff>
      <xdr:row>6</xdr:row>
      <xdr:rowOff>68580</xdr:rowOff>
    </xdr:to>
    <xdr:sp macro="" textlink="">
      <xdr:nvSpPr>
        <xdr:cNvPr id="11" name="Rectangle: Rounded Corners 10">
          <a:extLst>
            <a:ext uri="{FF2B5EF4-FFF2-40B4-BE49-F238E27FC236}">
              <a16:creationId xmlns:a16="http://schemas.microsoft.com/office/drawing/2014/main" id="{94FC6C4B-B289-4862-8C01-52E96B215229}"/>
            </a:ext>
          </a:extLst>
        </xdr:cNvPr>
        <xdr:cNvSpPr/>
      </xdr:nvSpPr>
      <xdr:spPr>
        <a:xfrm>
          <a:off x="710554" y="883920"/>
          <a:ext cx="11734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100954</xdr:colOff>
      <xdr:row>14</xdr:row>
      <xdr:rowOff>53340</xdr:rowOff>
    </xdr:from>
    <xdr:to>
      <xdr:col>3</xdr:col>
      <xdr:colOff>139054</xdr:colOff>
      <xdr:row>15</xdr:row>
      <xdr:rowOff>152400</xdr:rowOff>
    </xdr:to>
    <xdr:sp macro="" textlink="">
      <xdr:nvSpPr>
        <xdr:cNvPr id="45" name="Rectangle: Rounded Corners 44">
          <a:extLst>
            <a:ext uri="{FF2B5EF4-FFF2-40B4-BE49-F238E27FC236}">
              <a16:creationId xmlns:a16="http://schemas.microsoft.com/office/drawing/2014/main" id="{BB20D127-2917-4A4E-9EF7-69788895FB5C}"/>
            </a:ext>
          </a:extLst>
        </xdr:cNvPr>
        <xdr:cNvSpPr/>
      </xdr:nvSpPr>
      <xdr:spPr>
        <a:xfrm>
          <a:off x="710554" y="2613660"/>
          <a:ext cx="125730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253354</xdr:colOff>
      <xdr:row>14</xdr:row>
      <xdr:rowOff>53340</xdr:rowOff>
    </xdr:from>
    <xdr:to>
      <xdr:col>8</xdr:col>
      <xdr:colOff>360034</xdr:colOff>
      <xdr:row>15</xdr:row>
      <xdr:rowOff>152400</xdr:rowOff>
    </xdr:to>
    <xdr:sp macro="" textlink="">
      <xdr:nvSpPr>
        <xdr:cNvPr id="46" name="Rectangle: Rounded Corners 45">
          <a:extLst>
            <a:ext uri="{FF2B5EF4-FFF2-40B4-BE49-F238E27FC236}">
              <a16:creationId xmlns:a16="http://schemas.microsoft.com/office/drawing/2014/main" id="{6F440F55-D8F9-422D-A042-D3726965942A}"/>
            </a:ext>
          </a:extLst>
        </xdr:cNvPr>
        <xdr:cNvSpPr/>
      </xdr:nvSpPr>
      <xdr:spPr>
        <a:xfrm>
          <a:off x="3910954" y="2613660"/>
          <a:ext cx="13258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184774</xdr:colOff>
      <xdr:row>4</xdr:row>
      <xdr:rowOff>152400</xdr:rowOff>
    </xdr:from>
    <xdr:to>
      <xdr:col>16</xdr:col>
      <xdr:colOff>306694</xdr:colOff>
      <xdr:row>6</xdr:row>
      <xdr:rowOff>68580</xdr:rowOff>
    </xdr:to>
    <xdr:sp macro="" textlink="">
      <xdr:nvSpPr>
        <xdr:cNvPr id="47" name="Rectangle: Rounded Corners 46">
          <a:extLst>
            <a:ext uri="{FF2B5EF4-FFF2-40B4-BE49-F238E27FC236}">
              <a16:creationId xmlns:a16="http://schemas.microsoft.com/office/drawing/2014/main" id="{267CD019-1353-4ACB-8715-2F40A0F88E9C}"/>
            </a:ext>
          </a:extLst>
        </xdr:cNvPr>
        <xdr:cNvSpPr/>
      </xdr:nvSpPr>
      <xdr:spPr>
        <a:xfrm>
          <a:off x="8719174" y="883920"/>
          <a:ext cx="134112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179198</xdr:colOff>
      <xdr:row>14</xdr:row>
      <xdr:rowOff>60960</xdr:rowOff>
    </xdr:from>
    <xdr:to>
      <xdr:col>1</xdr:col>
      <xdr:colOff>453479</xdr:colOff>
      <xdr:row>15</xdr:row>
      <xdr:rowOff>152400</xdr:rowOff>
    </xdr:to>
    <xdr:pic>
      <xdr:nvPicPr>
        <xdr:cNvPr id="34" name="Graphic 33" descr="Pie chart">
          <a:extLst>
            <a:ext uri="{FF2B5EF4-FFF2-40B4-BE49-F238E27FC236}">
              <a16:creationId xmlns:a16="http://schemas.microsoft.com/office/drawing/2014/main" id="{417F8322-FDB0-44B5-86A2-D9ACB814B002}"/>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88798" y="2621280"/>
          <a:ext cx="274281" cy="274320"/>
        </a:xfrm>
        <a:prstGeom prst="rect">
          <a:avLst/>
        </a:prstGeom>
      </xdr:spPr>
    </xdr:pic>
    <xdr:clientData/>
  </xdr:twoCellAnchor>
  <xdr:twoCellAnchor>
    <xdr:from>
      <xdr:col>10</xdr:col>
      <xdr:colOff>85714</xdr:colOff>
      <xdr:row>14</xdr:row>
      <xdr:rowOff>45720</xdr:rowOff>
    </xdr:from>
    <xdr:to>
      <xdr:col>11</xdr:col>
      <xdr:colOff>489574</xdr:colOff>
      <xdr:row>15</xdr:row>
      <xdr:rowOff>144780</xdr:rowOff>
    </xdr:to>
    <xdr:sp macro="" textlink="">
      <xdr:nvSpPr>
        <xdr:cNvPr id="51" name="Rectangle: Rounded Corners 50">
          <a:extLst>
            <a:ext uri="{FF2B5EF4-FFF2-40B4-BE49-F238E27FC236}">
              <a16:creationId xmlns:a16="http://schemas.microsoft.com/office/drawing/2014/main" id="{D4F130BC-9A86-4702-89A0-5777540E2BDA}"/>
            </a:ext>
          </a:extLst>
        </xdr:cNvPr>
        <xdr:cNvSpPr/>
      </xdr:nvSpPr>
      <xdr:spPr>
        <a:xfrm>
          <a:off x="6181714" y="2606040"/>
          <a:ext cx="101346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198687</xdr:colOff>
      <xdr:row>4</xdr:row>
      <xdr:rowOff>154322</xdr:rowOff>
    </xdr:from>
    <xdr:to>
      <xdr:col>1</xdr:col>
      <xdr:colOff>473007</xdr:colOff>
      <xdr:row>6</xdr:row>
      <xdr:rowOff>62882</xdr:rowOff>
    </xdr:to>
    <xdr:pic>
      <xdr:nvPicPr>
        <xdr:cNvPr id="54" name="Graphic 53" descr="Statistics">
          <a:extLst>
            <a:ext uri="{FF2B5EF4-FFF2-40B4-BE49-F238E27FC236}">
              <a16:creationId xmlns:a16="http://schemas.microsoft.com/office/drawing/2014/main" id="{F50DED40-01F5-4539-A267-3C6F385C431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808287" y="885842"/>
          <a:ext cx="274320" cy="274320"/>
        </a:xfrm>
        <a:prstGeom prst="rect">
          <a:avLst/>
        </a:prstGeom>
      </xdr:spPr>
    </xdr:pic>
    <xdr:clientData/>
  </xdr:twoCellAnchor>
  <xdr:twoCellAnchor editAs="oneCell">
    <xdr:from>
      <xdr:col>14</xdr:col>
      <xdr:colOff>272675</xdr:colOff>
      <xdr:row>4</xdr:row>
      <xdr:rowOff>158132</xdr:rowOff>
    </xdr:from>
    <xdr:to>
      <xdr:col>14</xdr:col>
      <xdr:colOff>546995</xdr:colOff>
      <xdr:row>6</xdr:row>
      <xdr:rowOff>66692</xdr:rowOff>
    </xdr:to>
    <xdr:pic>
      <xdr:nvPicPr>
        <xdr:cNvPr id="55" name="Graphic 54" descr="Bar chart RTL">
          <a:extLst>
            <a:ext uri="{FF2B5EF4-FFF2-40B4-BE49-F238E27FC236}">
              <a16:creationId xmlns:a16="http://schemas.microsoft.com/office/drawing/2014/main" id="{4A422D81-0840-4234-BDB8-1B3A681A5CF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rot="5400000">
          <a:off x="8807075" y="889652"/>
          <a:ext cx="274320" cy="274320"/>
        </a:xfrm>
        <a:prstGeom prst="rect">
          <a:avLst/>
        </a:prstGeom>
      </xdr:spPr>
    </xdr:pic>
    <xdr:clientData/>
  </xdr:twoCellAnchor>
  <xdr:twoCellAnchor editAs="oneCell">
    <xdr:from>
      <xdr:col>6</xdr:col>
      <xdr:colOff>357135</xdr:colOff>
      <xdr:row>14</xdr:row>
      <xdr:rowOff>60960</xdr:rowOff>
    </xdr:from>
    <xdr:to>
      <xdr:col>7</xdr:col>
      <xdr:colOff>21855</xdr:colOff>
      <xdr:row>15</xdr:row>
      <xdr:rowOff>152400</xdr:rowOff>
    </xdr:to>
    <xdr:pic>
      <xdr:nvPicPr>
        <xdr:cNvPr id="57" name="Graphic 56" descr="Target Audience">
          <a:extLst>
            <a:ext uri="{FF2B5EF4-FFF2-40B4-BE49-F238E27FC236}">
              <a16:creationId xmlns:a16="http://schemas.microsoft.com/office/drawing/2014/main" id="{4F0ACCE4-7FCE-41B1-95CE-D926E1EBE6A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014735" y="2621280"/>
          <a:ext cx="274320" cy="274320"/>
        </a:xfrm>
        <a:prstGeom prst="rect">
          <a:avLst/>
        </a:prstGeom>
      </xdr:spPr>
    </xdr:pic>
    <xdr:clientData/>
  </xdr:twoCellAnchor>
  <xdr:twoCellAnchor editAs="oneCell">
    <xdr:from>
      <xdr:col>10</xdr:col>
      <xdr:colOff>180469</xdr:colOff>
      <xdr:row>14</xdr:row>
      <xdr:rowOff>49035</xdr:rowOff>
    </xdr:from>
    <xdr:to>
      <xdr:col>10</xdr:col>
      <xdr:colOff>454789</xdr:colOff>
      <xdr:row>15</xdr:row>
      <xdr:rowOff>140475</xdr:rowOff>
    </xdr:to>
    <xdr:pic>
      <xdr:nvPicPr>
        <xdr:cNvPr id="59" name="Graphic 58" descr="Employee badge">
          <a:extLst>
            <a:ext uri="{FF2B5EF4-FFF2-40B4-BE49-F238E27FC236}">
              <a16:creationId xmlns:a16="http://schemas.microsoft.com/office/drawing/2014/main" id="{1D8906D1-E55D-490D-8875-8CE74E9E9C7F}"/>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6276469" y="2609355"/>
          <a:ext cx="274320" cy="274320"/>
        </a:xfrm>
        <a:prstGeom prst="rect">
          <a:avLst/>
        </a:prstGeom>
      </xdr:spPr>
    </xdr:pic>
    <xdr:clientData/>
  </xdr:twoCellAnchor>
  <xdr:twoCellAnchor>
    <xdr:from>
      <xdr:col>1</xdr:col>
      <xdr:colOff>413374</xdr:colOff>
      <xdr:row>4</xdr:row>
      <xdr:rowOff>160109</xdr:rowOff>
    </xdr:from>
    <xdr:to>
      <xdr:col>3</xdr:col>
      <xdr:colOff>93334</xdr:colOff>
      <xdr:row>6</xdr:row>
      <xdr:rowOff>60960</xdr:rowOff>
    </xdr:to>
    <xdr:sp macro="" textlink="">
      <xdr:nvSpPr>
        <xdr:cNvPr id="62" name="TextBox 61">
          <a:extLst>
            <a:ext uri="{FF2B5EF4-FFF2-40B4-BE49-F238E27FC236}">
              <a16:creationId xmlns:a16="http://schemas.microsoft.com/office/drawing/2014/main" id="{3F44C79C-B3CD-44D2-BEB4-21981B1815E6}"/>
            </a:ext>
          </a:extLst>
        </xdr:cNvPr>
        <xdr:cNvSpPr txBox="1"/>
      </xdr:nvSpPr>
      <xdr:spPr>
        <a:xfrm>
          <a:off x="1022974" y="891629"/>
          <a:ext cx="899160"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Timelines</a:t>
          </a:r>
        </a:p>
      </xdr:txBody>
    </xdr:sp>
    <xdr:clientData/>
  </xdr:twoCellAnchor>
  <xdr:twoCellAnchor>
    <xdr:from>
      <xdr:col>1</xdr:col>
      <xdr:colOff>400506</xdr:colOff>
      <xdr:row>14</xdr:row>
      <xdr:rowOff>61328</xdr:rowOff>
    </xdr:from>
    <xdr:to>
      <xdr:col>3</xdr:col>
      <xdr:colOff>215254</xdr:colOff>
      <xdr:row>15</xdr:row>
      <xdr:rowOff>145059</xdr:rowOff>
    </xdr:to>
    <xdr:sp macro="" textlink="">
      <xdr:nvSpPr>
        <xdr:cNvPr id="63" name="TextBox 62">
          <a:extLst>
            <a:ext uri="{FF2B5EF4-FFF2-40B4-BE49-F238E27FC236}">
              <a16:creationId xmlns:a16="http://schemas.microsoft.com/office/drawing/2014/main" id="{223B599D-9581-4712-9B9E-9BA3E7E7B9AD}"/>
            </a:ext>
          </a:extLst>
        </xdr:cNvPr>
        <xdr:cNvSpPr txBox="1"/>
      </xdr:nvSpPr>
      <xdr:spPr>
        <a:xfrm>
          <a:off x="1010106" y="2621648"/>
          <a:ext cx="103394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Usage</a:t>
          </a:r>
          <a:r>
            <a:rPr lang="en-US" sz="1200" b="1" baseline="0">
              <a:solidFill>
                <a:schemeClr val="bg1"/>
              </a:solidFill>
              <a:latin typeface="Times New Roman" panose="02020603050405020304" pitchFamily="18" charset="0"/>
              <a:cs typeface="Times New Roman" panose="02020603050405020304" pitchFamily="18" charset="0"/>
            </a:rPr>
            <a:t> Rate</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598626</xdr:colOff>
      <xdr:row>14</xdr:row>
      <xdr:rowOff>61328</xdr:rowOff>
    </xdr:from>
    <xdr:to>
      <xdr:col>8</xdr:col>
      <xdr:colOff>390514</xdr:colOff>
      <xdr:row>15</xdr:row>
      <xdr:rowOff>145059</xdr:rowOff>
    </xdr:to>
    <xdr:sp macro="" textlink="">
      <xdr:nvSpPr>
        <xdr:cNvPr id="64" name="TextBox 63">
          <a:extLst>
            <a:ext uri="{FF2B5EF4-FFF2-40B4-BE49-F238E27FC236}">
              <a16:creationId xmlns:a16="http://schemas.microsoft.com/office/drawing/2014/main" id="{7D3D8066-A700-4C81-A0E0-C43CDE36EDC7}"/>
            </a:ext>
          </a:extLst>
        </xdr:cNvPr>
        <xdr:cNvSpPr txBox="1"/>
      </xdr:nvSpPr>
      <xdr:spPr>
        <a:xfrm>
          <a:off x="4256226" y="2621648"/>
          <a:ext cx="101108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Component</a:t>
          </a:r>
        </a:p>
      </xdr:txBody>
    </xdr:sp>
    <xdr:clientData/>
  </xdr:twoCellAnchor>
  <xdr:twoCellAnchor>
    <xdr:from>
      <xdr:col>10</xdr:col>
      <xdr:colOff>423366</xdr:colOff>
      <xdr:row>14</xdr:row>
      <xdr:rowOff>55466</xdr:rowOff>
    </xdr:from>
    <xdr:to>
      <xdr:col>11</xdr:col>
      <xdr:colOff>451474</xdr:colOff>
      <xdr:row>15</xdr:row>
      <xdr:rowOff>139197</xdr:rowOff>
    </xdr:to>
    <xdr:sp macro="" textlink="">
      <xdr:nvSpPr>
        <xdr:cNvPr id="65" name="TextBox 64">
          <a:extLst>
            <a:ext uri="{FF2B5EF4-FFF2-40B4-BE49-F238E27FC236}">
              <a16:creationId xmlns:a16="http://schemas.microsoft.com/office/drawing/2014/main" id="{EBC1BBAF-E40D-4D24-B501-32C089354050}"/>
            </a:ext>
          </a:extLst>
        </xdr:cNvPr>
        <xdr:cNvSpPr txBox="1"/>
      </xdr:nvSpPr>
      <xdr:spPr>
        <a:xfrm>
          <a:off x="6519366" y="2615786"/>
          <a:ext cx="63770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Rank</a:t>
          </a:r>
        </a:p>
      </xdr:txBody>
    </xdr:sp>
    <xdr:clientData/>
  </xdr:twoCellAnchor>
  <xdr:twoCellAnchor>
    <xdr:from>
      <xdr:col>14</xdr:col>
      <xdr:colOff>514806</xdr:colOff>
      <xdr:row>4</xdr:row>
      <xdr:rowOff>160388</xdr:rowOff>
    </xdr:from>
    <xdr:to>
      <xdr:col>16</xdr:col>
      <xdr:colOff>489574</xdr:colOff>
      <xdr:row>6</xdr:row>
      <xdr:rowOff>61239</xdr:rowOff>
    </xdr:to>
    <xdr:sp macro="" textlink="">
      <xdr:nvSpPr>
        <xdr:cNvPr id="66" name="TextBox 65">
          <a:extLst>
            <a:ext uri="{FF2B5EF4-FFF2-40B4-BE49-F238E27FC236}">
              <a16:creationId xmlns:a16="http://schemas.microsoft.com/office/drawing/2014/main" id="{6C0A847B-8ED1-4157-BDD2-C2482B80690F}"/>
            </a:ext>
          </a:extLst>
        </xdr:cNvPr>
        <xdr:cNvSpPr txBox="1"/>
      </xdr:nvSpPr>
      <xdr:spPr>
        <a:xfrm>
          <a:off x="9049206" y="891908"/>
          <a:ext cx="119396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Availability</a:t>
          </a:r>
        </a:p>
      </xdr:txBody>
    </xdr:sp>
    <xdr:clientData/>
  </xdr:twoCellAnchor>
  <xdr:twoCellAnchor>
    <xdr:from>
      <xdr:col>6</xdr:col>
      <xdr:colOff>161914</xdr:colOff>
      <xdr:row>16</xdr:row>
      <xdr:rowOff>15239</xdr:rowOff>
    </xdr:from>
    <xdr:to>
      <xdr:col>10</xdr:col>
      <xdr:colOff>1894</xdr:colOff>
      <xdr:row>24</xdr:row>
      <xdr:rowOff>60960</xdr:rowOff>
    </xdr:to>
    <xdr:graphicFrame macro="">
      <xdr:nvGraphicFramePr>
        <xdr:cNvPr id="67" name="Chart 66">
          <a:extLst>
            <a:ext uri="{FF2B5EF4-FFF2-40B4-BE49-F238E27FC236}">
              <a16:creationId xmlns:a16="http://schemas.microsoft.com/office/drawing/2014/main" id="{F5EB9466-4B66-4BA4-831F-512C4868F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10</xdr:col>
      <xdr:colOff>0</xdr:colOff>
      <xdr:row>16</xdr:row>
      <xdr:rowOff>0</xdr:rowOff>
    </xdr:from>
    <xdr:to>
      <xdr:col>13</xdr:col>
      <xdr:colOff>451474</xdr:colOff>
      <xdr:row>24</xdr:row>
      <xdr:rowOff>68580</xdr:rowOff>
    </xdr:to>
    <xdr:graphicFrame macro="">
      <xdr:nvGraphicFramePr>
        <xdr:cNvPr id="68" name="Chart 67">
          <a:extLst>
            <a:ext uri="{FF2B5EF4-FFF2-40B4-BE49-F238E27FC236}">
              <a16:creationId xmlns:a16="http://schemas.microsoft.com/office/drawing/2014/main" id="{DBEF83A4-F32A-4C79-A715-ACA8D6987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14</xdr:col>
      <xdr:colOff>116195</xdr:colOff>
      <xdr:row>6</xdr:row>
      <xdr:rowOff>91440</xdr:rowOff>
    </xdr:from>
    <xdr:to>
      <xdr:col>19</xdr:col>
      <xdr:colOff>352415</xdr:colOff>
      <xdr:row>24</xdr:row>
      <xdr:rowOff>68580</xdr:rowOff>
    </xdr:to>
    <xdr:graphicFrame macro="">
      <xdr:nvGraphicFramePr>
        <xdr:cNvPr id="69" name="Chart 68">
          <a:extLst>
            <a:ext uri="{FF2B5EF4-FFF2-40B4-BE49-F238E27FC236}">
              <a16:creationId xmlns:a16="http://schemas.microsoft.com/office/drawing/2014/main" id="{D3C09662-0607-4F76-ADBB-928E27056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17134</xdr:colOff>
      <xdr:row>15</xdr:row>
      <xdr:rowOff>167640</xdr:rowOff>
    </xdr:from>
    <xdr:to>
      <xdr:col>5</xdr:col>
      <xdr:colOff>550534</xdr:colOff>
      <xdr:row>24</xdr:row>
      <xdr:rowOff>38100</xdr:rowOff>
    </xdr:to>
    <xdr:graphicFrame macro="">
      <xdr:nvGraphicFramePr>
        <xdr:cNvPr id="70" name="Chart 69">
          <a:extLst>
            <a:ext uri="{FF2B5EF4-FFF2-40B4-BE49-F238E27FC236}">
              <a16:creationId xmlns:a16="http://schemas.microsoft.com/office/drawing/2014/main" id="{A98931A9-98BC-4350-B9A0-50776A055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xdr:col>
      <xdr:colOff>304800</xdr:colOff>
      <xdr:row>4</xdr:row>
      <xdr:rowOff>167640</xdr:rowOff>
    </xdr:from>
    <xdr:to>
      <xdr:col>13</xdr:col>
      <xdr:colOff>451474</xdr:colOff>
      <xdr:row>13</xdr:row>
      <xdr:rowOff>45720</xdr:rowOff>
    </xdr:to>
    <xdr:graphicFrame macro="">
      <xdr:nvGraphicFramePr>
        <xdr:cNvPr id="71" name="Chart 70">
          <a:extLst>
            <a:ext uri="{FF2B5EF4-FFF2-40B4-BE49-F238E27FC236}">
              <a16:creationId xmlns:a16="http://schemas.microsoft.com/office/drawing/2014/main" id="{D081EFFA-0CC5-45B8-B86B-F49E55CD1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20</xdr:col>
      <xdr:colOff>0</xdr:colOff>
      <xdr:row>17</xdr:row>
      <xdr:rowOff>91440</xdr:rowOff>
    </xdr:from>
    <xdr:to>
      <xdr:col>23</xdr:col>
      <xdr:colOff>0</xdr:colOff>
      <xdr:row>24</xdr:row>
      <xdr:rowOff>0</xdr:rowOff>
    </xdr:to>
    <mc:AlternateContent xmlns:mc="http://schemas.openxmlformats.org/markup-compatibility/2006">
      <mc:Choice xmlns:a14="http://schemas.microsoft.com/office/drawing/2010/main" Requires="a14">
        <xdr:graphicFrame macro="">
          <xdr:nvGraphicFramePr>
            <xdr:cNvPr id="74" name="Rank">
              <a:extLst>
                <a:ext uri="{FF2B5EF4-FFF2-40B4-BE49-F238E27FC236}">
                  <a16:creationId xmlns:a16="http://schemas.microsoft.com/office/drawing/2014/main" id="{4058235E-B90F-49F3-8C3F-2DE3C79E4E2F}"/>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dr:sp macro="" textlink="">
          <xdr:nvSpPr>
            <xdr:cNvPr id="0" name=""/>
            <xdr:cNvSpPr>
              <a:spLocks noTextEdit="1"/>
            </xdr:cNvSpPr>
          </xdr:nvSpPr>
          <xdr:spPr>
            <a:xfrm>
              <a:off x="12192000" y="3200400"/>
              <a:ext cx="18288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12</xdr:row>
      <xdr:rowOff>0</xdr:rowOff>
    </xdr:from>
    <xdr:to>
      <xdr:col>23</xdr:col>
      <xdr:colOff>0</xdr:colOff>
      <xdr:row>17</xdr:row>
      <xdr:rowOff>0</xdr:rowOff>
    </xdr:to>
    <mc:AlternateContent xmlns:mc="http://schemas.openxmlformats.org/markup-compatibility/2006">
      <mc:Choice xmlns:a14="http://schemas.microsoft.com/office/drawing/2010/main" Requires="a14">
        <xdr:graphicFrame macro="">
          <xdr:nvGraphicFramePr>
            <xdr:cNvPr id="76" name="Component">
              <a:extLst>
                <a:ext uri="{FF2B5EF4-FFF2-40B4-BE49-F238E27FC236}">
                  <a16:creationId xmlns:a16="http://schemas.microsoft.com/office/drawing/2014/main" id="{25580197-C02B-4480-8CBE-00420E7BAA47}"/>
                </a:ext>
              </a:extLst>
            </xdr:cNvPr>
            <xdr:cNvGraphicFramePr/>
          </xdr:nvGraphicFramePr>
          <xdr:xfrm>
            <a:off x="0" y="0"/>
            <a:ext cx="0" cy="0"/>
          </xdr:xfrm>
          <a:graphic>
            <a:graphicData uri="http://schemas.microsoft.com/office/drawing/2010/slicer">
              <sle:slicer xmlns:sle="http://schemas.microsoft.com/office/drawing/2010/slicer" name="Component"/>
            </a:graphicData>
          </a:graphic>
        </xdr:graphicFrame>
      </mc:Choice>
      <mc:Fallback>
        <xdr:sp macro="" textlink="">
          <xdr:nvSpPr>
            <xdr:cNvPr id="0" name=""/>
            <xdr:cNvSpPr>
              <a:spLocks noTextEdit="1"/>
            </xdr:cNvSpPr>
          </xdr:nvSpPr>
          <xdr:spPr>
            <a:xfrm>
              <a:off x="12192000" y="2194560"/>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4</xdr:row>
      <xdr:rowOff>114300</xdr:rowOff>
    </xdr:from>
    <xdr:to>
      <xdr:col>23</xdr:col>
      <xdr:colOff>0</xdr:colOff>
      <xdr:row>11</xdr:row>
      <xdr:rowOff>91440</xdr:rowOff>
    </xdr:to>
    <mc:AlternateContent xmlns:mc="http://schemas.openxmlformats.org/markup-compatibility/2006">
      <mc:Choice xmlns:a14="http://schemas.microsoft.com/office/drawing/2010/main" Requires="a14">
        <xdr:graphicFrame macro="">
          <xdr:nvGraphicFramePr>
            <xdr:cNvPr id="77" name="AssetName">
              <a:extLst>
                <a:ext uri="{FF2B5EF4-FFF2-40B4-BE49-F238E27FC236}">
                  <a16:creationId xmlns:a16="http://schemas.microsoft.com/office/drawing/2014/main" id="{7E9DCCD1-79E1-4504-B2D3-A79818B1FFE1}"/>
                </a:ext>
              </a:extLst>
            </xdr:cNvPr>
            <xdr:cNvGraphicFramePr/>
          </xdr:nvGraphicFramePr>
          <xdr:xfrm>
            <a:off x="0" y="0"/>
            <a:ext cx="0" cy="0"/>
          </xdr:xfrm>
          <a:graphic>
            <a:graphicData uri="http://schemas.microsoft.com/office/drawing/2010/slicer">
              <sle:slicer xmlns:sle="http://schemas.microsoft.com/office/drawing/2010/slicer" name="AssetName"/>
            </a:graphicData>
          </a:graphic>
        </xdr:graphicFrame>
      </mc:Choice>
      <mc:Fallback>
        <xdr:sp macro="" textlink="">
          <xdr:nvSpPr>
            <xdr:cNvPr id="0" name=""/>
            <xdr:cNvSpPr>
              <a:spLocks noTextEdit="1"/>
            </xdr:cNvSpPr>
          </xdr:nvSpPr>
          <xdr:spPr>
            <a:xfrm>
              <a:off x="12192000" y="845820"/>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0.33846</cdr:x>
      <cdr:y>0.19598</cdr:y>
    </cdr:from>
    <cdr:to>
      <cdr:x>0.65641</cdr:x>
      <cdr:y>0.82412</cdr:y>
    </cdr:to>
    <cdr:sp macro="" textlink="PivotTables!$N$2">
      <cdr:nvSpPr>
        <cdr:cNvPr id="2" name="TextBox 1">
          <a:extLst xmlns:a="http://schemas.openxmlformats.org/drawingml/2006/main">
            <a:ext uri="{FF2B5EF4-FFF2-40B4-BE49-F238E27FC236}">
              <a16:creationId xmlns:a16="http://schemas.microsoft.com/office/drawing/2014/main" id="{8EB7EFA8-D29C-4984-BB0D-70F083FD831F}"/>
            </a:ext>
          </a:extLst>
        </cdr:cNvPr>
        <cdr:cNvSpPr txBox="1"/>
      </cdr:nvSpPr>
      <cdr:spPr>
        <a:xfrm xmlns:a="http://schemas.openxmlformats.org/drawingml/2006/main">
          <a:off x="1005841" y="297180"/>
          <a:ext cx="944880" cy="9524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5DB7C4C-7367-48BB-AC14-F6416BF3EF08}" type="TxLink">
            <a:rPr lang="en-US" sz="1800" b="0" i="0" u="none" strike="noStrike">
              <a:solidFill>
                <a:schemeClr val="bg1"/>
              </a:solidFill>
              <a:latin typeface="Times New Roman" panose="02020603050405020304" pitchFamily="18" charset="0"/>
              <a:cs typeface="Times New Roman" panose="02020603050405020304" pitchFamily="18" charset="0"/>
            </a:rPr>
            <a:pPr algn="ctr"/>
            <a:t>50%</a:t>
          </a:fld>
          <a:endParaRPr lang="en-US" sz="1800" b="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320040</xdr:colOff>
      <xdr:row>7</xdr:row>
      <xdr:rowOff>144780</xdr:rowOff>
    </xdr:from>
    <xdr:to>
      <xdr:col>11</xdr:col>
      <xdr:colOff>144780</xdr:colOff>
      <xdr:row>17</xdr:row>
      <xdr:rowOff>133350</xdr:rowOff>
    </xdr:to>
    <xdr:graphicFrame macro="">
      <xdr:nvGraphicFramePr>
        <xdr:cNvPr id="3" name="Chart 2">
          <a:extLst>
            <a:ext uri="{FF2B5EF4-FFF2-40B4-BE49-F238E27FC236}">
              <a16:creationId xmlns:a16="http://schemas.microsoft.com/office/drawing/2014/main" id="{ADF3CC8D-EB47-403E-9A00-1AD228179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678180</xdr:colOff>
      <xdr:row>7</xdr:row>
      <xdr:rowOff>179070</xdr:rowOff>
    </xdr:from>
    <xdr:to>
      <xdr:col>21</xdr:col>
      <xdr:colOff>365760</xdr:colOff>
      <xdr:row>22</xdr:row>
      <xdr:rowOff>179070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D90B1679-43EE-4C7A-BD1F-4EBD765AFC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8920" y="1459230"/>
              <a:ext cx="59359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601980</xdr:colOff>
      <xdr:row>6</xdr:row>
      <xdr:rowOff>83820</xdr:rowOff>
    </xdr:from>
    <xdr:to>
      <xdr:col>26</xdr:col>
      <xdr:colOff>106680</xdr:colOff>
      <xdr:row>16</xdr:row>
      <xdr:rowOff>26670</xdr:rowOff>
    </xdr:to>
    <xdr:graphicFrame macro="">
      <xdr:nvGraphicFramePr>
        <xdr:cNvPr id="6" name="Chart 5">
          <a:extLst>
            <a:ext uri="{FF2B5EF4-FFF2-40B4-BE49-F238E27FC236}">
              <a16:creationId xmlns:a16="http://schemas.microsoft.com/office/drawing/2014/main" id="{187AEA49-E2EA-4631-AF2E-42C94E285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594360</xdr:colOff>
      <xdr:row>16</xdr:row>
      <xdr:rowOff>76200</xdr:rowOff>
    </xdr:from>
    <xdr:to>
      <xdr:col>25</xdr:col>
      <xdr:colOff>548640</xdr:colOff>
      <xdr:row>19</xdr:row>
      <xdr:rowOff>7620</xdr:rowOff>
    </xdr:to>
    <xdr:sp macro="" textlink="$AA$3">
      <xdr:nvSpPr>
        <xdr:cNvPr id="7" name="TextBox 6">
          <a:extLst>
            <a:ext uri="{FF2B5EF4-FFF2-40B4-BE49-F238E27FC236}">
              <a16:creationId xmlns:a16="http://schemas.microsoft.com/office/drawing/2014/main" id="{54F72F23-6A7F-430C-8B70-24B49EE38DD0}"/>
            </a:ext>
          </a:extLst>
        </xdr:cNvPr>
        <xdr:cNvSpPr txBox="1"/>
      </xdr:nvSpPr>
      <xdr:spPr>
        <a:xfrm>
          <a:off x="17914620" y="3002280"/>
          <a:ext cx="815340" cy="480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EBF376-851C-4B2F-95E7-9EEAD60753D5}" type="TxLink">
            <a:rPr lang="en-US" sz="2800" b="0" i="0" u="none" strike="noStrike">
              <a:solidFill>
                <a:srgbClr val="000000"/>
              </a:solidFill>
              <a:latin typeface="Calibri"/>
              <a:cs typeface="Calibri"/>
            </a:rPr>
            <a:pPr/>
            <a:t>67%</a:t>
          </a:fld>
          <a:endParaRPr lang="en-US" sz="2800"/>
        </a:p>
      </xdr:txBody>
    </xdr:sp>
    <xdr:clientData/>
  </xdr:twoCellAnchor>
  <xdr:twoCellAnchor>
    <xdr:from>
      <xdr:col>27</xdr:col>
      <xdr:colOff>510540</xdr:colOff>
      <xdr:row>5</xdr:row>
      <xdr:rowOff>76200</xdr:rowOff>
    </xdr:from>
    <xdr:to>
      <xdr:col>30</xdr:col>
      <xdr:colOff>38100</xdr:colOff>
      <xdr:row>16</xdr:row>
      <xdr:rowOff>102870</xdr:rowOff>
    </xdr:to>
    <xdr:graphicFrame macro="">
      <xdr:nvGraphicFramePr>
        <xdr:cNvPr id="8" name="Chart 7">
          <a:extLst>
            <a:ext uri="{FF2B5EF4-FFF2-40B4-BE49-F238E27FC236}">
              <a16:creationId xmlns:a16="http://schemas.microsoft.com/office/drawing/2014/main" id="{CBA9B780-E803-47FF-A6C1-97644D985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05.792583564813" createdVersion="6" refreshedVersion="6" minRefreshableVersion="3" recordCount="9" xr:uid="{BFD6BE90-6A14-4B86-9B85-9B8C157CC675}">
  <cacheSource type="worksheet">
    <worksheetSource name="Data_Table"/>
  </cacheSource>
  <cacheFields count="9">
    <cacheField name="Date" numFmtId="14">
      <sharedItems containsSemiMixedTypes="0" containsNonDate="0" containsDate="1" containsString="0" minDate="2017-01-01T00:00:00" maxDate="2017-06-13T00:00:00" count="9">
        <d v="2017-01-01T00:00:00"/>
        <d v="2017-01-02T00:00:00"/>
        <d v="2017-03-01T00:00:00"/>
        <d v="2017-04-01T00:00:00"/>
        <d v="2017-04-23T00:00:00"/>
        <d v="2017-05-02T00:00:00"/>
        <d v="2017-05-22T00:00:00"/>
        <d v="2017-06-05T00:00:00"/>
        <d v="2017-06-12T00:00:00"/>
      </sharedItems>
      <fieldGroup par="8" base="0">
        <rangePr groupBy="days" startDate="2017-01-01T00:00:00" endDate="2017-06-13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3/2017"/>
        </groupItems>
      </fieldGroup>
    </cacheField>
    <cacheField name="Location" numFmtId="14">
      <sharedItems count="16">
        <s v="New York"/>
        <s v="Maine"/>
        <s v="New Hampshire"/>
        <s v="Vermont"/>
        <s v="New Jersey"/>
        <s v="Pennsylvania"/>
        <s v="Connecticut"/>
        <s v="Massachusetts"/>
        <s v="Rhode Island"/>
        <s v="Maryland" u="1"/>
        <s v="Washington" u="1"/>
        <s v="Florida" u="1"/>
        <s v="Texas" u="1"/>
        <s v="Delaware" u="1"/>
        <s v="California" u="1"/>
        <s v="Georgia" u="1"/>
      </sharedItems>
    </cacheField>
    <cacheField name="Name" numFmtId="0">
      <sharedItems/>
    </cacheField>
    <cacheField name="Return" numFmtId="0">
      <sharedItems count="2">
        <s v="Yes"/>
        <s v="No"/>
      </sharedItems>
    </cacheField>
    <cacheField name="Delivery" numFmtId="0">
      <sharedItems count="2">
        <s v="On-time"/>
        <s v="Delayed"/>
      </sharedItems>
    </cacheField>
    <cacheField name="Price" numFmtId="0">
      <sharedItems containsSemiMixedTypes="0" containsString="0" containsNumber="1" minValue="1.99" maxValue="12.99"/>
    </cacheField>
    <cacheField name="Unites" numFmtId="0">
      <sharedItems containsSemiMixedTypes="0" containsString="0" containsNumber="1" containsInteger="1" minValue="45" maxValue="550"/>
    </cacheField>
    <cacheField name="Revenue" numFmtId="0">
      <sharedItems containsSemiMixedTypes="0" containsString="0" containsNumber="1" minValue="248.75" maxValue="1094.5"/>
    </cacheField>
    <cacheField name="Months" numFmtId="0" databaseField="0">
      <fieldGroup base="0">
        <rangePr groupBy="months" startDate="2017-01-01T00:00:00" endDate="2017-06-13T00:00:00"/>
        <groupItems count="14">
          <s v="&lt;1/1/2017"/>
          <s v="Jan"/>
          <s v="Feb"/>
          <s v="Mar"/>
          <s v="Apr"/>
          <s v="May"/>
          <s v="Jun"/>
          <s v="Jul"/>
          <s v="Aug"/>
          <s v="Sep"/>
          <s v="Oct"/>
          <s v="Nov"/>
          <s v="Dec"/>
          <s v="&gt;6/1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08.886496874999" createdVersion="6" refreshedVersion="6" minRefreshableVersion="3" recordCount="22" xr:uid="{2D507522-3227-410F-9756-2F36959540A3}">
  <cacheSource type="worksheet">
    <worksheetSource name="License_Table"/>
  </cacheSource>
  <cacheFields count="11">
    <cacheField name="LicenseId" numFmtId="0">
      <sharedItems containsSemiMixedTypes="0" containsString="0" containsNumber="1" containsInteger="1" minValue="1" maxValue="22"/>
    </cacheField>
    <cacheField name="AssetName" numFmtId="0">
      <sharedItems count="9">
        <s v="JusticeLeague"/>
        <s v="Avengers"/>
        <s v="SpeedForce"/>
        <s v="WorldDomination"/>
        <s v="DontUseMe"/>
        <s v="License2Kill"/>
        <s v="RandomLicense"/>
        <s v="Robot"/>
        <s v="Robot2"/>
      </sharedItems>
    </cacheField>
    <cacheField name="Key" numFmtId="0">
      <sharedItems/>
    </cacheField>
    <cacheField name="StartDate" numFmtId="14">
      <sharedItems containsSemiMixedTypes="0" containsNonDate="0" containsDate="1" containsString="0" minDate="2020-01-01T00:00:00" maxDate="2020-12-03T00:00:00" count="20">
        <d v="2020-01-01T00:00:00"/>
        <d v="2020-02-01T00:00:00"/>
        <d v="2020-03-01T00:00:00"/>
        <d v="2020-06-01T00:00:00"/>
        <d v="2020-06-02T00:00:00"/>
        <d v="2020-06-03T00:00:00"/>
        <d v="2020-10-05T00:00:00"/>
        <d v="2020-10-10T00:00:00"/>
        <d v="2020-01-15T00:00:00"/>
        <d v="2020-02-15T00:00:00"/>
        <d v="2020-04-04T00:00:00"/>
        <d v="2020-05-05T00:00:00"/>
        <d v="2020-01-20T00:00:00"/>
        <d v="2020-01-25T00:00:00"/>
        <d v="2020-07-03T00:00:00"/>
        <d v="2020-09-02T00:00:00"/>
        <d v="2020-01-12T00:00:00"/>
        <d v="2020-12-02T00:00:00"/>
        <d v="2020-11-01T00:00:00"/>
        <d v="2020-11-15T00:00:00"/>
      </sharedItems>
      <fieldGroup par="8" base="3">
        <rangePr groupBy="months" startDate="2020-01-01T00:00:00" endDate="2020-12-03T00:00:00"/>
        <groupItems count="14">
          <s v="&lt;1/1/2020"/>
          <s v="Jan"/>
          <s v="Feb"/>
          <s v="Mar"/>
          <s v="Apr"/>
          <s v="May"/>
          <s v="Jun"/>
          <s v="Jul"/>
          <s v="Aug"/>
          <s v="Sep"/>
          <s v="Oct"/>
          <s v="Nov"/>
          <s v="Dec"/>
          <s v="&gt;12/3/2020"/>
        </groupItems>
      </fieldGroup>
    </cacheField>
    <cacheField name="Length" numFmtId="2">
      <sharedItems containsSemiMixedTypes="0" containsString="0" containsNumber="1" containsInteger="1" minValue="49" maxValue="3048"/>
    </cacheField>
    <cacheField name="EndDate" numFmtId="14">
      <sharedItems containsSemiMixedTypes="0" containsNonDate="0" containsDate="1" containsString="0" minDate="2020-12-20T00:00:00" maxDate="2028-08-09T00:00:00" count="18">
        <d v="2022-01-01T00:00:00"/>
        <d v="2024-03-15T00:00:00"/>
        <d v="2023-02-14T00:00:00"/>
        <d v="2021-09-15T00:00:00"/>
        <d v="2022-02-15T00:00:00"/>
        <d v="2021-01-01T00:00:00"/>
        <d v="2021-02-01T00:00:00"/>
        <d v="2028-08-08T00:00:00"/>
        <d v="2027-09-09T00:00:00"/>
        <d v="2022-02-01T00:00:00"/>
        <d v="2022-07-04T00:00:00"/>
        <d v="2021-10-03T00:00:00"/>
        <d v="2021-04-14T00:00:00"/>
        <d v="2021-06-23T00:00:00"/>
        <d v="2024-05-28T00:00:00"/>
        <d v="2023-11-12T00:00:00"/>
        <d v="2020-12-20T00:00:00"/>
        <d v="2021-01-15T00:00:00"/>
      </sharedItems>
      <fieldGroup par="10" base="5">
        <rangePr groupBy="months" startDate="2020-12-20T00:00:00" endDate="2028-08-09T00:00:00"/>
        <groupItems count="14">
          <s v="&lt;12/20/2020"/>
          <s v="Jan"/>
          <s v="Feb"/>
          <s v="Mar"/>
          <s v="Apr"/>
          <s v="May"/>
          <s v="Jun"/>
          <s v="Jul"/>
          <s v="Aug"/>
          <s v="Sep"/>
          <s v="Oct"/>
          <s v="Nov"/>
          <s v="Dec"/>
          <s v="&gt;8/9/2028"/>
        </groupItems>
      </fieldGroup>
    </cacheField>
    <cacheField name="Available" numFmtId="0">
      <sharedItems containsSemiMixedTypes="0" containsString="0" containsNumber="1" containsInteger="1" minValue="0" maxValue="1" count="2">
        <n v="0"/>
        <n v="1"/>
      </sharedItems>
    </cacheField>
    <cacheField name="Quarters" numFmtId="0" databaseField="0">
      <fieldGroup base="3">
        <rangePr groupBy="quarters" startDate="2020-01-01T00:00:00" endDate="2020-12-03T00:00:00"/>
        <groupItems count="6">
          <s v="&lt;1/1/2020"/>
          <s v="Qtr1"/>
          <s v="Qtr2"/>
          <s v="Qtr3"/>
          <s v="Qtr4"/>
          <s v="&gt;12/3/2020"/>
        </groupItems>
      </fieldGroup>
    </cacheField>
    <cacheField name="Years" numFmtId="0" databaseField="0">
      <fieldGroup base="3">
        <rangePr groupBy="years" startDate="2020-01-01T00:00:00" endDate="2020-12-03T00:00:00"/>
        <groupItems count="3">
          <s v="&lt;1/1/2020"/>
          <s v="2020"/>
          <s v="&gt;12/3/2020"/>
        </groupItems>
      </fieldGroup>
    </cacheField>
    <cacheField name="Quarters2" numFmtId="0" databaseField="0">
      <fieldGroup base="5">
        <rangePr groupBy="quarters" startDate="2020-12-20T00:00:00" endDate="2028-08-09T00:00:00"/>
        <groupItems count="6">
          <s v="&lt;12/20/2020"/>
          <s v="Qtr1"/>
          <s v="Qtr2"/>
          <s v="Qtr3"/>
          <s v="Qtr4"/>
          <s v="&gt;8/9/2028"/>
        </groupItems>
      </fieldGroup>
    </cacheField>
    <cacheField name="Years2" numFmtId="0" databaseField="0">
      <fieldGroup base="5">
        <rangePr groupBy="years" startDate="2020-12-20T00:00:00" endDate="2028-08-09T00:00:00"/>
        <groupItems count="11">
          <s v="&lt;12/20/2020"/>
          <s v="2020"/>
          <s v="2021"/>
          <s v="2022"/>
          <s v="2023"/>
          <s v="2024"/>
          <s v="2025"/>
          <s v="2026"/>
          <s v="2027"/>
          <s v="2028"/>
          <s v="&gt;8/9/2028"/>
        </groupItems>
      </fieldGroup>
    </cacheField>
  </cacheFields>
  <extLst>
    <ext xmlns:x14="http://schemas.microsoft.com/office/spreadsheetml/2009/9/main" uri="{725AE2AE-9491-48be-B2B4-4EB974FC3084}">
      <x14:pivotCacheDefinition pivotCacheId="189831443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08.887929861114" createdVersion="6" refreshedVersion="6" minRefreshableVersion="3" recordCount="14" xr:uid="{00E02E28-DD74-4870-ABCC-1C7522ED1936}">
  <cacheSource type="worksheet">
    <worksheetSource name="User_Table"/>
  </cacheSource>
  <cacheFields count="9">
    <cacheField name="UserId" numFmtId="0">
      <sharedItems containsSemiMixedTypes="0" containsString="0" containsNumber="1" containsInteger="1" minValue="1" maxValue="14"/>
    </cacheField>
    <cacheField name="First Name" numFmtId="0">
      <sharedItems/>
    </cacheField>
    <cacheField name="Middle Name" numFmtId="0">
      <sharedItems/>
    </cacheField>
    <cacheField name="Last Name" numFmtId="0">
      <sharedItems/>
    </cacheField>
    <cacheField name="Suffix" numFmtId="0">
      <sharedItems/>
    </cacheField>
    <cacheField name="Email" numFmtId="0">
      <sharedItems/>
    </cacheField>
    <cacheField name="Rank" numFmtId="0">
      <sharedItems count="10">
        <s v="COL"/>
        <s v="CPT"/>
        <s v="2LT"/>
        <s v="N/A"/>
        <s v="LTG"/>
        <s v="LTC"/>
        <s v="SPC"/>
        <s v="MAJ"/>
        <s v="CSM"/>
        <s v="1LT"/>
      </sharedItems>
    </cacheField>
    <cacheField name="Component" numFmtId="0">
      <sharedItems count="4">
        <s v="Active Duty"/>
        <s v="National Guard"/>
        <s v="Contractor"/>
        <s v="Army Reserve"/>
      </sharedItems>
    </cacheField>
    <cacheField name="HasLicense" numFmtId="0">
      <sharedItems containsSemiMixedTypes="0" containsString="0" containsNumber="1" containsInteger="1" minValue="0" maxValue="2" count="3">
        <n v="1"/>
        <n v="0"/>
        <n v="2"/>
      </sharedItems>
    </cacheField>
  </cacheFields>
  <extLst>
    <ext xmlns:x14="http://schemas.microsoft.com/office/spreadsheetml/2009/9/main" uri="{725AE2AE-9491-48be-B2B4-4EB974FC3084}">
      <x14:pivotCacheDefinition pivotCacheId="244450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Alpha"/>
    <x v="0"/>
    <x v="0"/>
    <n v="1.99"/>
    <n v="125"/>
    <n v="248.75"/>
  </r>
  <r>
    <x v="1"/>
    <x v="1"/>
    <s v="Bravo"/>
    <x v="0"/>
    <x v="1"/>
    <n v="2.4900000000000002"/>
    <n v="200"/>
    <n v="498.00000000000006"/>
  </r>
  <r>
    <x v="2"/>
    <x v="2"/>
    <s v="Charlie"/>
    <x v="0"/>
    <x v="0"/>
    <n v="1.99"/>
    <n v="550"/>
    <n v="1094.5"/>
  </r>
  <r>
    <x v="3"/>
    <x v="3"/>
    <s v="Delta"/>
    <x v="1"/>
    <x v="0"/>
    <n v="9.99"/>
    <n v="60"/>
    <n v="599.4"/>
  </r>
  <r>
    <x v="4"/>
    <x v="4"/>
    <s v="Echo"/>
    <x v="0"/>
    <x v="1"/>
    <n v="12.99"/>
    <n v="45"/>
    <n v="584.54999999999995"/>
  </r>
  <r>
    <x v="5"/>
    <x v="5"/>
    <s v="Foxtrot"/>
    <x v="1"/>
    <x v="1"/>
    <n v="4.99"/>
    <n v="60"/>
    <n v="299.40000000000003"/>
  </r>
  <r>
    <x v="6"/>
    <x v="6"/>
    <s v="Golf"/>
    <x v="0"/>
    <x v="0"/>
    <n v="3.49"/>
    <n v="200"/>
    <n v="698"/>
  </r>
  <r>
    <x v="7"/>
    <x v="7"/>
    <s v="Hotel"/>
    <x v="1"/>
    <x v="0"/>
    <n v="6.49"/>
    <n v="125"/>
    <n v="811.25"/>
  </r>
  <r>
    <x v="8"/>
    <x v="8"/>
    <s v="Igloo"/>
    <x v="1"/>
    <x v="0"/>
    <n v="5.99"/>
    <n v="75"/>
    <n v="449.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n v="1"/>
    <x v="0"/>
    <s v="A1B2C3"/>
    <x v="0"/>
    <n v="731"/>
    <x v="0"/>
    <x v="0"/>
  </r>
  <r>
    <n v="2"/>
    <x v="0"/>
    <s v="D1E1F1"/>
    <x v="1"/>
    <n v="1504"/>
    <x v="1"/>
    <x v="0"/>
  </r>
  <r>
    <n v="3"/>
    <x v="0"/>
    <s v="G1H1I1"/>
    <x v="2"/>
    <n v="1080"/>
    <x v="2"/>
    <x v="0"/>
  </r>
  <r>
    <n v="4"/>
    <x v="1"/>
    <s v="A1S2D3"/>
    <x v="3"/>
    <n v="471"/>
    <x v="3"/>
    <x v="0"/>
  </r>
  <r>
    <n v="5"/>
    <x v="1"/>
    <s v="F4G5H6"/>
    <x v="4"/>
    <n v="470"/>
    <x v="3"/>
    <x v="0"/>
  </r>
  <r>
    <n v="6"/>
    <x v="1"/>
    <s v="J7K8L9"/>
    <x v="5"/>
    <n v="469"/>
    <x v="3"/>
    <x v="0"/>
  </r>
  <r>
    <n v="7"/>
    <x v="2"/>
    <s v="ZQXWCE"/>
    <x v="6"/>
    <n v="498"/>
    <x v="4"/>
    <x v="0"/>
  </r>
  <r>
    <n v="8"/>
    <x v="2"/>
    <s v="VRBTNY"/>
    <x v="7"/>
    <n v="493"/>
    <x v="4"/>
    <x v="0"/>
  </r>
  <r>
    <n v="9"/>
    <x v="3"/>
    <s v="A12345"/>
    <x v="8"/>
    <n v="352"/>
    <x v="5"/>
    <x v="0"/>
  </r>
  <r>
    <n v="10"/>
    <x v="3"/>
    <s v="B12345"/>
    <x v="9"/>
    <n v="352"/>
    <x v="6"/>
    <x v="0"/>
  </r>
  <r>
    <n v="11"/>
    <x v="4"/>
    <s v="A00000"/>
    <x v="10"/>
    <n v="3048"/>
    <x v="7"/>
    <x v="1"/>
  </r>
  <r>
    <n v="12"/>
    <x v="4"/>
    <s v="B00000"/>
    <x v="11"/>
    <n v="2683"/>
    <x v="8"/>
    <x v="1"/>
  </r>
  <r>
    <n v="13"/>
    <x v="5"/>
    <s v="K12345"/>
    <x v="12"/>
    <n v="743"/>
    <x v="9"/>
    <x v="1"/>
  </r>
  <r>
    <n v="14"/>
    <x v="5"/>
    <s v="K67890"/>
    <x v="13"/>
    <n v="738"/>
    <x v="9"/>
    <x v="0"/>
  </r>
  <r>
    <n v="15"/>
    <x v="6"/>
    <s v="ABCDEF"/>
    <x v="14"/>
    <n v="731"/>
    <x v="10"/>
    <x v="1"/>
  </r>
  <r>
    <n v="16"/>
    <x v="1"/>
    <s v="M1N2O3"/>
    <x v="4"/>
    <n v="488"/>
    <x v="11"/>
    <x v="1"/>
  </r>
  <r>
    <n v="17"/>
    <x v="1"/>
    <s v="P4Q5R6"/>
    <x v="15"/>
    <n v="224"/>
    <x v="12"/>
    <x v="1"/>
  </r>
  <r>
    <n v="18"/>
    <x v="1"/>
    <s v="S7T8U9"/>
    <x v="16"/>
    <n v="528"/>
    <x v="13"/>
    <x v="1"/>
  </r>
  <r>
    <n v="19"/>
    <x v="0"/>
    <s v="Z1X2C3"/>
    <x v="2"/>
    <n v="1549"/>
    <x v="14"/>
    <x v="1"/>
  </r>
  <r>
    <n v="20"/>
    <x v="0"/>
    <s v="V4B5N6"/>
    <x v="17"/>
    <n v="1075"/>
    <x v="15"/>
    <x v="1"/>
  </r>
  <r>
    <n v="21"/>
    <x v="7"/>
    <s v="O5O5O5"/>
    <x v="18"/>
    <n v="49"/>
    <x v="16"/>
    <x v="1"/>
  </r>
  <r>
    <n v="22"/>
    <x v="8"/>
    <s v="O6O6O6"/>
    <x v="19"/>
    <n v="61"/>
    <x v="17"/>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s v="Bruce"/>
    <s v="N/A"/>
    <s v="Wayne"/>
    <s v="N/A"/>
    <s v="brucewayne.mil@mail.mil"/>
    <x v="0"/>
    <x v="0"/>
    <x v="0"/>
  </r>
  <r>
    <n v="2"/>
    <s v="Natalia"/>
    <s v="Allanovna"/>
    <s v="Romanova"/>
    <s v="N/A"/>
    <s v="nataliaromanova.mil@mail.mil"/>
    <x v="1"/>
    <x v="1"/>
    <x v="0"/>
  </r>
  <r>
    <n v="3"/>
    <s v="Steve"/>
    <s v="G."/>
    <s v="Rogers"/>
    <s v="N/A"/>
    <s v="steverogers.mil@mail.mil"/>
    <x v="1"/>
    <x v="0"/>
    <x v="0"/>
  </r>
  <r>
    <n v="4"/>
    <s v="Thomas"/>
    <s v="James"/>
    <s v="Finn"/>
    <s v="III"/>
    <s v="thomas.j.finn.mil@mail.mil"/>
    <x v="2"/>
    <x v="0"/>
    <x v="1"/>
  </r>
  <r>
    <n v="5"/>
    <s v="Raven"/>
    <s v="Mystique"/>
    <s v="Darkholme"/>
    <s v="N/A"/>
    <s v="ravendarkholme.mil@mail.mil"/>
    <x v="3"/>
    <x v="2"/>
    <x v="1"/>
  </r>
  <r>
    <n v="6"/>
    <s v="Clark"/>
    <s v="Kal-El"/>
    <s v="Kent"/>
    <s v="N/A"/>
    <s v="clarkkent.mil@mail.mil"/>
    <x v="4"/>
    <x v="0"/>
    <x v="0"/>
  </r>
  <r>
    <n v="7"/>
    <s v="Charles"/>
    <s v="Francis"/>
    <s v="Xavier"/>
    <s v="N/A"/>
    <s v="charlesxavier.mil@mail.mil"/>
    <x v="5"/>
    <x v="1"/>
    <x v="1"/>
  </r>
  <r>
    <n v="8"/>
    <s v="Lex"/>
    <s v="N/A"/>
    <s v="Luthor"/>
    <s v="N/A"/>
    <s v="lexluthor.mil@mail.mil"/>
    <x v="3"/>
    <x v="2"/>
    <x v="1"/>
  </r>
  <r>
    <n v="9"/>
    <s v="Wade"/>
    <s v="Deadpool"/>
    <s v="Wilson"/>
    <s v="Jr"/>
    <s v="wadewilson.mil@mail.mil"/>
    <x v="6"/>
    <x v="2"/>
    <x v="2"/>
  </r>
  <r>
    <n v="10"/>
    <s v="Wallace"/>
    <s v="Rudolph"/>
    <s v="West"/>
    <s v="N/A"/>
    <s v="wallacewest.mil@mail.mil"/>
    <x v="2"/>
    <x v="0"/>
    <x v="2"/>
  </r>
  <r>
    <n v="11"/>
    <s v="Bartholomew"/>
    <s v="Henry"/>
    <s v="Allen"/>
    <s v="N/A"/>
    <s v="bartholomewallen.mil@mail.mil"/>
    <x v="7"/>
    <x v="3"/>
    <x v="0"/>
  </r>
  <r>
    <n v="12"/>
    <s v="Victor"/>
    <s v="Von"/>
    <s v="Doom"/>
    <s v="N/A"/>
    <s v="victordoom.mil@mail.mil"/>
    <x v="8"/>
    <x v="0"/>
    <x v="0"/>
  </r>
  <r>
    <n v="13"/>
    <s v="Grayson"/>
    <s v="Branch"/>
    <s v="Gordon"/>
    <s v="N/A"/>
    <s v="grayson.b.gordon.mil@mail.mil"/>
    <x v="2"/>
    <x v="0"/>
    <x v="1"/>
  </r>
  <r>
    <n v="14"/>
    <s v="Brian"/>
    <s v="B"/>
    <s v="Baker"/>
    <s v="N/A"/>
    <s v="brian.b.baker.mil@mail.mil"/>
    <x v="9"/>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A5B085-5AC8-4091-B52A-3DEC4AF1AC25}" name="PivotTable6" cacheId="5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12" firstHeaderRow="1" firstDataRow="1" firstDataCol="1"/>
  <pivotFields count="9">
    <pivotField showAll="0"/>
    <pivotField showAll="0"/>
    <pivotField showAll="0"/>
    <pivotField showAll="0"/>
    <pivotField showAll="0"/>
    <pivotField showAll="0"/>
    <pivotField axis="axisRow" showAll="0">
      <items count="11">
        <item x="2"/>
        <item x="0"/>
        <item x="1"/>
        <item x="8"/>
        <item x="5"/>
        <item x="4"/>
        <item x="7"/>
        <item x="3"/>
        <item x="6"/>
        <item x="9"/>
        <item t="default"/>
      </items>
    </pivotField>
    <pivotField showAll="0">
      <items count="5">
        <item x="0"/>
        <item x="3"/>
        <item x="2"/>
        <item x="1"/>
        <item t="default"/>
      </items>
    </pivotField>
    <pivotField dataField="1" showAll="0">
      <items count="4">
        <item x="1"/>
        <item x="0"/>
        <item x="2"/>
        <item t="default"/>
      </items>
    </pivotField>
  </pivotFields>
  <rowFields count="1">
    <field x="6"/>
  </rowFields>
  <rowItems count="11">
    <i>
      <x/>
    </i>
    <i>
      <x v="1"/>
    </i>
    <i>
      <x v="2"/>
    </i>
    <i>
      <x v="3"/>
    </i>
    <i>
      <x v="4"/>
    </i>
    <i>
      <x v="5"/>
    </i>
    <i>
      <x v="6"/>
    </i>
    <i>
      <x v="7"/>
    </i>
    <i>
      <x v="8"/>
    </i>
    <i>
      <x v="9"/>
    </i>
    <i t="grand">
      <x/>
    </i>
  </rowItems>
  <colItems count="1">
    <i/>
  </colItems>
  <dataFields count="1">
    <dataField name="Sum of HasLicense" fld="8" baseField="0" baseItem="0"/>
  </dataFields>
  <chartFormats count="9">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2" format="20">
      <pivotArea type="data" outline="0" fieldPosition="0">
        <references count="2">
          <reference field="4294967294" count="1" selected="0">
            <x v="0"/>
          </reference>
          <reference field="6" count="1" selected="0">
            <x v="1"/>
          </reference>
        </references>
      </pivotArea>
    </chartFormat>
    <chartFormat chart="2" format="21">
      <pivotArea type="data" outline="0" fieldPosition="0">
        <references count="2">
          <reference field="4294967294" count="1" selected="0">
            <x v="0"/>
          </reference>
          <reference field="6" count="1" selected="0">
            <x v="2"/>
          </reference>
        </references>
      </pivotArea>
    </chartFormat>
    <chartFormat chart="2" format="22">
      <pivotArea type="data" outline="0" fieldPosition="0">
        <references count="2">
          <reference field="4294967294" count="1" selected="0">
            <x v="0"/>
          </reference>
          <reference field="6" count="1" selected="0">
            <x v="3"/>
          </reference>
        </references>
      </pivotArea>
    </chartFormat>
    <chartFormat chart="2" format="23">
      <pivotArea type="data" outline="0" fieldPosition="0">
        <references count="2">
          <reference field="4294967294" count="1" selected="0">
            <x v="0"/>
          </reference>
          <reference field="6" count="1" selected="0">
            <x v="4"/>
          </reference>
        </references>
      </pivotArea>
    </chartFormat>
    <chartFormat chart="2" format="24">
      <pivotArea type="data" outline="0" fieldPosition="0">
        <references count="2">
          <reference field="4294967294" count="1" selected="0">
            <x v="0"/>
          </reference>
          <reference field="6" count="1" selected="0">
            <x v="5"/>
          </reference>
        </references>
      </pivotArea>
    </chartFormat>
    <chartFormat chart="2" format="25">
      <pivotArea type="data" outline="0" fieldPosition="0">
        <references count="2">
          <reference field="4294967294" count="1" selected="0">
            <x v="0"/>
          </reference>
          <reference field="6" count="1" selected="0">
            <x v="6"/>
          </reference>
        </references>
      </pivotArea>
    </chartFormat>
    <chartFormat chart="2" format="26">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898C75-A189-4EB5-A7DB-93035E06C51E}" name="PivotTable5" cacheId="5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6" firstHeaderRow="1" firstDataRow="1" firstDataCol="1"/>
  <pivotFields count="9">
    <pivotField showAll="0"/>
    <pivotField showAll="0"/>
    <pivotField showAll="0"/>
    <pivotField showAll="0"/>
    <pivotField showAll="0"/>
    <pivotField showAll="0"/>
    <pivotField showAll="0">
      <items count="11">
        <item x="9"/>
        <item x="2"/>
        <item x="0"/>
        <item x="1"/>
        <item x="8"/>
        <item x="5"/>
        <item x="4"/>
        <item x="7"/>
        <item x="3"/>
        <item x="6"/>
        <item t="default"/>
      </items>
    </pivotField>
    <pivotField axis="axisRow" showAll="0">
      <items count="5">
        <item x="0"/>
        <item x="3"/>
        <item x="2"/>
        <item x="1"/>
        <item t="default"/>
      </items>
    </pivotField>
    <pivotField dataField="1" showAll="0"/>
  </pivotFields>
  <rowFields count="1">
    <field x="7"/>
  </rowFields>
  <rowItems count="5">
    <i>
      <x/>
    </i>
    <i>
      <x v="1"/>
    </i>
    <i>
      <x v="2"/>
    </i>
    <i>
      <x v="3"/>
    </i>
    <i t="grand">
      <x/>
    </i>
  </rowItems>
  <colItems count="1">
    <i/>
  </colItems>
  <dataFields count="1">
    <dataField name="Sum of HasLicense" fld="8" baseField="7"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7" count="1" selected="0">
            <x v="0"/>
          </reference>
        </references>
      </pivotArea>
    </chartFormat>
    <chartFormat chart="2" format="12">
      <pivotArea type="data" outline="0" fieldPosition="0">
        <references count="2">
          <reference field="4294967294" count="1" selected="0">
            <x v="0"/>
          </reference>
          <reference field="7" count="1" selected="0">
            <x v="1"/>
          </reference>
        </references>
      </pivotArea>
    </chartFormat>
    <chartFormat chart="2" format="13">
      <pivotArea type="data" outline="0" fieldPosition="0">
        <references count="2">
          <reference field="4294967294" count="1" selected="0">
            <x v="0"/>
          </reference>
          <reference field="7" count="1" selected="0">
            <x v="2"/>
          </reference>
        </references>
      </pivotArea>
    </chartFormat>
    <chartFormat chart="2"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36840A-8A7B-47B0-9CA5-FDEBC82A6451}" name="PivotTable9"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L1:M4" firstHeaderRow="1" firstDataRow="1" firstDataCol="1"/>
  <pivotFields count="11">
    <pivotField showAll="0"/>
    <pivotField showAll="0"/>
    <pivotField showAll="0"/>
    <pivotField numFmtId="14" showAll="0">
      <items count="15">
        <item x="0"/>
        <item x="1"/>
        <item x="2"/>
        <item x="3"/>
        <item x="4"/>
        <item x="5"/>
        <item x="6"/>
        <item x="7"/>
        <item x="8"/>
        <item x="9"/>
        <item x="10"/>
        <item x="11"/>
        <item x="12"/>
        <item x="13"/>
        <item t="default"/>
      </items>
    </pivotField>
    <pivotField numFmtId="2" showAll="0"/>
    <pivotField numFmtId="14" showAll="0">
      <items count="15">
        <item x="0"/>
        <item x="1"/>
        <item x="2"/>
        <item x="3"/>
        <item x="4"/>
        <item x="5"/>
        <item x="6"/>
        <item x="7"/>
        <item x="8"/>
        <item x="9"/>
        <item x="10"/>
        <item x="11"/>
        <item x="12"/>
        <item x="13"/>
        <item t="default"/>
      </items>
    </pivotField>
    <pivotField axis="axisRow" dataField="1" showAll="0" sortType="descending">
      <items count="3">
        <item x="1"/>
        <item x="0"/>
        <item t="default"/>
      </items>
    </pivotField>
    <pivotField showAll="0">
      <items count="7">
        <item x="1"/>
        <item x="2"/>
        <item x="3"/>
        <item x="4"/>
        <item x="0"/>
        <item x="5"/>
        <item t="default"/>
      </items>
    </pivotField>
    <pivotField showAll="0">
      <items count="4">
        <item x="1"/>
        <item x="0"/>
        <item x="2"/>
        <item t="default"/>
      </items>
    </pivotField>
    <pivotField showAll="0">
      <items count="7">
        <item x="1"/>
        <item x="2"/>
        <item x="3"/>
        <item x="4"/>
        <item x="5"/>
        <item x="0"/>
        <item t="default"/>
      </items>
    </pivotField>
    <pivotField showAll="0">
      <items count="12">
        <item x="2"/>
        <item x="3"/>
        <item x="4"/>
        <item x="5"/>
        <item x="6"/>
        <item x="7"/>
        <item x="8"/>
        <item x="9"/>
        <item x="10"/>
        <item x="0"/>
        <item x="1"/>
        <item t="default"/>
      </items>
    </pivotField>
  </pivotFields>
  <rowFields count="1">
    <field x="6"/>
  </rowFields>
  <rowItems count="3">
    <i>
      <x/>
    </i>
    <i>
      <x v="1"/>
    </i>
    <i t="grand">
      <x/>
    </i>
  </rowItems>
  <colItems count="1">
    <i/>
  </colItems>
  <dataFields count="1">
    <dataField name="Count of Available" fld="6" subtotal="count" baseField="0" baseItem="1"/>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E727E-0101-4577-9867-8C14CED3EB82}" name="PivotTable7"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I9" firstHeaderRow="0" firstDataRow="1" firstDataCol="1"/>
  <pivotFields count="11">
    <pivotField showAll="0"/>
    <pivotField axis="axisRow" showAll="0">
      <items count="10">
        <item x="1"/>
        <item x="4"/>
        <item x="0"/>
        <item x="5"/>
        <item x="6"/>
        <item x="2"/>
        <item x="3"/>
        <item h="1" x="7"/>
        <item h="1" x="8"/>
        <item t="default"/>
      </items>
    </pivotField>
    <pivotField showAll="0"/>
    <pivotField numFmtId="14" showAll="0">
      <items count="15">
        <item x="0"/>
        <item x="1"/>
        <item x="2"/>
        <item x="3"/>
        <item x="4"/>
        <item x="5"/>
        <item x="6"/>
        <item x="7"/>
        <item x="8"/>
        <item x="9"/>
        <item x="10"/>
        <item x="11"/>
        <item x="12"/>
        <item x="13"/>
        <item t="default"/>
      </items>
    </pivotField>
    <pivotField numFmtId="2" showAll="0"/>
    <pivotField numFmtId="14" showAll="0">
      <items count="15">
        <item x="0"/>
        <item x="1"/>
        <item x="2"/>
        <item x="3"/>
        <item x="4"/>
        <item x="5"/>
        <item x="6"/>
        <item x="7"/>
        <item x="8"/>
        <item x="9"/>
        <item x="10"/>
        <item x="11"/>
        <item x="12"/>
        <item x="13"/>
        <item t="default"/>
      </items>
    </pivotField>
    <pivotField dataField="1" showAll="0"/>
    <pivotField showAll="0">
      <items count="7">
        <item x="1"/>
        <item x="2"/>
        <item x="3"/>
        <item x="4"/>
        <item x="0"/>
        <item x="5"/>
        <item t="default"/>
      </items>
    </pivotField>
    <pivotField showAll="0">
      <items count="4">
        <item x="1"/>
        <item x="0"/>
        <item x="2"/>
        <item t="default"/>
      </items>
    </pivotField>
    <pivotField showAll="0">
      <items count="7">
        <item x="1"/>
        <item x="2"/>
        <item x="3"/>
        <item x="4"/>
        <item x="5"/>
        <item x="0"/>
        <item t="default"/>
      </items>
    </pivotField>
    <pivotField showAll="0">
      <items count="12">
        <item x="2"/>
        <item x="3"/>
        <item x="4"/>
        <item x="5"/>
        <item x="6"/>
        <item x="7"/>
        <item x="8"/>
        <item x="9"/>
        <item x="10"/>
        <item x="0"/>
        <item x="1"/>
        <item t="default"/>
      </items>
    </pivotField>
  </pivotFields>
  <rowFields count="1">
    <field x="1"/>
  </rowFields>
  <rowItems count="8">
    <i>
      <x/>
    </i>
    <i>
      <x v="1"/>
    </i>
    <i>
      <x v="2"/>
    </i>
    <i>
      <x v="3"/>
    </i>
    <i>
      <x v="4"/>
    </i>
    <i>
      <x v="5"/>
    </i>
    <i>
      <x v="6"/>
    </i>
    <i t="grand">
      <x/>
    </i>
  </rowItems>
  <colFields count="1">
    <field x="-2"/>
  </colFields>
  <colItems count="2">
    <i>
      <x/>
    </i>
    <i i="1">
      <x v="1"/>
    </i>
  </colItems>
  <dataFields count="2">
    <dataField name="License Available" fld="6" baseField="1" baseItem="0"/>
    <dataField name="Total License Amount" fld="6" subtotal="count" baseField="1"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80DBBA7-AD30-45EE-9029-9402F8784D39}"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1:W3" firstHeaderRow="1" firstDataRow="2" firstDataCol="1"/>
  <pivotFields count="9">
    <pivotField numFmtId="14" showAll="0"/>
    <pivotField axis="axisCol" showAll="0">
      <items count="17">
        <item m="1" x="14"/>
        <item x="6"/>
        <item m="1" x="13"/>
        <item m="1" x="11"/>
        <item m="1" x="15"/>
        <item x="1"/>
        <item x="0"/>
        <item m="1" x="12"/>
        <item m="1" x="10"/>
        <item x="2"/>
        <item x="3"/>
        <item x="5"/>
        <item m="1" x="9"/>
        <item x="7"/>
        <item x="8"/>
        <item x="4"/>
        <item t="default"/>
      </items>
    </pivotField>
    <pivotField showAll="0"/>
    <pivotField showAll="0">
      <items count="3">
        <item x="1"/>
        <item x="0"/>
        <item t="default"/>
      </items>
    </pivotField>
    <pivotField showAll="0"/>
    <pivotField showAll="0"/>
    <pivotField showAll="0"/>
    <pivotField dataField="1" showAll="0"/>
    <pivotField showAll="0" defaultSubtotal="0"/>
  </pivotFields>
  <rowItems count="1">
    <i/>
  </rowItems>
  <colFields count="1">
    <field x="1"/>
  </colFields>
  <colItems count="10">
    <i>
      <x v="1"/>
    </i>
    <i>
      <x v="5"/>
    </i>
    <i>
      <x v="6"/>
    </i>
    <i>
      <x v="9"/>
    </i>
    <i>
      <x v="10"/>
    </i>
    <i>
      <x v="11"/>
    </i>
    <i>
      <x v="13"/>
    </i>
    <i>
      <x v="14"/>
    </i>
    <i>
      <x v="15"/>
    </i>
    <i t="grand">
      <x/>
    </i>
  </colItems>
  <dataFields count="1">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9E54BC3-D12B-40C9-9CE9-51161553F2B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J1:K7" firstHeaderRow="1" firstDataRow="1" firstDataCol="1"/>
  <pivotFields count="9">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3">
        <item x="1"/>
        <item x="0"/>
        <item t="default"/>
      </items>
    </pivotField>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8"/>
    <field x="0"/>
  </rowFields>
  <rowItems count="6">
    <i>
      <x v="1"/>
    </i>
    <i>
      <x v="3"/>
    </i>
    <i>
      <x v="4"/>
    </i>
    <i>
      <x v="5"/>
    </i>
    <i>
      <x v="6"/>
    </i>
    <i t="grand">
      <x/>
    </i>
  </rowItems>
  <colItems count="1">
    <i/>
  </colItems>
  <dataFields count="1">
    <dataField name="Sum of Revenue" fld="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5EEBD75-AE8A-4DC3-A5D1-FFCCD2F4EF3A}"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C1:AD4" firstHeaderRow="1" firstDataRow="1" firstDataCol="1"/>
  <pivotFields count="9">
    <pivotField numFmtId="14" showAll="0"/>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defaultSubtotal="0"/>
  </pivotFields>
  <rowFields count="1">
    <field x="3"/>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6D507A-D7C3-4A60-B1E2-C8DA43C2DE9F}"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Y1:Z4" firstHeaderRow="1" firstDataRow="1" firstDataCol="1"/>
  <pivotFields count="9">
    <pivotField numFmtId="14" showAll="0"/>
    <pivotField showAll="0"/>
    <pivotField showAll="0"/>
    <pivotField showAll="0">
      <items count="3">
        <item x="1"/>
        <item x="0"/>
        <item t="default"/>
      </items>
    </pivotField>
    <pivotField axis="axisRow" showAll="0" sortType="descending">
      <items count="3">
        <item x="0"/>
        <item x="1"/>
        <item t="default"/>
      </items>
    </pivotField>
    <pivotField showAll="0"/>
    <pivotField showAll="0"/>
    <pivotField dataField="1" showAll="0"/>
    <pivotField showAll="0" defaultSubtotal="0"/>
  </pivotFields>
  <rowFields count="1">
    <field x="4"/>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1B92B42-32AB-48C7-91EA-85614DB580A3}" sourceName="Rank">
  <pivotTables>
    <pivotTable tabId="5" name="PivotTable6"/>
    <pivotTable tabId="5" name="PivotTable5"/>
  </pivotTables>
  <data>
    <tabular pivotCacheId="24445045">
      <items count="10">
        <i x="9" s="1"/>
        <i x="2" s="1"/>
        <i x="0" s="1"/>
        <i x="1" s="1"/>
        <i x="8" s="1"/>
        <i x="5" s="1"/>
        <i x="4" s="1"/>
        <i x="7" s="1"/>
        <i x="3"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8BB602F8-3DCD-490C-A097-302AF0F1BEEA}" sourceName="Component">
  <pivotTables>
    <pivotTable tabId="5" name="PivotTable5"/>
    <pivotTable tabId="5" name="PivotTable6"/>
  </pivotTables>
  <data>
    <tabular pivotCacheId="24445045">
      <items count="4">
        <i x="0" s="1"/>
        <i x="3"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Name" xr10:uid="{A7D249E4-61FD-4566-A92C-ACF19665BAB9}" sourceName="AssetName">
  <pivotTables>
    <pivotTable tabId="5" name="PivotTable7"/>
  </pivotTables>
  <data>
    <tabular pivotCacheId="1898314431">
      <items count="9">
        <i x="1" s="1"/>
        <i x="4" s="1"/>
        <i x="0" s="1"/>
        <i x="5" s="1"/>
        <i x="6" s="1"/>
        <i x="7"/>
        <i x="8"/>
        <i x="2"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 xr10:uid="{D790B034-1B01-458D-A35D-5E91B84B6DBD}" cache="Slicer_Rank" caption="Rank" columnCount="3" style="Nightshade" rowHeight="182880"/>
  <slicer name="Component" xr10:uid="{798B6503-0BFA-4B23-AEA8-D131A3B255B6}" cache="Slicer_Component" caption="Component" style="Nightshade" rowHeight="234950"/>
  <slicer name="AssetName" xr10:uid="{239C4047-0CB2-4D8B-A733-009CF7FE4E1F}" cache="Slicer_AssetName" caption="AssetName" startItem="3" style="Nightsha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A8DECE-1805-46BC-A42A-08DCE803F124}" name="User_Table" displayName="User_Table" ref="A1:I15" totalsRowShown="0" headerRowDxfId="15" headerRowBorderDxfId="14" tableBorderDxfId="13">
  <autoFilter ref="A1:I15" xr:uid="{310E6029-4D7A-49B3-94F5-94409711918B}"/>
  <tableColumns count="9">
    <tableColumn id="1" xr3:uid="{BF4572A8-D659-4D58-8965-DE68747C2920}" name="UserId"/>
    <tableColumn id="2" xr3:uid="{DF60E4EE-27F1-493D-8F1E-B4AA0A3A44CC}" name="First Name"/>
    <tableColumn id="3" xr3:uid="{9871C502-DC9C-4D42-8B47-7B184101E80E}" name="Middle Name"/>
    <tableColumn id="4" xr3:uid="{E8B8F2AC-8FD0-4AB9-B0B1-0058E8CB0C5E}" name="Last Name"/>
    <tableColumn id="5" xr3:uid="{865EAB8A-A0F0-45DF-8DD4-2127111C4522}" name="Suffix"/>
    <tableColumn id="6" xr3:uid="{B9B35A5F-7B39-46BB-B513-A52ED2ED6D9E}" name="Email"/>
    <tableColumn id="7" xr3:uid="{E4F90F28-E133-4728-97A4-E8A708499DFB}" name="Rank"/>
    <tableColumn id="8" xr3:uid="{12E4B397-CE41-4B2C-9A53-B54E99CC94C3}" name="Component"/>
    <tableColumn id="9" xr3:uid="{CD162AF1-A8C3-420E-9D8E-01EE061AF02F}" name="HasLic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905BE4-8FAF-482E-9858-C439915B797F}" name="License_Table" displayName="License_Table" ref="A1:G23" totalsRowShown="0" headerRowDxfId="12" headerRowBorderDxfId="11" tableBorderDxfId="10">
  <autoFilter ref="A1:G23" xr:uid="{1F5E477C-CE96-4735-AD36-74BFF8EAAE2D}"/>
  <tableColumns count="7">
    <tableColumn id="1" xr3:uid="{4BA4F3F2-8E6A-4C14-BA17-B9BBBC0F45F0}" name="LicenseId"/>
    <tableColumn id="2" xr3:uid="{BE8948B6-1AAD-4500-8BDA-B5E9C48CD4F9}" name="AssetName"/>
    <tableColumn id="3" xr3:uid="{C7C96FA6-05EC-4222-A448-3BE6EA341DC3}" name="Key"/>
    <tableColumn id="4" xr3:uid="{02574712-D6D2-43EB-90E7-DD23D92166E3}" name="StartDate" dataDxfId="9"/>
    <tableColumn id="7" xr3:uid="{85068B4C-306A-42F7-B385-57733E3E461C}" name="Length" dataDxfId="8">
      <calculatedColumnFormula>License_Table[[#This Row],[EndDate]]-License_Table[[#This Row],[StartDate]]</calculatedColumnFormula>
    </tableColumn>
    <tableColumn id="5" xr3:uid="{6645845C-055B-48FD-922C-83C595CBF911}" name="EndDate" dataDxfId="7"/>
    <tableColumn id="6" xr3:uid="{F1B999B7-FBD2-4DD1-9E13-3F00B5806B1F}" name="Availab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5B8EF-511E-4CCD-A686-695EAB036624}" name="Assignment_Table" displayName="Assignment_Table" ref="A1:D12" totalsRowShown="0" headerRowDxfId="6" headerRowBorderDxfId="5" tableBorderDxfId="4">
  <autoFilter ref="A1:D12" xr:uid="{885A728E-96DB-4888-B5A1-70AF75F7DAAB}"/>
  <tableColumns count="4">
    <tableColumn id="1" xr3:uid="{D03BE993-389F-4CC2-8F21-E321837C4E8E}" name="UserId"/>
    <tableColumn id="2" xr3:uid="{3468342B-06E9-4B5E-B168-B98253172021}" name="LicenseId"/>
    <tableColumn id="3" xr3:uid="{A29CCD85-0D11-4E24-B8BF-F9F2EBB88435}" name="StartDate"/>
    <tableColumn id="4" xr3:uid="{92958663-C004-4A87-84F4-0C368207BC18}" name="End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58D46-CFF5-4356-BAD9-FA5D3E330074}" name="Data_Table" displayName="Data_Table" ref="A1:H10" totalsRowShown="0">
  <autoFilter ref="A1:H10" xr:uid="{751E3101-14E2-4391-95EC-F7D483DF9496}"/>
  <tableColumns count="8">
    <tableColumn id="1" xr3:uid="{C1776B52-C4C2-4C78-A1FE-C7BD5CC79FAE}" name="Date"/>
    <tableColumn id="6" xr3:uid="{1ECC6029-ED3F-4CB0-B01C-38210823459C}" name="Location" dataDxfId="3"/>
    <tableColumn id="2" xr3:uid="{1A819F48-D13E-4F38-BF35-2C1C27816F78}" name="Name"/>
    <tableColumn id="9" xr3:uid="{1895C9A9-AA5F-46BF-8E1F-4DE941948624}" name="Return"/>
    <tableColumn id="8" xr3:uid="{636AF20D-EBF9-4BB1-874F-4BE9F210F2FA}" name="Delivery"/>
    <tableColumn id="3" xr3:uid="{3A4A6316-428A-43FA-8D9F-8813D199EC7C}" name="Price"/>
    <tableColumn id="4" xr3:uid="{4A2EB556-FC32-499D-A738-9881A6B814D5}" name="Unites"/>
    <tableColumn id="5" xr3:uid="{583B6494-03BB-4118-8C8B-5E36583B8F87}" name="Revenue" dataDxfId="2">
      <calculatedColumnFormula>Data_Table[[#This Row],[Price]]*Data_Table[[#This Row],[Unites]]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hyperlink" Target="mailto:lexluthor.mil@mail.mil" TargetMode="External"/><Relationship Id="rId13" Type="http://schemas.openxmlformats.org/officeDocument/2006/relationships/hyperlink" Target="mailto:grayson.b.gordon.mil@mail.mil" TargetMode="External"/><Relationship Id="rId3" Type="http://schemas.openxmlformats.org/officeDocument/2006/relationships/hyperlink" Target="mailto:nataliaromanova.mil@mail.mil" TargetMode="External"/><Relationship Id="rId7" Type="http://schemas.openxmlformats.org/officeDocument/2006/relationships/hyperlink" Target="mailto:charlesxavier.mil@mail.mil" TargetMode="External"/><Relationship Id="rId12" Type="http://schemas.openxmlformats.org/officeDocument/2006/relationships/hyperlink" Target="mailto:victordoom.mil@mail.mil" TargetMode="External"/><Relationship Id="rId2" Type="http://schemas.openxmlformats.org/officeDocument/2006/relationships/hyperlink" Target="mailto:steverogers.mil@mail.mil" TargetMode="External"/><Relationship Id="rId1" Type="http://schemas.openxmlformats.org/officeDocument/2006/relationships/hyperlink" Target="mailto:thomas.j.finn.mil@mail.mil" TargetMode="External"/><Relationship Id="rId6" Type="http://schemas.openxmlformats.org/officeDocument/2006/relationships/hyperlink" Target="mailto:clarkkent.mil@mail.mil" TargetMode="External"/><Relationship Id="rId11" Type="http://schemas.openxmlformats.org/officeDocument/2006/relationships/hyperlink" Target="mailto:bartholomewallen.mil@mail.mil" TargetMode="External"/><Relationship Id="rId5" Type="http://schemas.openxmlformats.org/officeDocument/2006/relationships/hyperlink" Target="mailto:ravendarkholme.mil@mail.mil" TargetMode="External"/><Relationship Id="rId15" Type="http://schemas.openxmlformats.org/officeDocument/2006/relationships/table" Target="../tables/table1.xml"/><Relationship Id="rId10" Type="http://schemas.openxmlformats.org/officeDocument/2006/relationships/hyperlink" Target="mailto:wallacewest.mil@mail.mil" TargetMode="External"/><Relationship Id="rId4" Type="http://schemas.openxmlformats.org/officeDocument/2006/relationships/hyperlink" Target="mailto:brucewayne.mil@mail.mil" TargetMode="External"/><Relationship Id="rId9" Type="http://schemas.openxmlformats.org/officeDocument/2006/relationships/hyperlink" Target="mailto:wadewilson.mil@mail.mil" TargetMode="Externa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election activeCell="V5" sqref="V5"/>
    </sheetView>
  </sheetViews>
  <sheetFormatPr defaultRowHeight="14.4"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DF5D-69A9-4EC4-A473-E87B5B16713A}">
  <sheetPr codeName="Sheet2"/>
  <dimension ref="A1:I15"/>
  <sheetViews>
    <sheetView workbookViewId="0">
      <selection activeCell="F25" sqref="F25"/>
    </sheetView>
  </sheetViews>
  <sheetFormatPr defaultRowHeight="14.4" x14ac:dyDescent="0.3"/>
  <cols>
    <col min="1" max="1" width="10.77734375" customWidth="1"/>
    <col min="2" max="5" width="15.77734375" customWidth="1"/>
    <col min="6" max="6" width="30.77734375" customWidth="1"/>
    <col min="7" max="9" width="15.77734375" customWidth="1"/>
  </cols>
  <sheetData>
    <row r="1" spans="1:9" x14ac:dyDescent="0.3">
      <c r="A1" s="2" t="s">
        <v>0</v>
      </c>
      <c r="B1" s="3" t="s">
        <v>1</v>
      </c>
      <c r="C1" s="3" t="s">
        <v>2</v>
      </c>
      <c r="D1" s="3" t="s">
        <v>3</v>
      </c>
      <c r="E1" s="3" t="s">
        <v>4</v>
      </c>
      <c r="F1" s="3" t="s">
        <v>76</v>
      </c>
      <c r="G1" s="3" t="s">
        <v>5</v>
      </c>
      <c r="H1" s="3" t="s">
        <v>6</v>
      </c>
      <c r="I1" s="4" t="s">
        <v>70</v>
      </c>
    </row>
    <row r="2" spans="1:9" x14ac:dyDescent="0.3">
      <c r="A2">
        <v>1</v>
      </c>
      <c r="B2" t="s">
        <v>12</v>
      </c>
      <c r="C2" t="s">
        <v>14</v>
      </c>
      <c r="D2" t="s">
        <v>13</v>
      </c>
      <c r="E2" t="s">
        <v>14</v>
      </c>
      <c r="F2" s="7" t="s">
        <v>77</v>
      </c>
      <c r="G2" t="s">
        <v>20</v>
      </c>
      <c r="H2" t="s">
        <v>16</v>
      </c>
      <c r="I2">
        <v>1</v>
      </c>
    </row>
    <row r="3" spans="1:9" x14ac:dyDescent="0.3">
      <c r="A3">
        <v>2</v>
      </c>
      <c r="B3" t="s">
        <v>17</v>
      </c>
      <c r="C3" t="s">
        <v>18</v>
      </c>
      <c r="D3" t="s">
        <v>19</v>
      </c>
      <c r="E3" t="s">
        <v>14</v>
      </c>
      <c r="F3" s="7" t="s">
        <v>78</v>
      </c>
      <c r="G3" t="s">
        <v>15</v>
      </c>
      <c r="H3" t="s">
        <v>35</v>
      </c>
      <c r="I3">
        <v>1</v>
      </c>
    </row>
    <row r="4" spans="1:9" x14ac:dyDescent="0.3">
      <c r="A4">
        <v>3</v>
      </c>
      <c r="B4" t="s">
        <v>68</v>
      </c>
      <c r="C4" t="s">
        <v>75</v>
      </c>
      <c r="D4" t="s">
        <v>69</v>
      </c>
      <c r="E4" t="s">
        <v>14</v>
      </c>
      <c r="F4" s="7" t="s">
        <v>79</v>
      </c>
      <c r="G4" t="s">
        <v>15</v>
      </c>
      <c r="H4" t="s">
        <v>16</v>
      </c>
      <c r="I4">
        <v>1</v>
      </c>
    </row>
    <row r="5" spans="1:9" x14ac:dyDescent="0.3">
      <c r="A5">
        <v>4</v>
      </c>
      <c r="B5" t="s">
        <v>94</v>
      </c>
      <c r="C5" t="s">
        <v>95</v>
      </c>
      <c r="D5" t="s">
        <v>96</v>
      </c>
      <c r="E5" t="s">
        <v>97</v>
      </c>
      <c r="F5" s="7" t="s">
        <v>98</v>
      </c>
      <c r="G5" t="s">
        <v>50</v>
      </c>
      <c r="H5" t="s">
        <v>16</v>
      </c>
      <c r="I5">
        <v>0</v>
      </c>
    </row>
    <row r="6" spans="1:9" x14ac:dyDescent="0.3">
      <c r="A6">
        <v>5</v>
      </c>
      <c r="B6" t="s">
        <v>24</v>
      </c>
      <c r="C6" t="s">
        <v>25</v>
      </c>
      <c r="D6" t="s">
        <v>26</v>
      </c>
      <c r="E6" t="s">
        <v>14</v>
      </c>
      <c r="F6" s="7" t="s">
        <v>80</v>
      </c>
      <c r="G6" t="s">
        <v>14</v>
      </c>
      <c r="H6" t="s">
        <v>23</v>
      </c>
      <c r="I6">
        <v>0</v>
      </c>
    </row>
    <row r="7" spans="1:9" x14ac:dyDescent="0.3">
      <c r="A7">
        <v>6</v>
      </c>
      <c r="B7" t="s">
        <v>27</v>
      </c>
      <c r="C7" t="s">
        <v>28</v>
      </c>
      <c r="D7" t="s">
        <v>29</v>
      </c>
      <c r="E7" t="s">
        <v>14</v>
      </c>
      <c r="F7" s="7" t="s">
        <v>81</v>
      </c>
      <c r="G7" t="s">
        <v>30</v>
      </c>
      <c r="H7" t="s">
        <v>16</v>
      </c>
      <c r="I7">
        <v>1</v>
      </c>
    </row>
    <row r="8" spans="1:9" x14ac:dyDescent="0.3">
      <c r="A8">
        <v>7</v>
      </c>
      <c r="B8" t="s">
        <v>31</v>
      </c>
      <c r="C8" t="s">
        <v>32</v>
      </c>
      <c r="D8" t="s">
        <v>33</v>
      </c>
      <c r="E8" t="s">
        <v>14</v>
      </c>
      <c r="F8" s="7" t="s">
        <v>82</v>
      </c>
      <c r="G8" t="s">
        <v>34</v>
      </c>
      <c r="H8" t="s">
        <v>35</v>
      </c>
      <c r="I8">
        <v>0</v>
      </c>
    </row>
    <row r="9" spans="1:9" x14ac:dyDescent="0.3">
      <c r="A9">
        <v>8</v>
      </c>
      <c r="B9" t="s">
        <v>36</v>
      </c>
      <c r="C9" t="s">
        <v>14</v>
      </c>
      <c r="D9" t="s">
        <v>37</v>
      </c>
      <c r="E9" t="s">
        <v>14</v>
      </c>
      <c r="F9" s="7" t="s">
        <v>83</v>
      </c>
      <c r="G9" t="s">
        <v>14</v>
      </c>
      <c r="H9" t="s">
        <v>23</v>
      </c>
      <c r="I9">
        <v>0</v>
      </c>
    </row>
    <row r="10" spans="1:9" x14ac:dyDescent="0.3">
      <c r="A10">
        <v>9</v>
      </c>
      <c r="B10" t="s">
        <v>38</v>
      </c>
      <c r="C10" t="s">
        <v>40</v>
      </c>
      <c r="D10" t="s">
        <v>39</v>
      </c>
      <c r="E10" t="s">
        <v>41</v>
      </c>
      <c r="F10" s="7" t="s">
        <v>84</v>
      </c>
      <c r="G10" t="s">
        <v>42</v>
      </c>
      <c r="H10" t="s">
        <v>23</v>
      </c>
      <c r="I10">
        <v>2</v>
      </c>
    </row>
    <row r="11" spans="1:9" x14ac:dyDescent="0.3">
      <c r="A11">
        <v>10</v>
      </c>
      <c r="B11" t="s">
        <v>47</v>
      </c>
      <c r="C11" t="s">
        <v>48</v>
      </c>
      <c r="D11" t="s">
        <v>49</v>
      </c>
      <c r="E11" t="s">
        <v>14</v>
      </c>
      <c r="F11" s="7" t="s">
        <v>85</v>
      </c>
      <c r="G11" t="s">
        <v>50</v>
      </c>
      <c r="H11" t="s">
        <v>16</v>
      </c>
      <c r="I11">
        <v>2</v>
      </c>
    </row>
    <row r="12" spans="1:9" x14ac:dyDescent="0.3">
      <c r="A12">
        <v>11</v>
      </c>
      <c r="B12" t="s">
        <v>51</v>
      </c>
      <c r="C12" t="s">
        <v>52</v>
      </c>
      <c r="D12" t="s">
        <v>53</v>
      </c>
      <c r="E12" t="s">
        <v>14</v>
      </c>
      <c r="F12" s="7" t="s">
        <v>86</v>
      </c>
      <c r="G12" t="s">
        <v>21</v>
      </c>
      <c r="H12" t="s">
        <v>22</v>
      </c>
      <c r="I12">
        <v>1</v>
      </c>
    </row>
    <row r="13" spans="1:9" x14ac:dyDescent="0.3">
      <c r="A13">
        <v>12</v>
      </c>
      <c r="B13" t="s">
        <v>43</v>
      </c>
      <c r="C13" t="s">
        <v>44</v>
      </c>
      <c r="D13" t="s">
        <v>45</v>
      </c>
      <c r="E13" t="s">
        <v>14</v>
      </c>
      <c r="F13" s="7" t="s">
        <v>87</v>
      </c>
      <c r="G13" t="s">
        <v>46</v>
      </c>
      <c r="H13" t="s">
        <v>16</v>
      </c>
      <c r="I13">
        <v>1</v>
      </c>
    </row>
    <row r="14" spans="1:9" x14ac:dyDescent="0.3">
      <c r="A14">
        <v>13</v>
      </c>
      <c r="B14" t="s">
        <v>88</v>
      </c>
      <c r="C14" t="s">
        <v>89</v>
      </c>
      <c r="D14" t="s">
        <v>90</v>
      </c>
      <c r="E14" t="s">
        <v>14</v>
      </c>
      <c r="F14" s="7" t="s">
        <v>91</v>
      </c>
      <c r="G14" t="s">
        <v>50</v>
      </c>
      <c r="H14" t="s">
        <v>16</v>
      </c>
      <c r="I14">
        <v>0</v>
      </c>
    </row>
    <row r="15" spans="1:9" x14ac:dyDescent="0.3">
      <c r="A15">
        <v>14</v>
      </c>
      <c r="B15" t="s">
        <v>159</v>
      </c>
      <c r="C15" t="s">
        <v>160</v>
      </c>
      <c r="D15" t="s">
        <v>161</v>
      </c>
      <c r="E15" t="s">
        <v>14</v>
      </c>
      <c r="F15" t="s">
        <v>162</v>
      </c>
      <c r="G15" t="s">
        <v>163</v>
      </c>
      <c r="H15" t="s">
        <v>16</v>
      </c>
      <c r="I15">
        <v>0</v>
      </c>
    </row>
  </sheetData>
  <hyperlinks>
    <hyperlink ref="F5" r:id="rId1" xr:uid="{23ED8D52-19F0-4352-B1CE-39EF85C82626}"/>
    <hyperlink ref="F4" r:id="rId2" xr:uid="{68DBFDB1-4170-4FF0-B04D-0111BD017B37}"/>
    <hyperlink ref="F3" r:id="rId3" xr:uid="{2BFA69A9-29C2-4F9E-9E1A-E10740DE1D5B}"/>
    <hyperlink ref="F2" r:id="rId4" xr:uid="{07E85AB4-20EB-4F4D-B2C2-36A2DEB6CAFE}"/>
    <hyperlink ref="F6" r:id="rId5" xr:uid="{1D5D2A18-A3D7-43BB-BA1B-EBF1862183B5}"/>
    <hyperlink ref="F7" r:id="rId6" xr:uid="{5C5E478B-1525-4893-8182-8B2204C27578}"/>
    <hyperlink ref="F8" r:id="rId7" xr:uid="{B5678DFB-92BF-4008-8F81-52D22062F6A5}"/>
    <hyperlink ref="F9" r:id="rId8" xr:uid="{FECD1865-866B-43A5-B7B0-0E7BA5DFE3A1}"/>
    <hyperlink ref="F10" r:id="rId9" xr:uid="{E215FD77-BBCE-4A91-9ACD-B4BC3970303C}"/>
    <hyperlink ref="F11" r:id="rId10" xr:uid="{08C19957-FCF8-4C9C-90EC-3096B65F3062}"/>
    <hyperlink ref="F12" r:id="rId11" xr:uid="{E6523BA8-B525-4E3F-B6FE-92C418D4004F}"/>
    <hyperlink ref="F13" r:id="rId12" xr:uid="{B0CEBAFD-7407-48F6-9906-47C174094D20}"/>
    <hyperlink ref="F14" r:id="rId13" xr:uid="{9FD7E6BE-1504-4275-B0D9-EDF5B3BD59BB}"/>
  </hyperlinks>
  <pageMargins left="0.7" right="0.7" top="0.75" bottom="0.75" header="0.3" footer="0.3"/>
  <pageSetup orientation="portrait" r:id="rId14"/>
  <tableParts count="1">
    <tablePart r:id="rId1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80A84-5BB9-4441-B4FF-23BA894E83F6}">
  <sheetPr codeName="Sheet3"/>
  <dimension ref="A1:S23"/>
  <sheetViews>
    <sheetView workbookViewId="0">
      <selection activeCell="E23" sqref="E23"/>
    </sheetView>
  </sheetViews>
  <sheetFormatPr defaultRowHeight="14.4" x14ac:dyDescent="0.3"/>
  <cols>
    <col min="1" max="6" width="15.77734375" customWidth="1"/>
    <col min="13" max="13" width="9.5546875" bestFit="1" customWidth="1"/>
  </cols>
  <sheetData>
    <row r="1" spans="1:19" ht="14.4" customHeight="1" x14ac:dyDescent="0.3">
      <c r="A1" s="2" t="s">
        <v>7</v>
      </c>
      <c r="B1" s="3" t="s">
        <v>8</v>
      </c>
      <c r="C1" s="3" t="s">
        <v>9</v>
      </c>
      <c r="D1" s="3" t="s">
        <v>10</v>
      </c>
      <c r="E1" s="3" t="s">
        <v>150</v>
      </c>
      <c r="F1" s="3" t="s">
        <v>11</v>
      </c>
      <c r="G1" s="4" t="s">
        <v>71</v>
      </c>
      <c r="I1" s="12" t="s">
        <v>142</v>
      </c>
      <c r="J1" s="12"/>
      <c r="K1" s="12"/>
      <c r="L1" s="12"/>
      <c r="M1" s="12"/>
    </row>
    <row r="2" spans="1:19" x14ac:dyDescent="0.3">
      <c r="A2">
        <v>1</v>
      </c>
      <c r="B2" t="s">
        <v>54</v>
      </c>
      <c r="C2" t="s">
        <v>55</v>
      </c>
      <c r="D2" s="1">
        <v>43831</v>
      </c>
      <c r="E2" s="11">
        <f>License_Table[[#This Row],[EndDate]]-License_Table[[#This Row],[StartDate]]</f>
        <v>731</v>
      </c>
      <c r="F2" s="1">
        <v>44562</v>
      </c>
      <c r="G2">
        <v>0</v>
      </c>
      <c r="I2" s="12"/>
      <c r="J2" s="12"/>
      <c r="K2" s="12"/>
      <c r="L2" s="12"/>
      <c r="M2" s="12"/>
      <c r="S2" s="11"/>
    </row>
    <row r="3" spans="1:19" x14ac:dyDescent="0.3">
      <c r="A3">
        <v>2</v>
      </c>
      <c r="B3" t="s">
        <v>54</v>
      </c>
      <c r="C3" t="s">
        <v>56</v>
      </c>
      <c r="D3" s="1">
        <v>43862</v>
      </c>
      <c r="E3" s="11">
        <f>License_Table[[#This Row],[EndDate]]-License_Table[[#This Row],[StartDate]]</f>
        <v>1504</v>
      </c>
      <c r="F3" s="1">
        <v>45366</v>
      </c>
      <c r="G3">
        <v>0</v>
      </c>
      <c r="I3" s="12" t="s">
        <v>154</v>
      </c>
      <c r="J3" s="12"/>
      <c r="K3" s="12"/>
      <c r="L3" s="12"/>
      <c r="M3" s="12"/>
      <c r="S3" s="11"/>
    </row>
    <row r="4" spans="1:19" x14ac:dyDescent="0.3">
      <c r="A4">
        <v>3</v>
      </c>
      <c r="B4" t="s">
        <v>54</v>
      </c>
      <c r="C4" t="s">
        <v>57</v>
      </c>
      <c r="D4" s="1">
        <v>43891</v>
      </c>
      <c r="E4" s="11">
        <f>License_Table[[#This Row],[EndDate]]-License_Table[[#This Row],[StartDate]]</f>
        <v>1080</v>
      </c>
      <c r="F4" s="1">
        <v>44971</v>
      </c>
      <c r="G4">
        <v>0</v>
      </c>
    </row>
    <row r="5" spans="1:19" x14ac:dyDescent="0.3">
      <c r="A5">
        <v>4</v>
      </c>
      <c r="B5" t="s">
        <v>58</v>
      </c>
      <c r="C5" t="s">
        <v>59</v>
      </c>
      <c r="D5" s="1">
        <v>43983</v>
      </c>
      <c r="E5" s="11">
        <f>License_Table[[#This Row],[EndDate]]-License_Table[[#This Row],[StartDate]]</f>
        <v>471</v>
      </c>
      <c r="F5" s="1">
        <v>44454</v>
      </c>
      <c r="G5">
        <v>0</v>
      </c>
    </row>
    <row r="6" spans="1:19" x14ac:dyDescent="0.3">
      <c r="A6">
        <v>5</v>
      </c>
      <c r="B6" t="s">
        <v>58</v>
      </c>
      <c r="C6" t="s">
        <v>60</v>
      </c>
      <c r="D6" s="1">
        <v>43984</v>
      </c>
      <c r="E6" s="11">
        <f>License_Table[[#This Row],[EndDate]]-License_Table[[#This Row],[StartDate]]</f>
        <v>470</v>
      </c>
      <c r="F6" s="1">
        <v>44454</v>
      </c>
      <c r="G6">
        <v>0</v>
      </c>
    </row>
    <row r="7" spans="1:19" x14ac:dyDescent="0.3">
      <c r="A7">
        <v>6</v>
      </c>
      <c r="B7" t="s">
        <v>58</v>
      </c>
      <c r="C7" t="s">
        <v>61</v>
      </c>
      <c r="D7" s="1">
        <v>43985</v>
      </c>
      <c r="E7" s="11">
        <f>License_Table[[#This Row],[EndDate]]-License_Table[[#This Row],[StartDate]]</f>
        <v>469</v>
      </c>
      <c r="F7" s="1">
        <v>44454</v>
      </c>
      <c r="G7">
        <v>0</v>
      </c>
    </row>
    <row r="8" spans="1:19" x14ac:dyDescent="0.3">
      <c r="A8">
        <v>7</v>
      </c>
      <c r="B8" t="s">
        <v>62</v>
      </c>
      <c r="C8" t="s">
        <v>63</v>
      </c>
      <c r="D8" s="1">
        <v>44109</v>
      </c>
      <c r="E8" s="11">
        <f>License_Table[[#This Row],[EndDate]]-License_Table[[#This Row],[StartDate]]</f>
        <v>498</v>
      </c>
      <c r="F8" s="1">
        <v>44607</v>
      </c>
      <c r="G8">
        <v>0</v>
      </c>
    </row>
    <row r="9" spans="1:19" x14ac:dyDescent="0.3">
      <c r="A9">
        <v>8</v>
      </c>
      <c r="B9" t="s">
        <v>62</v>
      </c>
      <c r="C9" t="s">
        <v>64</v>
      </c>
      <c r="D9" s="1">
        <v>44114</v>
      </c>
      <c r="E9" s="11">
        <f>License_Table[[#This Row],[EndDate]]-License_Table[[#This Row],[StartDate]]</f>
        <v>493</v>
      </c>
      <c r="F9" s="1">
        <v>44607</v>
      </c>
      <c r="G9">
        <v>0</v>
      </c>
    </row>
    <row r="10" spans="1:19" x14ac:dyDescent="0.3">
      <c r="A10">
        <v>9</v>
      </c>
      <c r="B10" t="s">
        <v>65</v>
      </c>
      <c r="C10" t="s">
        <v>66</v>
      </c>
      <c r="D10" s="1">
        <v>43845</v>
      </c>
      <c r="E10" s="11">
        <f>License_Table[[#This Row],[EndDate]]-License_Table[[#This Row],[StartDate]]</f>
        <v>352</v>
      </c>
      <c r="F10" s="1">
        <v>44197</v>
      </c>
      <c r="G10">
        <v>0</v>
      </c>
      <c r="L10" s="1"/>
      <c r="M10" s="1"/>
      <c r="N10" s="11"/>
    </row>
    <row r="11" spans="1:19" x14ac:dyDescent="0.3">
      <c r="A11">
        <v>10</v>
      </c>
      <c r="B11" t="s">
        <v>65</v>
      </c>
      <c r="C11" t="s">
        <v>67</v>
      </c>
      <c r="D11" s="1">
        <v>43876</v>
      </c>
      <c r="E11" s="11">
        <f>License_Table[[#This Row],[EndDate]]-License_Table[[#This Row],[StartDate]]</f>
        <v>352</v>
      </c>
      <c r="F11" s="1">
        <v>44228</v>
      </c>
      <c r="G11">
        <v>0</v>
      </c>
    </row>
    <row r="12" spans="1:19" x14ac:dyDescent="0.3">
      <c r="A12">
        <v>11</v>
      </c>
      <c r="B12" t="s">
        <v>72</v>
      </c>
      <c r="C12" t="s">
        <v>73</v>
      </c>
      <c r="D12" s="1">
        <v>43925</v>
      </c>
      <c r="E12" s="11">
        <f>License_Table[[#This Row],[EndDate]]-License_Table[[#This Row],[StartDate]]</f>
        <v>3048</v>
      </c>
      <c r="F12" s="1">
        <v>46973</v>
      </c>
      <c r="G12">
        <v>1</v>
      </c>
    </row>
    <row r="13" spans="1:19" x14ac:dyDescent="0.3">
      <c r="A13">
        <v>12</v>
      </c>
      <c r="B13" t="s">
        <v>72</v>
      </c>
      <c r="C13" t="s">
        <v>74</v>
      </c>
      <c r="D13" s="1">
        <v>43956</v>
      </c>
      <c r="E13" s="11">
        <f>License_Table[[#This Row],[EndDate]]-License_Table[[#This Row],[StartDate]]</f>
        <v>2683</v>
      </c>
      <c r="F13" s="1">
        <v>46639</v>
      </c>
      <c r="G13">
        <v>1</v>
      </c>
    </row>
    <row r="14" spans="1:19" x14ac:dyDescent="0.3">
      <c r="A14">
        <v>13</v>
      </c>
      <c r="B14" t="s">
        <v>92</v>
      </c>
      <c r="C14" t="s">
        <v>152</v>
      </c>
      <c r="D14" s="1">
        <v>43850</v>
      </c>
      <c r="E14" s="11">
        <f>License_Table[[#This Row],[EndDate]]-License_Table[[#This Row],[StartDate]]</f>
        <v>743</v>
      </c>
      <c r="F14" s="1">
        <v>44593</v>
      </c>
      <c r="G14">
        <v>1</v>
      </c>
    </row>
    <row r="15" spans="1:19" x14ac:dyDescent="0.3">
      <c r="A15">
        <v>14</v>
      </c>
      <c r="B15" t="s">
        <v>92</v>
      </c>
      <c r="C15" t="s">
        <v>153</v>
      </c>
      <c r="D15" s="1">
        <v>43855</v>
      </c>
      <c r="E15" s="11">
        <f>License_Table[[#This Row],[EndDate]]-License_Table[[#This Row],[StartDate]]</f>
        <v>738</v>
      </c>
      <c r="F15" s="1">
        <v>44593</v>
      </c>
      <c r="G15">
        <v>0</v>
      </c>
    </row>
    <row r="16" spans="1:19" x14ac:dyDescent="0.3">
      <c r="A16">
        <v>15</v>
      </c>
      <c r="B16" t="s">
        <v>140</v>
      </c>
      <c r="C16" t="s">
        <v>151</v>
      </c>
      <c r="D16" s="1">
        <v>44015</v>
      </c>
      <c r="E16" s="11">
        <f>License_Table[[#This Row],[EndDate]]-License_Table[[#This Row],[StartDate]]</f>
        <v>731</v>
      </c>
      <c r="F16" s="1">
        <v>44746</v>
      </c>
      <c r="G16">
        <v>1</v>
      </c>
    </row>
    <row r="17" spans="1:7" x14ac:dyDescent="0.3">
      <c r="A17">
        <v>16</v>
      </c>
      <c r="B17" t="s">
        <v>58</v>
      </c>
      <c r="C17" t="s">
        <v>143</v>
      </c>
      <c r="D17" s="1">
        <v>43984</v>
      </c>
      <c r="E17" s="11">
        <f>License_Table[[#This Row],[EndDate]]-License_Table[[#This Row],[StartDate]]</f>
        <v>488</v>
      </c>
      <c r="F17" s="1">
        <v>44472</v>
      </c>
      <c r="G17">
        <v>1</v>
      </c>
    </row>
    <row r="18" spans="1:7" x14ac:dyDescent="0.3">
      <c r="A18">
        <v>17</v>
      </c>
      <c r="B18" t="s">
        <v>58</v>
      </c>
      <c r="C18" t="s">
        <v>144</v>
      </c>
      <c r="D18" s="1">
        <v>44076</v>
      </c>
      <c r="E18" s="11">
        <f>License_Table[[#This Row],[EndDate]]-License_Table[[#This Row],[StartDate]]</f>
        <v>224</v>
      </c>
      <c r="F18" s="1">
        <v>44300</v>
      </c>
      <c r="G18">
        <v>1</v>
      </c>
    </row>
    <row r="19" spans="1:7" x14ac:dyDescent="0.3">
      <c r="A19">
        <v>18</v>
      </c>
      <c r="B19" t="s">
        <v>58</v>
      </c>
      <c r="C19" t="s">
        <v>145</v>
      </c>
      <c r="D19" s="1">
        <v>43842</v>
      </c>
      <c r="E19" s="11">
        <f>License_Table[[#This Row],[EndDate]]-License_Table[[#This Row],[StartDate]]</f>
        <v>528</v>
      </c>
      <c r="F19" s="1">
        <v>44370</v>
      </c>
      <c r="G19">
        <v>1</v>
      </c>
    </row>
    <row r="20" spans="1:7" x14ac:dyDescent="0.3">
      <c r="A20">
        <v>19</v>
      </c>
      <c r="B20" t="s">
        <v>54</v>
      </c>
      <c r="C20" t="s">
        <v>146</v>
      </c>
      <c r="D20" s="1">
        <v>43891</v>
      </c>
      <c r="E20" s="11">
        <f>License_Table[[#This Row],[EndDate]]-License_Table[[#This Row],[StartDate]]</f>
        <v>1549</v>
      </c>
      <c r="F20" s="1">
        <v>45440</v>
      </c>
      <c r="G20">
        <v>1</v>
      </c>
    </row>
    <row r="21" spans="1:7" x14ac:dyDescent="0.3">
      <c r="A21">
        <v>20</v>
      </c>
      <c r="B21" t="s">
        <v>54</v>
      </c>
      <c r="C21" t="s">
        <v>147</v>
      </c>
      <c r="D21" s="1">
        <v>44167</v>
      </c>
      <c r="E21" s="11">
        <f>License_Table[[#This Row],[EndDate]]-License_Table[[#This Row],[StartDate]]</f>
        <v>1075</v>
      </c>
      <c r="F21" s="1">
        <v>45242</v>
      </c>
      <c r="G21">
        <v>1</v>
      </c>
    </row>
    <row r="22" spans="1:7" x14ac:dyDescent="0.3">
      <c r="A22">
        <v>21</v>
      </c>
      <c r="B22" t="s">
        <v>155</v>
      </c>
      <c r="C22" t="s">
        <v>156</v>
      </c>
      <c r="D22" s="1">
        <v>44136</v>
      </c>
      <c r="E22" s="11">
        <v>49</v>
      </c>
      <c r="F22" s="1">
        <v>44185</v>
      </c>
      <c r="G22">
        <v>1</v>
      </c>
    </row>
    <row r="23" spans="1:7" x14ac:dyDescent="0.3">
      <c r="A23">
        <v>22</v>
      </c>
      <c r="B23" t="s">
        <v>157</v>
      </c>
      <c r="C23" t="s">
        <v>158</v>
      </c>
      <c r="D23" s="1">
        <v>44150</v>
      </c>
      <c r="E23" s="11">
        <v>61</v>
      </c>
      <c r="F23" s="1">
        <v>44211</v>
      </c>
      <c r="G23">
        <v>1</v>
      </c>
    </row>
  </sheetData>
  <mergeCells count="2">
    <mergeCell ref="I1:M2"/>
    <mergeCell ref="I3:M3"/>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20D8-190F-422D-819F-2963CB8ABE4A}">
  <sheetPr codeName="Sheet4"/>
  <dimension ref="A1:D12"/>
  <sheetViews>
    <sheetView workbookViewId="0">
      <selection activeCell="K20" sqref="K20"/>
    </sheetView>
  </sheetViews>
  <sheetFormatPr defaultRowHeight="14.4" x14ac:dyDescent="0.3"/>
  <cols>
    <col min="1" max="4" width="15.77734375" customWidth="1"/>
  </cols>
  <sheetData>
    <row r="1" spans="1:4" x14ac:dyDescent="0.3">
      <c r="A1" s="2" t="s">
        <v>0</v>
      </c>
      <c r="B1" s="4" t="s">
        <v>7</v>
      </c>
      <c r="C1" s="3" t="s">
        <v>10</v>
      </c>
      <c r="D1" s="3" t="s">
        <v>11</v>
      </c>
    </row>
    <row r="2" spans="1:4" x14ac:dyDescent="0.3">
      <c r="A2">
        <v>1</v>
      </c>
      <c r="B2">
        <v>1</v>
      </c>
      <c r="C2" s="1">
        <v>43863</v>
      </c>
      <c r="D2" s="1">
        <v>43892</v>
      </c>
    </row>
    <row r="3" spans="1:4" x14ac:dyDescent="0.3">
      <c r="A3">
        <v>6</v>
      </c>
      <c r="B3">
        <v>2</v>
      </c>
      <c r="C3" s="1">
        <v>44089</v>
      </c>
      <c r="D3" s="1">
        <v>44119</v>
      </c>
    </row>
    <row r="4" spans="1:4" x14ac:dyDescent="0.3">
      <c r="A4">
        <v>10</v>
      </c>
      <c r="B4">
        <v>3</v>
      </c>
      <c r="C4" s="1">
        <v>44089</v>
      </c>
      <c r="D4" s="1">
        <v>44119</v>
      </c>
    </row>
    <row r="5" spans="1:4" x14ac:dyDescent="0.3">
      <c r="A5">
        <v>2</v>
      </c>
      <c r="B5">
        <v>4</v>
      </c>
      <c r="C5" s="1">
        <v>44089</v>
      </c>
      <c r="D5" s="1">
        <v>44119</v>
      </c>
    </row>
    <row r="6" spans="1:4" x14ac:dyDescent="0.3">
      <c r="A6">
        <v>3</v>
      </c>
      <c r="B6">
        <v>5</v>
      </c>
      <c r="C6" s="1">
        <v>44089</v>
      </c>
      <c r="D6" s="1">
        <v>44119</v>
      </c>
    </row>
    <row r="7" spans="1:4" x14ac:dyDescent="0.3">
      <c r="A7">
        <v>9</v>
      </c>
      <c r="B7">
        <v>6</v>
      </c>
      <c r="C7" s="1">
        <v>44089</v>
      </c>
      <c r="D7" s="1">
        <v>44119</v>
      </c>
    </row>
    <row r="8" spans="1:4" x14ac:dyDescent="0.3">
      <c r="A8">
        <v>10</v>
      </c>
      <c r="B8">
        <v>7</v>
      </c>
      <c r="C8" s="1">
        <v>44150</v>
      </c>
      <c r="D8" s="1">
        <v>44180</v>
      </c>
    </row>
    <row r="9" spans="1:4" x14ac:dyDescent="0.3">
      <c r="A9">
        <v>11</v>
      </c>
      <c r="B9">
        <v>8</v>
      </c>
      <c r="C9" s="1">
        <v>44150</v>
      </c>
      <c r="D9" s="1">
        <v>44180</v>
      </c>
    </row>
    <row r="10" spans="1:4" x14ac:dyDescent="0.3">
      <c r="A10">
        <v>9</v>
      </c>
      <c r="B10">
        <v>9</v>
      </c>
      <c r="C10" s="1">
        <v>44089</v>
      </c>
      <c r="D10" s="1">
        <v>44119</v>
      </c>
    </row>
    <row r="11" spans="1:4" x14ac:dyDescent="0.3">
      <c r="A11">
        <v>12</v>
      </c>
      <c r="B11">
        <v>10</v>
      </c>
      <c r="C11" s="1">
        <v>44089</v>
      </c>
      <c r="D11" s="1">
        <v>44119</v>
      </c>
    </row>
    <row r="12" spans="1:4" x14ac:dyDescent="0.3">
      <c r="A12">
        <v>13</v>
      </c>
      <c r="B12">
        <v>14</v>
      </c>
      <c r="C12" s="1">
        <v>44089</v>
      </c>
      <c r="D12" s="1">
        <v>44119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0A44-E9EB-479C-88E9-863C4B3B0CA6}">
  <sheetPr codeName="Sheet5"/>
  <dimension ref="A1:N12"/>
  <sheetViews>
    <sheetView zoomScale="70" zoomScaleNormal="70" workbookViewId="0">
      <selection activeCell="W16" sqref="W16"/>
    </sheetView>
  </sheetViews>
  <sheetFormatPr defaultRowHeight="14.4" x14ac:dyDescent="0.3"/>
  <cols>
    <col min="1" max="1" width="14.6640625" bestFit="1" customWidth="1"/>
    <col min="2" max="2" width="17.109375" bestFit="1" customWidth="1"/>
    <col min="4" max="4" width="13.88671875" bestFit="1" customWidth="1"/>
    <col min="5" max="5" width="17.109375" bestFit="1" customWidth="1"/>
    <col min="7" max="7" width="17.109375" bestFit="1" customWidth="1"/>
    <col min="8" max="8" width="15.77734375" bestFit="1" customWidth="1"/>
    <col min="9" max="9" width="20.109375" bestFit="1" customWidth="1"/>
    <col min="12" max="12" width="13.88671875" bestFit="1" customWidth="1"/>
    <col min="13" max="13" width="16.88671875" bestFit="1" customWidth="1"/>
    <col min="16" max="29" width="16.77734375" bestFit="1" customWidth="1"/>
    <col min="30" max="30" width="11.109375" bestFit="1" customWidth="1"/>
    <col min="31" max="31" width="7.109375" bestFit="1" customWidth="1"/>
    <col min="32" max="32" width="8" bestFit="1" customWidth="1"/>
    <col min="33" max="33" width="8.21875" bestFit="1" customWidth="1"/>
    <col min="34" max="34" width="9" bestFit="1" customWidth="1"/>
    <col min="35" max="35" width="8.21875" bestFit="1" customWidth="1"/>
    <col min="36" max="36" width="8.88671875" bestFit="1" customWidth="1"/>
    <col min="37" max="37" width="8.21875" bestFit="1" customWidth="1"/>
    <col min="38" max="38" width="9" bestFit="1" customWidth="1"/>
    <col min="39" max="40" width="11.109375" bestFit="1" customWidth="1"/>
    <col min="41" max="41" width="9.109375" bestFit="1" customWidth="1"/>
    <col min="42" max="42" width="12.33203125" bestFit="1" customWidth="1"/>
    <col min="43" max="43" width="9.21875" bestFit="1" customWidth="1"/>
    <col min="44" max="44" width="12.44140625" bestFit="1" customWidth="1"/>
    <col min="45" max="45" width="9.21875" bestFit="1" customWidth="1"/>
    <col min="46" max="46" width="12.44140625" bestFit="1" customWidth="1"/>
    <col min="47" max="47" width="9.44140625" bestFit="1" customWidth="1"/>
    <col min="48" max="48" width="12.6640625" bestFit="1" customWidth="1"/>
    <col min="49" max="49" width="9.44140625" bestFit="1" customWidth="1"/>
    <col min="50" max="50" width="12.6640625" bestFit="1" customWidth="1"/>
    <col min="51" max="51" width="9.33203125" bestFit="1" customWidth="1"/>
    <col min="52" max="52" width="12.6640625" bestFit="1" customWidth="1"/>
    <col min="53" max="53" width="9.33203125" bestFit="1" customWidth="1"/>
    <col min="54" max="54" width="12.6640625" bestFit="1" customWidth="1"/>
    <col min="55" max="55" width="10.33203125" bestFit="1" customWidth="1"/>
    <col min="56" max="56" width="13.5546875" bestFit="1" customWidth="1"/>
    <col min="57" max="57" width="11.109375" bestFit="1" customWidth="1"/>
    <col min="58" max="58" width="7" bestFit="1" customWidth="1"/>
    <col min="59" max="59" width="9.33203125" bestFit="1" customWidth="1"/>
    <col min="60" max="60" width="9.6640625" bestFit="1" customWidth="1"/>
    <col min="61" max="61" width="8.5546875" bestFit="1" customWidth="1"/>
    <col min="62" max="62" width="7" bestFit="1" customWidth="1"/>
    <col min="63" max="63" width="9.33203125" bestFit="1" customWidth="1"/>
    <col min="64" max="64" width="9.6640625" bestFit="1" customWidth="1"/>
    <col min="65" max="65" width="8.77734375" bestFit="1" customWidth="1"/>
    <col min="66" max="66" width="10.77734375" bestFit="1" customWidth="1"/>
  </cols>
  <sheetData>
    <row r="1" spans="1:14" x14ac:dyDescent="0.3">
      <c r="A1" s="5" t="s">
        <v>104</v>
      </c>
      <c r="B1" t="s">
        <v>93</v>
      </c>
      <c r="D1" s="5" t="s">
        <v>104</v>
      </c>
      <c r="E1" t="s">
        <v>93</v>
      </c>
      <c r="G1" s="5" t="s">
        <v>104</v>
      </c>
      <c r="H1" t="s">
        <v>148</v>
      </c>
      <c r="I1" t="s">
        <v>149</v>
      </c>
      <c r="L1" s="5" t="s">
        <v>104</v>
      </c>
      <c r="M1" t="s">
        <v>141</v>
      </c>
    </row>
    <row r="2" spans="1:14" x14ac:dyDescent="0.3">
      <c r="A2" s="8" t="s">
        <v>16</v>
      </c>
      <c r="B2" s="6">
        <v>6</v>
      </c>
      <c r="D2" s="8" t="s">
        <v>50</v>
      </c>
      <c r="E2" s="6">
        <v>2</v>
      </c>
      <c r="G2" s="8" t="s">
        <v>58</v>
      </c>
      <c r="H2" s="6">
        <v>3</v>
      </c>
      <c r="I2" s="6">
        <v>6</v>
      </c>
      <c r="J2" s="10">
        <f>GETPIVOTDATA("License Available",$G$1,"AssetName","Avengers")/GETPIVOTDATA("Total License Amount",$G$1,"AssetName","Avengers")</f>
        <v>0.5</v>
      </c>
      <c r="L2" s="8">
        <v>1</v>
      </c>
      <c r="M2" s="6">
        <v>11</v>
      </c>
      <c r="N2" s="10">
        <f>GETPIVOTDATA("Available",$L$1,"Available",1)/GETPIVOTDATA("Available",$L$1)</f>
        <v>0.5</v>
      </c>
    </row>
    <row r="3" spans="1:14" x14ac:dyDescent="0.3">
      <c r="A3" s="8" t="s">
        <v>22</v>
      </c>
      <c r="B3" s="6">
        <v>1</v>
      </c>
      <c r="D3" s="8" t="s">
        <v>20</v>
      </c>
      <c r="E3" s="6">
        <v>1</v>
      </c>
      <c r="G3" s="8" t="s">
        <v>72</v>
      </c>
      <c r="H3" s="6">
        <v>2</v>
      </c>
      <c r="I3" s="6">
        <v>2</v>
      </c>
      <c r="J3" s="10">
        <f>GETPIVOTDATA("License Available",$G$1,"AssetName","DontUseMe")/GETPIVOTDATA("Total License Amount",$G$1,"AssetName","DontUseMe")</f>
        <v>1</v>
      </c>
      <c r="L3" s="8">
        <v>0</v>
      </c>
      <c r="M3" s="6">
        <v>11</v>
      </c>
    </row>
    <row r="4" spans="1:14" x14ac:dyDescent="0.3">
      <c r="A4" s="8" t="s">
        <v>23</v>
      </c>
      <c r="B4" s="6">
        <v>2</v>
      </c>
      <c r="D4" s="8" t="s">
        <v>15</v>
      </c>
      <c r="E4" s="6">
        <v>2</v>
      </c>
      <c r="G4" s="8" t="s">
        <v>54</v>
      </c>
      <c r="H4" s="6">
        <v>2</v>
      </c>
      <c r="I4" s="6">
        <v>5</v>
      </c>
      <c r="J4" s="10">
        <f>GETPIVOTDATA("License Available",$G$1,"AssetName","JusticeLeague")/GETPIVOTDATA("Total License Amount",$G$1,"AssetName","JusticeLeague")</f>
        <v>0.4</v>
      </c>
      <c r="L4" s="8" t="s">
        <v>103</v>
      </c>
      <c r="M4" s="6">
        <v>22</v>
      </c>
    </row>
    <row r="5" spans="1:14" x14ac:dyDescent="0.3">
      <c r="A5" s="8" t="s">
        <v>35</v>
      </c>
      <c r="B5" s="6">
        <v>1</v>
      </c>
      <c r="D5" s="8" t="s">
        <v>46</v>
      </c>
      <c r="E5" s="6">
        <v>1</v>
      </c>
      <c r="G5" s="8" t="s">
        <v>92</v>
      </c>
      <c r="H5" s="6">
        <v>1</v>
      </c>
      <c r="I5" s="6">
        <v>2</v>
      </c>
      <c r="J5" s="10">
        <f>GETPIVOTDATA("License Available",$G$1,"AssetName","License2Kill")/GETPIVOTDATA("Total License Amount",$G$1,"AssetName","License2Kill")</f>
        <v>0.5</v>
      </c>
    </row>
    <row r="6" spans="1:14" x14ac:dyDescent="0.3">
      <c r="A6" s="8" t="s">
        <v>103</v>
      </c>
      <c r="B6" s="6">
        <v>10</v>
      </c>
      <c r="D6" s="8" t="s">
        <v>34</v>
      </c>
      <c r="E6" s="6">
        <v>0</v>
      </c>
      <c r="G6" s="8" t="s">
        <v>140</v>
      </c>
      <c r="H6" s="6">
        <v>1</v>
      </c>
      <c r="I6" s="6">
        <v>1</v>
      </c>
      <c r="J6" s="10">
        <f>GETPIVOTDATA("License Available",$G$1,"AssetName","RandomLicense")/GETPIVOTDATA("Total License Amount",$G$1,"AssetName","RandomLicense")</f>
        <v>1</v>
      </c>
    </row>
    <row r="7" spans="1:14" x14ac:dyDescent="0.3">
      <c r="D7" s="8" t="s">
        <v>30</v>
      </c>
      <c r="E7" s="6">
        <v>1</v>
      </c>
      <c r="G7" s="8" t="s">
        <v>62</v>
      </c>
      <c r="H7" s="6">
        <v>0</v>
      </c>
      <c r="I7" s="6">
        <v>2</v>
      </c>
      <c r="J7" s="10">
        <f>GETPIVOTDATA("License Available",$G$1,"AssetName","SpeedForce")/GETPIVOTDATA("Total License Amount",$G$1,"AssetName","SpeedForce")</f>
        <v>0</v>
      </c>
    </row>
    <row r="8" spans="1:14" x14ac:dyDescent="0.3">
      <c r="D8" s="8" t="s">
        <v>21</v>
      </c>
      <c r="E8" s="6">
        <v>1</v>
      </c>
      <c r="G8" s="8" t="s">
        <v>65</v>
      </c>
      <c r="H8" s="6">
        <v>0</v>
      </c>
      <c r="I8" s="6">
        <v>2</v>
      </c>
      <c r="J8" s="10">
        <f>GETPIVOTDATA("License Available",$G$1,"AssetName","WorldDomination")/GETPIVOTDATA("Total License Amount",$G$1,"AssetName","WorldDomination")</f>
        <v>0</v>
      </c>
    </row>
    <row r="9" spans="1:14" x14ac:dyDescent="0.3">
      <c r="D9" s="8" t="s">
        <v>14</v>
      </c>
      <c r="E9" s="6">
        <v>0</v>
      </c>
      <c r="G9" s="8" t="s">
        <v>103</v>
      </c>
      <c r="H9" s="6">
        <v>9</v>
      </c>
      <c r="I9" s="6">
        <v>20</v>
      </c>
    </row>
    <row r="10" spans="1:14" x14ac:dyDescent="0.3">
      <c r="D10" s="8" t="s">
        <v>42</v>
      </c>
      <c r="E10" s="6">
        <v>2</v>
      </c>
    </row>
    <row r="11" spans="1:14" x14ac:dyDescent="0.3">
      <c r="D11" s="8" t="s">
        <v>163</v>
      </c>
      <c r="E11" s="6">
        <v>0</v>
      </c>
    </row>
    <row r="12" spans="1:14" x14ac:dyDescent="0.3">
      <c r="D12" s="8" t="s">
        <v>103</v>
      </c>
      <c r="E12" s="6">
        <v>10</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102A-866D-4190-B720-49B86402C289}">
  <sheetPr codeName="Sheet6"/>
  <dimension ref="A1:AE10"/>
  <sheetViews>
    <sheetView workbookViewId="0">
      <selection activeCell="AG1" sqref="AG1"/>
    </sheetView>
  </sheetViews>
  <sheetFormatPr defaultRowHeight="14.4" x14ac:dyDescent="0.3"/>
  <cols>
    <col min="1" max="7" width="10.44140625" customWidth="1"/>
    <col min="9" max="9" width="8.6640625" customWidth="1"/>
    <col min="10" max="10" width="12.5546875" bestFit="1" customWidth="1"/>
    <col min="11" max="11" width="14.88671875" bestFit="1" customWidth="1"/>
    <col min="13" max="13" width="14.88671875" bestFit="1" customWidth="1"/>
    <col min="14" max="14" width="15.5546875" bestFit="1" customWidth="1"/>
    <col min="15" max="15" width="6.33203125" bestFit="1" customWidth="1"/>
    <col min="16" max="16" width="9" bestFit="1" customWidth="1"/>
    <col min="17" max="17" width="14.33203125" bestFit="1" customWidth="1"/>
    <col min="18" max="18" width="8.44140625" bestFit="1" customWidth="1"/>
    <col min="19" max="19" width="12.109375" bestFit="1" customWidth="1"/>
    <col min="20" max="20" width="13.44140625" bestFit="1" customWidth="1"/>
    <col min="21" max="21" width="11.88671875" bestFit="1" customWidth="1"/>
    <col min="22" max="22" width="10.33203125" bestFit="1" customWidth="1"/>
    <col min="23" max="23" width="10.77734375" bestFit="1" customWidth="1"/>
    <col min="25" max="25" width="12.5546875" bestFit="1" customWidth="1"/>
    <col min="26" max="26" width="16.21875" bestFit="1" customWidth="1"/>
    <col min="29" max="29" width="12.5546875" bestFit="1" customWidth="1"/>
    <col min="30" max="30" width="16.21875" bestFit="1" customWidth="1"/>
  </cols>
  <sheetData>
    <row r="1" spans="1:31" x14ac:dyDescent="0.3">
      <c r="A1" t="s">
        <v>99</v>
      </c>
      <c r="B1" t="s">
        <v>121</v>
      </c>
      <c r="C1" t="s">
        <v>100</v>
      </c>
      <c r="D1" t="s">
        <v>137</v>
      </c>
      <c r="E1" t="s">
        <v>133</v>
      </c>
      <c r="F1" t="s">
        <v>101</v>
      </c>
      <c r="G1" t="s">
        <v>102</v>
      </c>
      <c r="H1" t="s">
        <v>105</v>
      </c>
      <c r="J1" s="5" t="s">
        <v>104</v>
      </c>
      <c r="K1" t="s">
        <v>120</v>
      </c>
      <c r="N1" s="5" t="s">
        <v>125</v>
      </c>
      <c r="Y1" s="5" t="s">
        <v>104</v>
      </c>
      <c r="Z1" t="s">
        <v>136</v>
      </c>
      <c r="AC1" s="5" t="s">
        <v>104</v>
      </c>
      <c r="AD1" t="s">
        <v>136</v>
      </c>
    </row>
    <row r="2" spans="1:31" x14ac:dyDescent="0.3">
      <c r="A2" s="1">
        <v>42736</v>
      </c>
      <c r="B2" s="1" t="s">
        <v>122</v>
      </c>
      <c r="C2" t="s">
        <v>106</v>
      </c>
      <c r="D2" t="s">
        <v>138</v>
      </c>
      <c r="E2" t="s">
        <v>134</v>
      </c>
      <c r="F2">
        <v>1.99</v>
      </c>
      <c r="G2">
        <v>125</v>
      </c>
      <c r="H2">
        <f>Data_Table[[#This Row],[Price]]*Data_Table[[#This Row],[Unites]]</f>
        <v>248.75</v>
      </c>
      <c r="J2" s="8" t="s">
        <v>115</v>
      </c>
      <c r="K2" s="6">
        <v>746.75</v>
      </c>
      <c r="N2" t="s">
        <v>123</v>
      </c>
      <c r="O2" t="s">
        <v>124</v>
      </c>
      <c r="P2" t="s">
        <v>122</v>
      </c>
      <c r="Q2" t="s">
        <v>127</v>
      </c>
      <c r="R2" t="s">
        <v>128</v>
      </c>
      <c r="S2" t="s">
        <v>129</v>
      </c>
      <c r="T2" t="s">
        <v>130</v>
      </c>
      <c r="U2" t="s">
        <v>131</v>
      </c>
      <c r="V2" t="s">
        <v>132</v>
      </c>
      <c r="W2" t="s">
        <v>103</v>
      </c>
      <c r="Y2" s="8" t="s">
        <v>134</v>
      </c>
      <c r="Z2" s="6">
        <v>6</v>
      </c>
      <c r="AA2" s="10">
        <f>GETPIVOTDATA("Revenue",$Y$1,"Delivery","Delayed")/GETPIVOTDATA("Revenue",$Y$1)</f>
        <v>0.33333333333333331</v>
      </c>
      <c r="AC2" s="8" t="s">
        <v>138</v>
      </c>
      <c r="AD2" s="6">
        <v>5</v>
      </c>
      <c r="AE2" s="10">
        <f>GETPIVOTDATA("Revenue",$AC$1,"Return","No")/GETPIVOTDATA("Revenue",$AC$1)</f>
        <v>0.44444444444444442</v>
      </c>
    </row>
    <row r="3" spans="1:31" x14ac:dyDescent="0.3">
      <c r="A3" s="1">
        <v>42737</v>
      </c>
      <c r="B3" s="1" t="s">
        <v>124</v>
      </c>
      <c r="C3" t="s">
        <v>107</v>
      </c>
      <c r="D3" t="s">
        <v>138</v>
      </c>
      <c r="E3" t="s">
        <v>135</v>
      </c>
      <c r="F3">
        <v>2.4900000000000002</v>
      </c>
      <c r="G3">
        <v>200</v>
      </c>
      <c r="H3">
        <f>Data_Table[[#This Row],[Price]]*Data_Table[[#This Row],[Unites]]</f>
        <v>498.00000000000006</v>
      </c>
      <c r="J3" s="8" t="s">
        <v>116</v>
      </c>
      <c r="K3" s="6">
        <v>1094.5</v>
      </c>
      <c r="M3" t="s">
        <v>120</v>
      </c>
      <c r="N3" s="6">
        <v>698</v>
      </c>
      <c r="O3" s="6">
        <v>498.00000000000006</v>
      </c>
      <c r="P3" s="6">
        <v>248.75</v>
      </c>
      <c r="Q3" s="6">
        <v>1094.5</v>
      </c>
      <c r="R3" s="6">
        <v>599.4</v>
      </c>
      <c r="S3" s="6">
        <v>299.40000000000003</v>
      </c>
      <c r="T3" s="6">
        <v>811.25</v>
      </c>
      <c r="U3" s="6">
        <v>449.25</v>
      </c>
      <c r="V3" s="6">
        <v>584.54999999999995</v>
      </c>
      <c r="W3" s="6">
        <v>5283.1</v>
      </c>
      <c r="Y3" s="8" t="s">
        <v>135</v>
      </c>
      <c r="Z3" s="6">
        <v>3</v>
      </c>
      <c r="AA3" s="10">
        <f>GETPIVOTDATA("Revenue",$Y$1,"Delivery","On-time")/GETPIVOTDATA("Revenue",$Y$1)</f>
        <v>0.66666666666666663</v>
      </c>
      <c r="AC3" s="8" t="s">
        <v>139</v>
      </c>
      <c r="AD3" s="6">
        <v>4</v>
      </c>
      <c r="AE3" s="10">
        <f>GETPIVOTDATA("Revenue",$AC$1,"Return","Yes")/GETPIVOTDATA("Revenue",$AC$1)</f>
        <v>0.55555555555555558</v>
      </c>
    </row>
    <row r="4" spans="1:31" x14ac:dyDescent="0.3">
      <c r="A4" s="1">
        <v>42795</v>
      </c>
      <c r="B4" s="1" t="s">
        <v>127</v>
      </c>
      <c r="C4" t="s">
        <v>108</v>
      </c>
      <c r="D4" t="s">
        <v>138</v>
      </c>
      <c r="E4" t="s">
        <v>134</v>
      </c>
      <c r="F4">
        <v>1.99</v>
      </c>
      <c r="G4">
        <v>550</v>
      </c>
      <c r="H4">
        <f>Data_Table[[#This Row],[Price]]*Data_Table[[#This Row],[Unites]]</f>
        <v>1094.5</v>
      </c>
      <c r="J4" s="8" t="s">
        <v>117</v>
      </c>
      <c r="K4" s="6">
        <v>1183.9499999999998</v>
      </c>
      <c r="Y4" s="8" t="s">
        <v>103</v>
      </c>
      <c r="Z4" s="6">
        <v>9</v>
      </c>
      <c r="AC4" s="8" t="s">
        <v>103</v>
      </c>
      <c r="AD4" s="6">
        <v>9</v>
      </c>
    </row>
    <row r="5" spans="1:31" x14ac:dyDescent="0.3">
      <c r="A5" s="1">
        <v>42826</v>
      </c>
      <c r="B5" s="1" t="s">
        <v>128</v>
      </c>
      <c r="C5" t="s">
        <v>109</v>
      </c>
      <c r="D5" t="s">
        <v>139</v>
      </c>
      <c r="E5" t="s">
        <v>134</v>
      </c>
      <c r="F5">
        <v>9.99</v>
      </c>
      <c r="G5">
        <v>60</v>
      </c>
      <c r="H5">
        <f>Data_Table[[#This Row],[Price]]*Data_Table[[#This Row],[Unites]]</f>
        <v>599.4</v>
      </c>
      <c r="J5" s="8" t="s">
        <v>118</v>
      </c>
      <c r="K5" s="6">
        <v>997.40000000000009</v>
      </c>
      <c r="N5" s="9" t="s">
        <v>123</v>
      </c>
      <c r="O5" s="9" t="s">
        <v>124</v>
      </c>
      <c r="P5" s="9" t="s">
        <v>122</v>
      </c>
      <c r="Q5" s="9" t="s">
        <v>127</v>
      </c>
      <c r="R5" s="9" t="s">
        <v>128</v>
      </c>
      <c r="S5" s="9" t="s">
        <v>129</v>
      </c>
      <c r="T5" s="9" t="s">
        <v>130</v>
      </c>
      <c r="U5" s="9" t="s">
        <v>131</v>
      </c>
      <c r="V5" s="9" t="s">
        <v>132</v>
      </c>
    </row>
    <row r="6" spans="1:31" x14ac:dyDescent="0.3">
      <c r="A6" s="1">
        <v>42848</v>
      </c>
      <c r="B6" s="1" t="s">
        <v>132</v>
      </c>
      <c r="C6" t="s">
        <v>110</v>
      </c>
      <c r="D6" t="s">
        <v>138</v>
      </c>
      <c r="E6" t="s">
        <v>135</v>
      </c>
      <c r="F6">
        <v>12.99</v>
      </c>
      <c r="G6">
        <v>45</v>
      </c>
      <c r="H6">
        <f>Data_Table[[#This Row],[Price]]*Data_Table[[#This Row],[Unites]]</f>
        <v>584.54999999999995</v>
      </c>
      <c r="J6" s="8" t="s">
        <v>119</v>
      </c>
      <c r="K6" s="6">
        <v>1260.5</v>
      </c>
      <c r="M6" t="s">
        <v>126</v>
      </c>
      <c r="N6">
        <f>GETPIVOTDATA("Revenue",$M$1,"Location","Connecticut")</f>
        <v>698</v>
      </c>
      <c r="O6">
        <f>GETPIVOTDATA("Revenue",$M$1,"Location","Maine")</f>
        <v>498.00000000000006</v>
      </c>
      <c r="P6">
        <f>GETPIVOTDATA("Revenue",$M$1,"Location","New York")</f>
        <v>248.75</v>
      </c>
      <c r="Q6">
        <f>GETPIVOTDATA("Revenue",$M$1,"Location","New Hampshire")</f>
        <v>1094.5</v>
      </c>
      <c r="R6">
        <f>GETPIVOTDATA("Revenue",$M$1,"Location","Vermont")</f>
        <v>599.4</v>
      </c>
      <c r="S6">
        <f>GETPIVOTDATA("Revenue",$M$1,"Location","Pennsylvania")</f>
        <v>299.40000000000003</v>
      </c>
      <c r="T6">
        <f>GETPIVOTDATA("Revenue",$M$1,"Location","Massachusetts")</f>
        <v>811.25</v>
      </c>
      <c r="U6">
        <f>GETPIVOTDATA("Revenue",$M$1,"Location","Massachusetts")</f>
        <v>811.25</v>
      </c>
      <c r="V6">
        <f>GETPIVOTDATA("Revenue",$M$1,"Location","Rhode Island")</f>
        <v>449.25</v>
      </c>
    </row>
    <row r="7" spans="1:31" x14ac:dyDescent="0.3">
      <c r="A7" s="1">
        <v>42857</v>
      </c>
      <c r="B7" s="1" t="s">
        <v>129</v>
      </c>
      <c r="C7" t="s">
        <v>111</v>
      </c>
      <c r="D7" t="s">
        <v>139</v>
      </c>
      <c r="E7" t="s">
        <v>135</v>
      </c>
      <c r="F7">
        <v>4.99</v>
      </c>
      <c r="G7">
        <v>60</v>
      </c>
      <c r="H7">
        <f>Data_Table[[#This Row],[Price]]*Data_Table[[#This Row],[Unites]]</f>
        <v>299.40000000000003</v>
      </c>
      <c r="J7" s="8" t="s">
        <v>103</v>
      </c>
      <c r="K7" s="6">
        <v>5283.1</v>
      </c>
    </row>
    <row r="8" spans="1:31" x14ac:dyDescent="0.3">
      <c r="A8" s="1">
        <v>42877</v>
      </c>
      <c r="B8" s="1" t="s">
        <v>123</v>
      </c>
      <c r="C8" t="s">
        <v>112</v>
      </c>
      <c r="D8" t="s">
        <v>138</v>
      </c>
      <c r="E8" t="s">
        <v>134</v>
      </c>
      <c r="F8">
        <v>3.49</v>
      </c>
      <c r="G8">
        <v>200</v>
      </c>
      <c r="H8">
        <f>Data_Table[[#This Row],[Price]]*Data_Table[[#This Row],[Unites]]</f>
        <v>698</v>
      </c>
    </row>
    <row r="9" spans="1:31" x14ac:dyDescent="0.3">
      <c r="A9" s="1">
        <v>42891</v>
      </c>
      <c r="B9" s="1" t="s">
        <v>130</v>
      </c>
      <c r="C9" t="s">
        <v>113</v>
      </c>
      <c r="D9" t="s">
        <v>139</v>
      </c>
      <c r="E9" t="s">
        <v>134</v>
      </c>
      <c r="F9">
        <v>6.49</v>
      </c>
      <c r="G9">
        <v>125</v>
      </c>
      <c r="H9">
        <f>Data_Table[[#This Row],[Price]]*Data_Table[[#This Row],[Unites]]</f>
        <v>811.25</v>
      </c>
    </row>
    <row r="10" spans="1:31" x14ac:dyDescent="0.3">
      <c r="A10" s="1">
        <v>42898</v>
      </c>
      <c r="B10" s="1" t="s">
        <v>131</v>
      </c>
      <c r="C10" t="s">
        <v>114</v>
      </c>
      <c r="D10" t="s">
        <v>139</v>
      </c>
      <c r="E10" t="s">
        <v>134</v>
      </c>
      <c r="F10">
        <v>5.99</v>
      </c>
      <c r="G10">
        <v>75</v>
      </c>
      <c r="H10">
        <f>Data_Table[[#This Row],[Price]]*Data_Table[[#This Row],[Unites]]</f>
        <v>449.25</v>
      </c>
    </row>
  </sheetData>
  <pageMargins left="0.7" right="0.7" top="0.75" bottom="0.75" header="0.3" footer="0.3"/>
  <drawing r:id="rId5"/>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A747AF80-D051-4B61-A29B-CD3876B157A5}">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4C202AEC-9F94-4645-AB3B-EAB72A219B94}">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Users</vt:lpstr>
      <vt:lpstr>Licenses</vt:lpstr>
      <vt:lpstr>Assignments</vt:lpstr>
      <vt:lpstr>PivotTables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z3r0</dc:creator>
  <cp:lastModifiedBy>Nightwing</cp:lastModifiedBy>
  <dcterms:created xsi:type="dcterms:W3CDTF">2015-06-05T18:17:20Z</dcterms:created>
  <dcterms:modified xsi:type="dcterms:W3CDTF">2020-10-05T02:07:24Z</dcterms:modified>
</cp:coreProperties>
</file>