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E:\NMIMS Mtech (Sem-II)\Finance Analytics\Exam Papers\"/>
    </mc:Choice>
  </mc:AlternateContent>
  <xr:revisionPtr revIDLastSave="0" documentId="13_ncr:1_{4D693873-874A-471E-8189-FF2FFF173500}" xr6:coauthVersionLast="33" xr6:coauthVersionMax="33" xr10:uidLastSave="{00000000-0000-0000-0000-000000000000}"/>
  <bookViews>
    <workbookView xWindow="0" yWindow="0" windowWidth="20490" windowHeight="7545" activeTab="5" xr2:uid="{33E1176A-BB42-4CB3-9513-10EEAC381A7E}"/>
  </bookViews>
  <sheets>
    <sheet name="OR_BI" sheetId="1" r:id="rId1"/>
    <sheet name="OR_SA" sheetId="2" r:id="rId2"/>
    <sheet name="Var_2 stocks" sheetId="3" r:id="rId3"/>
    <sheet name="Sheet4" sheetId="4" r:id="rId4"/>
    <sheet name="Sheet5" sheetId="5" r:id="rId5"/>
    <sheet name="Sheet1" sheetId="6" r:id="rId6"/>
  </sheets>
  <calcPr calcId="179017" calcMode="manual"/>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2" i="3" l="1"/>
  <c r="E51" i="3"/>
  <c r="E52" i="3" s="1"/>
  <c r="D51" i="3"/>
  <c r="C51" i="3"/>
  <c r="C52" i="3" s="1"/>
  <c r="B51" i="3"/>
  <c r="B52" i="3" s="1"/>
  <c r="J34" i="3" a="1"/>
  <c r="J34" i="3" s="1"/>
  <c r="I9" i="4"/>
  <c r="I8" i="4"/>
  <c r="I7" i="4"/>
  <c r="I6" i="4"/>
  <c r="I5" i="4"/>
  <c r="I4" i="4"/>
  <c r="D12" i="4"/>
  <c r="D11" i="4"/>
  <c r="D10" i="4"/>
  <c r="D9" i="4"/>
  <c r="D6" i="4"/>
  <c r="D7" i="4"/>
  <c r="D4" i="4"/>
  <c r="D3" i="4"/>
  <c r="D2" i="4"/>
  <c r="J57" i="3" l="1" a="1"/>
  <c r="G51" i="3"/>
  <c r="C28" i="3"/>
  <c r="D28" i="3"/>
  <c r="E28" i="3"/>
  <c r="B28" i="3"/>
  <c r="E27" i="3"/>
  <c r="D27" i="3"/>
  <c r="C27" i="3"/>
  <c r="B27" i="3"/>
  <c r="J11" i="3" a="1"/>
  <c r="J11" i="3" s="1"/>
  <c r="C6" i="3"/>
  <c r="D6" i="3"/>
  <c r="E6" i="3"/>
  <c r="B6" i="3"/>
  <c r="G5" i="3"/>
  <c r="C5" i="3"/>
  <c r="D5" i="3"/>
  <c r="E5" i="3"/>
  <c r="B5" i="3"/>
  <c r="J57" i="3" l="1"/>
  <c r="M57" i="3"/>
  <c r="L57" i="3"/>
  <c r="K57" i="3"/>
  <c r="G27" i="3"/>
  <c r="J33" i="3" a="1"/>
  <c r="K11" i="3"/>
  <c r="M11" i="3"/>
  <c r="L11" i="3"/>
  <c r="J12" i="3" l="1" a="1"/>
  <c r="J12" i="3" s="1"/>
  <c r="J13" i="3" s="1"/>
  <c r="J14" i="3" s="1"/>
  <c r="J15" i="3" s="1"/>
  <c r="J58" i="3" a="1"/>
  <c r="J58" i="3" s="1"/>
  <c r="J59" i="3" s="1"/>
  <c r="J60" i="3" s="1"/>
  <c r="J61" i="3" s="1"/>
  <c r="M33" i="3"/>
  <c r="L33" i="3"/>
  <c r="K33" i="3"/>
  <c r="J33" i="3"/>
  <c r="J35" i="3" s="1"/>
  <c r="J36" i="3" s="1"/>
  <c r="J37" i="3" s="1"/>
  <c r="K4" i="2" l="1"/>
  <c r="K5" i="2"/>
  <c r="K6" i="2"/>
  <c r="K7" i="2"/>
  <c r="K8" i="2"/>
  <c r="K3" i="2"/>
  <c r="O5" i="2" s="1"/>
  <c r="J4" i="2"/>
  <c r="J5" i="2"/>
  <c r="J6" i="2"/>
  <c r="J7" i="2"/>
  <c r="J8" i="2"/>
  <c r="J3" i="2"/>
  <c r="J10" i="2" s="1"/>
  <c r="I4" i="2"/>
  <c r="I5" i="2"/>
  <c r="I6" i="2"/>
  <c r="I7" i="2"/>
  <c r="I10" i="2" s="1"/>
  <c r="I8" i="2"/>
  <c r="I3" i="2"/>
  <c r="L5" i="1"/>
  <c r="O8" i="1" s="1"/>
  <c r="I5" i="1"/>
  <c r="J5" i="1"/>
  <c r="H5" i="1"/>
  <c r="K10" i="2" l="1"/>
  <c r="O7" i="2" s="1"/>
  <c r="O8" i="2" s="1"/>
</calcChain>
</file>

<file path=xl/sharedStrings.xml><?xml version="1.0" encoding="utf-8"?>
<sst xmlns="http://schemas.openxmlformats.org/spreadsheetml/2006/main" count="245" uniqueCount="179">
  <si>
    <t>2013-14</t>
  </si>
  <si>
    <t>2014-15</t>
  </si>
  <si>
    <t>2015-16</t>
  </si>
  <si>
    <t>CF</t>
  </si>
  <si>
    <t>TS</t>
  </si>
  <si>
    <t>RB</t>
  </si>
  <si>
    <t>CB</t>
  </si>
  <si>
    <t>PS</t>
  </si>
  <si>
    <t>AS</t>
  </si>
  <si>
    <t>sum</t>
  </si>
  <si>
    <t>AVG</t>
  </si>
  <si>
    <t>Capital charge = avg * alpha</t>
  </si>
  <si>
    <t xml:space="preserve">k = </t>
  </si>
  <si>
    <t>avg * 15%</t>
  </si>
  <si>
    <t>k</t>
  </si>
  <si>
    <t>beta</t>
  </si>
  <si>
    <t>capital charge</t>
  </si>
  <si>
    <t>avg capital charge</t>
  </si>
  <si>
    <t>n</t>
  </si>
  <si>
    <t>alpha</t>
  </si>
  <si>
    <t>No. of portfolio</t>
  </si>
  <si>
    <t>stock price</t>
  </si>
  <si>
    <t>portfolio value</t>
  </si>
  <si>
    <t>weight</t>
  </si>
  <si>
    <t>c1</t>
  </si>
  <si>
    <t>c2</t>
  </si>
  <si>
    <t>c3</t>
  </si>
  <si>
    <t>c4</t>
  </si>
  <si>
    <t>weight * matrix</t>
  </si>
  <si>
    <t>portfolio variance</t>
  </si>
  <si>
    <t>portfolio sigma</t>
  </si>
  <si>
    <t>Var @99%</t>
  </si>
  <si>
    <t>Var @99% (30 days)</t>
  </si>
  <si>
    <r>
      <t>•</t>
    </r>
    <r>
      <rPr>
        <sz val="11"/>
        <color rgb="FF000000"/>
        <rFont val="Calibri"/>
        <family val="2"/>
        <scheme val="minor"/>
      </rPr>
      <t>Primary Risk</t>
    </r>
  </si>
  <si>
    <r>
      <t>–</t>
    </r>
    <r>
      <rPr>
        <b/>
        <i/>
        <sz val="11"/>
        <color rgb="FF000000"/>
        <rFont val="Calibri"/>
        <family val="2"/>
        <scheme val="minor"/>
      </rPr>
      <t>Credit risk</t>
    </r>
    <r>
      <rPr>
        <sz val="11"/>
        <color rgb="FF000000"/>
        <rFont val="Calibri"/>
        <family val="2"/>
        <scheme val="minor"/>
      </rPr>
      <t>, which refers to the risk of loss arising from a borrower defaulting on their obligations</t>
    </r>
  </si>
  <si>
    <r>
      <t>–</t>
    </r>
    <r>
      <rPr>
        <b/>
        <i/>
        <sz val="11"/>
        <color rgb="FF000000"/>
        <rFont val="Calibri"/>
        <family val="2"/>
        <scheme val="minor"/>
      </rPr>
      <t>Operational risk</t>
    </r>
    <r>
      <rPr>
        <sz val="11"/>
        <color rgb="FF000000"/>
        <rFont val="Calibri"/>
        <family val="2"/>
        <scheme val="minor"/>
      </rPr>
      <t>, which is the risk of loss resulting from inadequate or failed internal processes, people, and systems, or from external events</t>
    </r>
  </si>
  <si>
    <r>
      <t>–</t>
    </r>
    <r>
      <rPr>
        <b/>
        <i/>
        <sz val="11"/>
        <color rgb="FF000000"/>
        <rFont val="Calibri"/>
        <family val="2"/>
        <scheme val="minor"/>
      </rPr>
      <t>Market risk</t>
    </r>
    <r>
      <rPr>
        <sz val="11"/>
        <color rgb="FF000000"/>
        <rFont val="Calibri"/>
        <family val="2"/>
        <scheme val="minor"/>
      </rPr>
      <t>, which refers to the risk of loss from holding financial instruments for trading purposes and arises due to movements in market prices, such as interest rates, exchange rates, commodity prices and equity values</t>
    </r>
  </si>
  <si>
    <r>
      <t>–</t>
    </r>
    <r>
      <rPr>
        <b/>
        <i/>
        <sz val="11"/>
        <color rgb="FF000000"/>
        <rFont val="Calibri"/>
        <family val="2"/>
        <scheme val="minor"/>
      </rPr>
      <t xml:space="preserve">Liquidity risk </t>
    </r>
    <r>
      <rPr>
        <sz val="11"/>
        <color rgb="FF000000"/>
        <rFont val="Calibri"/>
        <family val="2"/>
        <scheme val="minor"/>
      </rPr>
      <t>refers to the risk of not having sufficient liquidity with the bank to meet its day to day requirement. Generally, it arises when the payments due from borrowers are delayed leading to severe cash shortages and the bank is unable to cope with</t>
    </r>
  </si>
  <si>
    <r>
      <t>•</t>
    </r>
    <r>
      <rPr>
        <sz val="11"/>
        <color rgb="FF000000"/>
        <rFont val="Calibri"/>
        <family val="2"/>
        <scheme val="minor"/>
      </rPr>
      <t>Other Risk types</t>
    </r>
  </si>
  <si>
    <r>
      <t>–</t>
    </r>
    <r>
      <rPr>
        <b/>
        <sz val="11"/>
        <color rgb="FF000000"/>
        <rFont val="Calibri"/>
        <family val="2"/>
        <scheme val="minor"/>
      </rPr>
      <t xml:space="preserve">Reputational and Strategic Risks - </t>
    </r>
    <r>
      <rPr>
        <sz val="11"/>
        <color rgb="FF000000"/>
        <rFont val="Calibri"/>
        <family val="2"/>
        <scheme val="minor"/>
      </rPr>
      <t>Trust that consumers and clients put in financial institutions is the main asset, which help them run a profitable business.  Wrong strategies can lead to reputational risk. Merger and acquisition, research and development are some of the factors responsible for strategic risk.</t>
    </r>
  </si>
  <si>
    <r>
      <t>–</t>
    </r>
    <r>
      <rPr>
        <b/>
        <sz val="11"/>
        <color rgb="FF000000"/>
        <rFont val="Calibri"/>
        <family val="2"/>
        <scheme val="minor"/>
      </rPr>
      <t xml:space="preserve">Concentration Risk- </t>
    </r>
    <r>
      <rPr>
        <sz val="11"/>
        <color rgb="FF000000"/>
        <rFont val="Calibri"/>
        <family val="2"/>
        <scheme val="minor"/>
      </rPr>
      <t>with respect to</t>
    </r>
    <r>
      <rPr>
        <b/>
        <sz val="11"/>
        <color rgb="FF000000"/>
        <rFont val="Calibri"/>
        <family val="2"/>
        <scheme val="minor"/>
      </rPr>
      <t xml:space="preserve"> </t>
    </r>
    <r>
      <rPr>
        <sz val="11"/>
        <color rgb="FF000000"/>
        <rFont val="Calibri"/>
        <family val="2"/>
        <scheme val="minor"/>
      </rPr>
      <t>credit risk an organization can see concentration risk arising from the point of view of low or diminishing diversification across industrial sectors, geographical regions, etc. in a loan portfolio</t>
    </r>
  </si>
  <si>
    <r>
      <t>–</t>
    </r>
    <r>
      <rPr>
        <b/>
        <sz val="11"/>
        <color rgb="FF000000"/>
        <rFont val="Calibri"/>
        <family val="2"/>
        <scheme val="minor"/>
      </rPr>
      <t xml:space="preserve">Country Risk- </t>
    </r>
    <r>
      <rPr>
        <sz val="11"/>
        <color rgb="FF000000"/>
        <rFont val="Calibri"/>
        <family val="2"/>
        <scheme val="minor"/>
      </rPr>
      <t xml:space="preserve">a collection of risks associated with investing in a foreign country. These risks include political risk, exchange rate risk, economic risk, sovereign risk and transfer risk, which is the risk of capital being locked up or frozen by government action. </t>
    </r>
  </si>
  <si>
    <r>
      <t>•</t>
    </r>
    <r>
      <rPr>
        <sz val="12"/>
        <color rgb="FF000000"/>
        <rFont val="Calibri"/>
        <family val="2"/>
        <scheme val="minor"/>
      </rPr>
      <t xml:space="preserve">Capital serves as a buffer against a bank’s unexpected losses and as a basis for its medium-term growth. </t>
    </r>
  </si>
  <si>
    <r>
      <t>•</t>
    </r>
    <r>
      <rPr>
        <sz val="12"/>
        <color rgb="FF000000"/>
        <rFont val="Calibri"/>
        <family val="2"/>
        <scheme val="minor"/>
      </rPr>
      <t>An adequately capitalised banking system that is better able to absorb losses and provide credit to consumers and businesses throughout the business cycle.</t>
    </r>
  </si>
  <si>
    <r>
      <t>•</t>
    </r>
    <r>
      <rPr>
        <sz val="12"/>
        <color rgb="FF000000"/>
        <rFont val="Calibri"/>
        <family val="2"/>
        <scheme val="minor"/>
      </rPr>
      <t>Regulatory vs economic capital</t>
    </r>
  </si>
  <si>
    <r>
      <t>–</t>
    </r>
    <r>
      <rPr>
        <sz val="12"/>
        <color rgb="FF000000"/>
        <rFont val="Calibri"/>
        <family val="2"/>
        <scheme val="minor"/>
      </rPr>
      <t>Regulatory capital is defined by the regulator (8%)</t>
    </r>
  </si>
  <si>
    <r>
      <t>–</t>
    </r>
    <r>
      <rPr>
        <sz val="12"/>
        <color rgb="FF000000"/>
        <rFont val="Calibri"/>
        <family val="2"/>
        <scheme val="minor"/>
      </rPr>
      <t xml:space="preserve">Economic Capital (EC) is the amount of capital that a bank or financial institution needs in order to protect itself with a chosen level of certainty against insolvency due to unexpected losses over a given time period at a specified confidence level </t>
    </r>
  </si>
  <si>
    <r>
      <t>–</t>
    </r>
    <r>
      <rPr>
        <sz val="12"/>
        <color rgb="FF000000"/>
        <rFont val="Calibri"/>
        <family val="2"/>
        <scheme val="minor"/>
      </rPr>
      <t>EC is that capital which the top management or shareholders would choose to hold in the absence of regulation considering the cost and benefit of holding optimum capital.</t>
    </r>
  </si>
  <si>
    <r>
      <t>•</t>
    </r>
    <r>
      <rPr>
        <sz val="12"/>
        <color rgb="FF000000"/>
        <rFont val="Calibri"/>
        <family val="2"/>
        <scheme val="minor"/>
      </rPr>
      <t>Why regulatory capital</t>
    </r>
  </si>
  <si>
    <r>
      <t>•</t>
    </r>
    <r>
      <rPr>
        <sz val="12"/>
        <color rgb="FF000000"/>
        <rFont val="Calibri"/>
        <family val="2"/>
        <scheme val="minor"/>
      </rPr>
      <t>Regulatory capital as per Basel II</t>
    </r>
  </si>
  <si>
    <r>
      <t>–</t>
    </r>
    <r>
      <rPr>
        <sz val="12"/>
        <color rgb="FF000000"/>
        <rFont val="Calibri"/>
        <family val="2"/>
        <scheme val="minor"/>
      </rPr>
      <t>Tier 1 capital (core capital): equity and disclosed reserves</t>
    </r>
  </si>
  <si>
    <r>
      <t>–</t>
    </r>
    <r>
      <rPr>
        <sz val="12"/>
        <color rgb="FF000000"/>
        <rFont val="Calibri"/>
        <family val="2"/>
        <scheme val="minor"/>
      </rPr>
      <t>Tier 2 capital (supplementary capital): undisclosed reserves, revaluation reserves, provisions</t>
    </r>
  </si>
  <si>
    <r>
      <t>–</t>
    </r>
    <r>
      <rPr>
        <sz val="12"/>
        <color rgb="FF000000"/>
        <rFont val="Calibri"/>
        <family val="2"/>
        <scheme val="minor"/>
      </rPr>
      <t>Tier 3 capital: subordinated debt which is capable of becoming part of bank’s permanent capital</t>
    </r>
  </si>
  <si>
    <r>
      <t>–</t>
    </r>
    <r>
      <rPr>
        <sz val="12"/>
        <color rgb="FF000000"/>
        <rFont val="Calibri"/>
        <family val="2"/>
        <scheme val="minor"/>
      </rPr>
      <t>Basel II prescribes minimum CAR as 8%</t>
    </r>
  </si>
  <si>
    <r>
      <t>•</t>
    </r>
    <r>
      <rPr>
        <sz val="12"/>
        <color rgb="FF000000"/>
        <rFont val="Calibri"/>
        <family val="2"/>
        <scheme val="minor"/>
      </rPr>
      <t>For Advanced Measurement Approach (AMA)</t>
    </r>
  </si>
  <si>
    <r>
      <t>–</t>
    </r>
    <r>
      <rPr>
        <sz val="12"/>
        <color rgb="FF000000"/>
        <rFont val="Calibri"/>
        <family val="2"/>
        <scheme val="minor"/>
      </rPr>
      <t>Capital requirement is based on bank’s internal operational risk measurement system.</t>
    </r>
  </si>
  <si>
    <r>
      <t>–</t>
    </r>
    <r>
      <rPr>
        <sz val="12"/>
        <color rgb="FF000000"/>
        <rFont val="Calibri"/>
        <family val="2"/>
        <scheme val="minor"/>
      </rPr>
      <t>Focuses on both measurement and management of operational risk.</t>
    </r>
  </si>
  <si>
    <r>
      <t>–</t>
    </r>
    <r>
      <rPr>
        <sz val="12"/>
        <color rgb="FF000000"/>
        <rFont val="Calibri"/>
        <family val="2"/>
        <scheme val="minor"/>
      </rPr>
      <t>Requires supervisory approval based on qualitative and quantitative standards.</t>
    </r>
  </si>
  <si>
    <r>
      <t>•</t>
    </r>
    <r>
      <rPr>
        <sz val="12"/>
        <color rgb="FF000000"/>
        <rFont val="Calibri"/>
        <family val="2"/>
        <scheme val="minor"/>
      </rPr>
      <t>Provides sensitivity (in contrast to simple approaches for calculating risk-based capital)</t>
    </r>
  </si>
  <si>
    <r>
      <t>•</t>
    </r>
    <r>
      <rPr>
        <sz val="12"/>
        <color rgb="FF000000"/>
        <rFont val="Calibri"/>
        <family val="2"/>
        <scheme val="minor"/>
      </rPr>
      <t>Bank-wide view of Operational Risk events and hence better application of mitigation techniques</t>
    </r>
  </si>
  <si>
    <r>
      <t>•</t>
    </r>
    <r>
      <rPr>
        <sz val="12"/>
        <color rgb="FF000000"/>
        <rFont val="Calibri"/>
        <family val="2"/>
        <scheme val="minor"/>
      </rPr>
      <t>Scope for less regulatory capital allocation compared to Basic Indicator Approach (Subject to RBI Approval of the AMA approach)</t>
    </r>
  </si>
  <si>
    <r>
      <t>•</t>
    </r>
    <r>
      <rPr>
        <sz val="12"/>
        <color rgb="FF000000"/>
        <rFont val="Calibri"/>
        <family val="2"/>
        <scheme val="minor"/>
      </rPr>
      <t>Regulatory capital: Internal statistical model – sum of Expected Loss (EL) and Unexpected Loss (UL). Banks should endeavor to account for EL by means of provision, balance through holding capital.</t>
    </r>
  </si>
  <si>
    <r>
      <t>•</t>
    </r>
    <r>
      <rPr>
        <sz val="12"/>
        <color rgb="FF000000"/>
        <rFont val="Calibri"/>
        <family val="2"/>
        <scheme val="minor"/>
      </rPr>
      <t>The AMA model should capture potentially severe “tail” loss events to capture the major drivers of operational risk affecting the shape of the tail loss estimates</t>
    </r>
  </si>
  <si>
    <r>
      <t>•</t>
    </r>
    <r>
      <rPr>
        <sz val="12"/>
        <color rgb="FF000000"/>
        <rFont val="Calibri"/>
        <family val="2"/>
        <scheme val="minor"/>
      </rPr>
      <t>A Bank’s internal loss data may not be sufficient to model the operational risk exposure faced by a Bank as many potential risks would not have materialized</t>
    </r>
  </si>
  <si>
    <r>
      <t>•</t>
    </r>
    <r>
      <rPr>
        <sz val="12"/>
        <color rgb="FF000000"/>
        <rFont val="Calibri"/>
        <family val="2"/>
        <scheme val="minor"/>
      </rPr>
      <t>Basel II framework requires that ORMS to incorporate four key data inputs:</t>
    </r>
  </si>
  <si>
    <r>
      <t>•</t>
    </r>
    <r>
      <rPr>
        <sz val="12"/>
        <color rgb="FF000000"/>
        <rFont val="Calibri"/>
        <family val="2"/>
        <scheme val="minor"/>
      </rPr>
      <t>Internal data;</t>
    </r>
  </si>
  <si>
    <r>
      <t>•</t>
    </r>
    <r>
      <rPr>
        <sz val="12"/>
        <color rgb="FF000000"/>
        <rFont val="Calibri"/>
        <family val="2"/>
        <scheme val="minor"/>
      </rPr>
      <t>Relevant external operational risk data;</t>
    </r>
  </si>
  <si>
    <r>
      <t>•</t>
    </r>
    <r>
      <rPr>
        <sz val="12"/>
        <color rgb="FF000000"/>
        <rFont val="Calibri"/>
        <family val="2"/>
        <scheme val="minor"/>
      </rPr>
      <t>Scenario analysis; and</t>
    </r>
  </si>
  <si>
    <r>
      <t>•</t>
    </r>
    <r>
      <rPr>
        <sz val="12"/>
        <color rgb="FF000000"/>
        <rFont val="Calibri"/>
        <family val="2"/>
        <scheme val="minor"/>
      </rPr>
      <t>Business environment and internal control factors (BEICFs)</t>
    </r>
  </si>
  <si>
    <r>
      <t>•</t>
    </r>
    <r>
      <rPr>
        <sz val="12"/>
        <color rgb="FF000000"/>
        <rFont val="Calibri"/>
        <family val="2"/>
        <scheme val="minor"/>
      </rPr>
      <t xml:space="preserve">The bank should have a credible, transparent, well- documented and verifiable approach for weighting the estimates of the AMA elements in overall calculation dataset used to compute capital charge. </t>
    </r>
  </si>
  <si>
    <t>`</t>
  </si>
  <si>
    <r>
      <t>•</t>
    </r>
    <r>
      <rPr>
        <sz val="12"/>
        <color rgb="FF000000"/>
        <rFont val="Calibri"/>
        <family val="2"/>
        <scheme val="minor"/>
      </rPr>
      <t>Random numbers generated for frequency</t>
    </r>
  </si>
  <si>
    <r>
      <t>•</t>
    </r>
    <r>
      <rPr>
        <sz val="12"/>
        <color rgb="FF000000"/>
        <rFont val="Calibri"/>
        <family val="2"/>
        <scheme val="minor"/>
      </rPr>
      <t>For each frequency random number equal number of severity random numbers generated</t>
    </r>
  </si>
  <si>
    <r>
      <t>•</t>
    </r>
    <r>
      <rPr>
        <sz val="12"/>
        <color rgb="FF000000"/>
        <rFont val="Calibri"/>
        <family val="2"/>
        <scheme val="minor"/>
      </rPr>
      <t>Aggregated loss distribution obtained by summing up the severity random numbers generated for each frequency</t>
    </r>
  </si>
  <si>
    <r>
      <t>•</t>
    </r>
    <r>
      <rPr>
        <sz val="12"/>
        <color rgb="FF000000"/>
        <rFont val="Calibri"/>
        <family val="2"/>
        <scheme val="minor"/>
      </rPr>
      <t>Value at 99.9th percentile from aggregated loss series is the yearly operational Value at Risk (OPVaR)</t>
    </r>
  </si>
  <si>
    <r>
      <t>•</t>
    </r>
    <r>
      <rPr>
        <sz val="12"/>
        <color rgb="FF000000"/>
        <rFont val="Calibri"/>
        <family val="2"/>
        <scheme val="minor"/>
      </rPr>
      <t>Expected loss calculated by taking average of aggregated loss distribution</t>
    </r>
  </si>
  <si>
    <r>
      <t>•</t>
    </r>
    <r>
      <rPr>
        <sz val="12"/>
        <color rgb="FF000000"/>
        <rFont val="Calibri"/>
        <family val="2"/>
        <scheme val="minor"/>
      </rPr>
      <t>Unexpected loss = VaR (99.9</t>
    </r>
    <r>
      <rPr>
        <vertAlign val="superscript"/>
        <sz val="12"/>
        <color rgb="FF000000"/>
        <rFont val="Calibri"/>
        <family val="2"/>
        <scheme val="minor"/>
      </rPr>
      <t>th</t>
    </r>
    <r>
      <rPr>
        <sz val="12"/>
        <color rgb="FF000000"/>
        <rFont val="Calibri"/>
        <family val="2"/>
        <scheme val="minor"/>
      </rPr>
      <t xml:space="preserve"> percentile) - Expected loss</t>
    </r>
  </si>
  <si>
    <r>
      <t>•</t>
    </r>
    <r>
      <rPr>
        <sz val="12"/>
        <color rgb="FF000000"/>
        <rFont val="Calibri"/>
        <family val="2"/>
        <scheme val="minor"/>
      </rPr>
      <t>Sum of OPVaR obtained from all ORCs is bank-wide operational risk capital</t>
    </r>
  </si>
  <si>
    <r>
      <t>•</t>
    </r>
    <r>
      <rPr>
        <sz val="12"/>
        <color rgb="FF000000"/>
        <rFont val="Calibri"/>
        <family val="2"/>
        <scheme val="minor"/>
      </rPr>
      <t>Back testing performed</t>
    </r>
  </si>
  <si>
    <r>
      <t>•</t>
    </r>
    <r>
      <rPr>
        <sz val="12"/>
        <color rgb="FF000000"/>
        <rFont val="Calibri"/>
        <family val="2"/>
        <scheme val="minor"/>
      </rPr>
      <t xml:space="preserve">Kupiec’s test – Aggregate loss amount over the period </t>
    </r>
  </si>
  <si>
    <r>
      <t>•</t>
    </r>
    <r>
      <rPr>
        <sz val="12"/>
        <color rgb="FF000000"/>
        <rFont val="Calibri"/>
        <family val="2"/>
        <scheme val="minor"/>
      </rPr>
      <t>Largest loss in the internal database</t>
    </r>
  </si>
  <si>
    <r>
      <t>•</t>
    </r>
    <r>
      <rPr>
        <sz val="12"/>
        <color rgb="FF000000"/>
        <rFont val="Calibri"/>
        <family val="2"/>
        <scheme val="minor"/>
      </rPr>
      <t>Peer operational risk loss estimates</t>
    </r>
  </si>
  <si>
    <r>
      <t>•</t>
    </r>
    <r>
      <rPr>
        <sz val="12"/>
        <color rgb="FF000000"/>
        <rFont val="Calibri"/>
        <family val="2"/>
        <scheme val="minor"/>
      </rPr>
      <t>Operational risk losses in external data</t>
    </r>
  </si>
  <si>
    <t>Pillar 1</t>
  </si>
  <si>
    <t>Minimum capital requirements</t>
  </si>
  <si>
    <t>Calculates minimum capital requirements for each risk using careful estimates of range of risk factors.</t>
  </si>
  <si>
    <t>Credit Risk</t>
  </si>
  <si>
    <t>Operational Risk</t>
  </si>
  <si>
    <t>Trading book (Market risk)</t>
  </si>
  <si>
    <r>
      <t>Ø</t>
    </r>
    <r>
      <rPr>
        <sz val="9"/>
        <color rgb="FF000000"/>
        <rFont val="Arial"/>
        <family val="2"/>
      </rPr>
      <t>Standardised approach</t>
    </r>
  </si>
  <si>
    <r>
      <t>Ø</t>
    </r>
    <r>
      <rPr>
        <sz val="9"/>
        <color rgb="FF000000"/>
        <rFont val="Arial"/>
        <family val="2"/>
      </rPr>
      <t>Internal ratings based – foundation  (FIRB)</t>
    </r>
  </si>
  <si>
    <r>
      <t>Ø</t>
    </r>
    <r>
      <rPr>
        <sz val="9"/>
        <color rgb="FF000000"/>
        <rFont val="Arial"/>
        <family val="2"/>
      </rPr>
      <t>Internal ratings based – advanced (AIRB)</t>
    </r>
  </si>
  <si>
    <r>
      <t>Ø</t>
    </r>
    <r>
      <rPr>
        <sz val="9"/>
        <color rgb="FF000000"/>
        <rFont val="Arial"/>
        <family val="2"/>
      </rPr>
      <t>Basic Indicator approach (BIA)</t>
    </r>
  </si>
  <si>
    <r>
      <t>Ø</t>
    </r>
    <r>
      <rPr>
        <sz val="9"/>
        <color rgb="FF000000"/>
        <rFont val="Arial"/>
        <family val="2"/>
      </rPr>
      <t>The Standardised approach (TSA)</t>
    </r>
  </si>
  <si>
    <r>
      <t>Ø</t>
    </r>
    <r>
      <rPr>
        <sz val="9"/>
        <color rgb="FF000000"/>
        <rFont val="Arial"/>
        <family val="2"/>
      </rPr>
      <t>Advance Measurement Approaches (AMA)</t>
    </r>
  </si>
  <si>
    <r>
      <t>Ø</t>
    </r>
    <r>
      <rPr>
        <sz val="9"/>
        <color rgb="FF000000"/>
        <rFont val="Arial"/>
        <family val="2"/>
      </rPr>
      <t>Internal Models based approaches</t>
    </r>
  </si>
  <si>
    <t>Pillar 2</t>
  </si>
  <si>
    <r>
      <t>Supervisory review</t>
    </r>
    <r>
      <rPr>
        <sz val="9"/>
        <color rgb="FF000000"/>
        <rFont val="Arial"/>
        <family val="2"/>
      </rPr>
      <t xml:space="preserve"> </t>
    </r>
  </si>
  <si>
    <r>
      <t>Ø</t>
    </r>
    <r>
      <rPr>
        <sz val="9"/>
        <color rgb="FF000000"/>
        <rFont val="Arial"/>
        <family val="2"/>
      </rPr>
      <t>Provides a link between comprehensive assessment of risks and amount of capital held by bank</t>
    </r>
  </si>
  <si>
    <r>
      <t>Ø</t>
    </r>
    <r>
      <rPr>
        <sz val="9"/>
        <color rgb="FF000000"/>
        <rFont val="Arial"/>
        <family val="2"/>
      </rPr>
      <t>Assesses banks’ compliance with minimum regulatory standards and requirements</t>
    </r>
  </si>
  <si>
    <r>
      <t>Ø</t>
    </r>
    <r>
      <rPr>
        <sz val="9"/>
        <color rgb="FF000000"/>
        <rFont val="Arial"/>
        <family val="2"/>
      </rPr>
      <t>Addresses other risks - interest rate risk in banking book, business &amp; strategic risk</t>
    </r>
  </si>
  <si>
    <r>
      <t>Ø</t>
    </r>
    <r>
      <rPr>
        <sz val="9"/>
        <color rgb="FF000000"/>
        <rFont val="Arial"/>
        <family val="2"/>
      </rPr>
      <t>Spells out minimum requirements for Internal ratings based systems.</t>
    </r>
  </si>
  <si>
    <r>
      <t>Principles for banks to follow</t>
    </r>
    <r>
      <rPr>
        <sz val="9"/>
        <color rgb="FF000000"/>
        <rFont val="Arial"/>
        <family val="2"/>
      </rPr>
      <t>….</t>
    </r>
  </si>
  <si>
    <r>
      <t>Ø</t>
    </r>
    <r>
      <rPr>
        <sz val="9"/>
        <color rgb="FF000000"/>
        <rFont val="Arial"/>
        <family val="2"/>
      </rPr>
      <t>Banks should have process for assessing capital adequacy in relation to risk profile and strategy for maintaining capital levels at all times.</t>
    </r>
  </si>
  <si>
    <r>
      <t>Ø</t>
    </r>
    <r>
      <rPr>
        <sz val="9"/>
        <color rgb="FF000000"/>
        <rFont val="Arial"/>
        <family val="2"/>
      </rPr>
      <t>Supervisor should review and evaluate bank’s capital adequacy from time to time</t>
    </r>
  </si>
  <si>
    <t>Pillar 3</t>
  </si>
  <si>
    <r>
      <t>Market Discipline</t>
    </r>
    <r>
      <rPr>
        <sz val="9"/>
        <color rgb="FF000000"/>
        <rFont val="Arial"/>
        <family val="2"/>
      </rPr>
      <t xml:space="preserve"> </t>
    </r>
  </si>
  <si>
    <r>
      <t>Ø</t>
    </r>
    <r>
      <rPr>
        <sz val="9"/>
        <color rgb="FF000000"/>
        <rFont val="Arial"/>
        <family val="2"/>
      </rPr>
      <t>Encouraging market discipline through increased disclosure of risks and risk methodologies to the financial markets</t>
    </r>
  </si>
  <si>
    <r>
      <t>Ø</t>
    </r>
    <r>
      <rPr>
        <sz val="9"/>
        <color rgb="FF000000"/>
        <rFont val="Arial"/>
        <family val="2"/>
      </rPr>
      <t>Enabling market participants to assess bank’s risk profile and level of capitalisation</t>
    </r>
  </si>
  <si>
    <r>
      <t>Ø</t>
    </r>
    <r>
      <rPr>
        <sz val="9"/>
        <color rgb="FF000000"/>
        <rFont val="Arial"/>
        <family val="2"/>
      </rPr>
      <t>To develops a set of disclosure requirements which will allow market participants to assess key pieces of information on the scope of application, capital, risk exposures, risk assessment processes, and hence the capital adequacy of the institution</t>
    </r>
  </si>
  <si>
    <r>
      <t>•</t>
    </r>
    <r>
      <rPr>
        <sz val="11"/>
        <color rgb="FF000000"/>
        <rFont val="Calibri"/>
        <family val="2"/>
        <scheme val="minor"/>
      </rPr>
      <t>Z = 0.012X</t>
    </r>
    <r>
      <rPr>
        <vertAlign val="subscript"/>
        <sz val="11"/>
        <color rgb="FF000000"/>
        <rFont val="Calibri"/>
        <family val="2"/>
        <scheme val="minor"/>
      </rPr>
      <t>1</t>
    </r>
    <r>
      <rPr>
        <sz val="11"/>
        <color rgb="FF000000"/>
        <rFont val="Calibri"/>
        <family val="2"/>
        <scheme val="minor"/>
      </rPr>
      <t xml:space="preserve"> + 0.014X</t>
    </r>
    <r>
      <rPr>
        <vertAlign val="subscript"/>
        <sz val="11"/>
        <color rgb="FF000000"/>
        <rFont val="Calibri"/>
        <family val="2"/>
        <scheme val="minor"/>
      </rPr>
      <t>2</t>
    </r>
    <r>
      <rPr>
        <sz val="11"/>
        <color rgb="FF000000"/>
        <rFont val="Calibri"/>
        <family val="2"/>
        <scheme val="minor"/>
      </rPr>
      <t xml:space="preserve"> + 0.033X</t>
    </r>
    <r>
      <rPr>
        <vertAlign val="subscript"/>
        <sz val="11"/>
        <color rgb="FF000000"/>
        <rFont val="Calibri"/>
        <family val="2"/>
        <scheme val="minor"/>
      </rPr>
      <t>3</t>
    </r>
    <r>
      <rPr>
        <sz val="11"/>
        <color rgb="FF000000"/>
        <rFont val="Calibri"/>
        <family val="2"/>
        <scheme val="minor"/>
      </rPr>
      <t xml:space="preserve"> + 0.006X</t>
    </r>
    <r>
      <rPr>
        <vertAlign val="subscript"/>
        <sz val="11"/>
        <color rgb="FF000000"/>
        <rFont val="Calibri"/>
        <family val="2"/>
        <scheme val="minor"/>
      </rPr>
      <t>4</t>
    </r>
    <r>
      <rPr>
        <sz val="11"/>
        <color rgb="FF000000"/>
        <rFont val="Calibri"/>
        <family val="2"/>
        <scheme val="minor"/>
      </rPr>
      <t xml:space="preserve"> + 0.999X</t>
    </r>
    <r>
      <rPr>
        <vertAlign val="subscript"/>
        <sz val="11"/>
        <color rgb="FF000000"/>
        <rFont val="Calibri"/>
        <family val="2"/>
        <scheme val="minor"/>
      </rPr>
      <t>5</t>
    </r>
  </si>
  <si>
    <r>
      <t>•</t>
    </r>
    <r>
      <rPr>
        <sz val="11"/>
        <color rgb="FF000000"/>
        <rFont val="Calibri"/>
        <family val="2"/>
        <scheme val="minor"/>
      </rPr>
      <t xml:space="preserve">X1- Working Capital/Total Assets, </t>
    </r>
  </si>
  <si>
    <r>
      <t>•</t>
    </r>
    <r>
      <rPr>
        <sz val="11"/>
        <color rgb="FF000000"/>
        <rFont val="Calibri"/>
        <family val="2"/>
        <scheme val="minor"/>
      </rPr>
      <t xml:space="preserve">X2- Retained Earnings/Total Assets, </t>
    </r>
  </si>
  <si>
    <r>
      <t>•</t>
    </r>
    <r>
      <rPr>
        <sz val="11"/>
        <color rgb="FF000000"/>
        <rFont val="Calibri"/>
        <family val="2"/>
        <scheme val="minor"/>
      </rPr>
      <t xml:space="preserve">X3- Earnings before Interest and Taxes/Total Assets, </t>
    </r>
  </si>
  <si>
    <r>
      <t>•</t>
    </r>
    <r>
      <rPr>
        <sz val="11"/>
        <color rgb="FF000000"/>
        <rFont val="Calibri"/>
        <family val="2"/>
        <scheme val="minor"/>
      </rPr>
      <t xml:space="preserve">X4- Value of Equity/Total Liabilities, </t>
    </r>
  </si>
  <si>
    <r>
      <t>•</t>
    </r>
    <r>
      <rPr>
        <sz val="11"/>
        <color rgb="FF000000"/>
        <rFont val="Calibri"/>
        <family val="2"/>
        <scheme val="minor"/>
      </rPr>
      <t>X5- Sales/Total Assets</t>
    </r>
  </si>
  <si>
    <r>
      <t>•</t>
    </r>
    <r>
      <rPr>
        <sz val="11"/>
        <color rgb="FF000000"/>
        <rFont val="Calibri"/>
        <family val="2"/>
        <scheme val="minor"/>
      </rPr>
      <t>Score &lt; 1.8 : closer to bankruptcy</t>
    </r>
  </si>
  <si>
    <r>
      <t>•</t>
    </r>
    <r>
      <rPr>
        <sz val="11"/>
        <color rgb="FF000000"/>
        <rFont val="Calibri"/>
        <family val="2"/>
        <scheme val="minor"/>
      </rPr>
      <t>Score &gt; 2.67    : not likely to be bankrupt</t>
    </r>
  </si>
  <si>
    <r>
      <t>•</t>
    </r>
    <r>
      <rPr>
        <sz val="11"/>
        <color rgb="FF000000"/>
        <rFont val="Calibri"/>
        <family val="2"/>
        <scheme val="minor"/>
      </rPr>
      <t>Investors may consider purchasing a stock if its Altman Z-Score value is closer to 2.67 and selling or shorting a stock if the value is closer to 1.8</t>
    </r>
  </si>
  <si>
    <r>
      <t>•</t>
    </r>
    <r>
      <rPr>
        <sz val="9"/>
        <color rgb="FF000000"/>
        <rFont val="Calibri"/>
        <family val="2"/>
        <scheme val="minor"/>
      </rPr>
      <t>Altman (1968) Z-Score model is based on Multivariate Discriminant Analysis (MDA)</t>
    </r>
  </si>
  <si>
    <r>
      <t>•</t>
    </r>
    <r>
      <rPr>
        <sz val="9"/>
        <color rgb="FF000000"/>
        <rFont val="Calibri"/>
        <family val="2"/>
        <scheme val="minor"/>
      </rPr>
      <t xml:space="preserve">MDA is based on linear combination of two or more independent variables that will discriminate best between a priori defined groups: the default from non-default firms </t>
    </r>
  </si>
  <si>
    <r>
      <t>•</t>
    </r>
    <r>
      <rPr>
        <sz val="9"/>
        <color rgb="FF000000"/>
        <rFont val="Calibri"/>
        <family val="2"/>
        <scheme val="minor"/>
      </rPr>
      <t>It weights the independent variables (financial ratios) and generates a single composite discriminant score</t>
    </r>
  </si>
  <si>
    <r>
      <t>•</t>
    </r>
    <r>
      <rPr>
        <sz val="9"/>
        <color rgb="FF000000"/>
        <rFont val="Calibri"/>
        <family val="2"/>
        <scheme val="minor"/>
      </rPr>
      <t>Scoring models identify certain key factors that determine probability of default</t>
    </r>
  </si>
  <si>
    <r>
      <t>•</t>
    </r>
    <r>
      <rPr>
        <sz val="9"/>
        <color rgb="FF000000"/>
        <rFont val="Calibri"/>
        <family val="2"/>
        <scheme val="minor"/>
      </rPr>
      <t>Key factors are combined with certain weights to compute risk scores</t>
    </r>
  </si>
  <si>
    <r>
      <t>•</t>
    </r>
    <r>
      <rPr>
        <sz val="9"/>
        <color rgb="FF000000"/>
        <rFont val="Calibri"/>
        <family val="2"/>
        <scheme val="minor"/>
      </rPr>
      <t>Altman has analysed 22 potentially helpful variables (ratios), which are indicators of corporate problems for evaluation of the firm</t>
    </r>
  </si>
  <si>
    <r>
      <t>•</t>
    </r>
    <r>
      <rPr>
        <sz val="9"/>
        <color rgb="FF000000"/>
        <rFont val="Calibri"/>
        <family val="2"/>
        <scheme val="minor"/>
      </rPr>
      <t>The 22 variables are classified into five standard ratio categories: liquidity, profitability, leverage, solvency and activity</t>
    </r>
  </si>
  <si>
    <r>
      <t>•</t>
    </r>
    <r>
      <rPr>
        <sz val="9"/>
        <color rgb="FF000000"/>
        <rFont val="Calibri"/>
        <family val="2"/>
        <scheme val="minor"/>
      </rPr>
      <t>Out of 22 five are selected as doing the best overall job together in the prediction of corporate bankruptcy</t>
    </r>
  </si>
  <si>
    <r>
      <t>•</t>
    </r>
    <r>
      <rPr>
        <sz val="9"/>
        <color rgb="FF000000"/>
        <rFont val="Calibri"/>
        <family val="2"/>
        <scheme val="minor"/>
      </rPr>
      <t>Z-Score model is used in finance to classify firms as either bankrupt or non-bankrupt on the basis of financial ratios:</t>
    </r>
  </si>
  <si>
    <r>
      <t>–</t>
    </r>
    <r>
      <rPr>
        <sz val="9"/>
        <color rgb="FF000000"/>
        <rFont val="Calibri"/>
        <family val="2"/>
        <scheme val="minor"/>
      </rPr>
      <t>Where Z is the discriminant function</t>
    </r>
  </si>
  <si>
    <r>
      <t>–</t>
    </r>
    <r>
      <rPr>
        <sz val="9"/>
        <color rgb="FF000000"/>
        <rFont val="Calibri"/>
        <family val="2"/>
        <scheme val="minor"/>
      </rPr>
      <t>A is the constant factor</t>
    </r>
  </si>
  <si>
    <r>
      <t>–</t>
    </r>
    <r>
      <rPr>
        <sz val="9"/>
        <color rgb="FF000000"/>
        <rFont val="Calibri"/>
        <family val="2"/>
        <scheme val="minor"/>
      </rPr>
      <t>V is the weight for the dependent variable</t>
    </r>
  </si>
  <si>
    <r>
      <t>–</t>
    </r>
    <r>
      <rPr>
        <sz val="9"/>
        <color rgb="FF000000"/>
        <rFont val="Calibri"/>
        <family val="2"/>
        <scheme val="minor"/>
      </rPr>
      <t>X is the dependent variable</t>
    </r>
  </si>
  <si>
    <r>
      <t>•</t>
    </r>
    <r>
      <rPr>
        <sz val="9"/>
        <color rgb="FF000000"/>
        <rFont val="Calibri"/>
        <family val="2"/>
        <scheme val="minor"/>
      </rPr>
      <t>Logistic regression models such as Logit and Probit are predictive models where target variable or dependent variable is a categorical variable</t>
    </r>
  </si>
  <si>
    <r>
      <t>•</t>
    </r>
    <r>
      <rPr>
        <sz val="9"/>
        <color rgb="FF000000"/>
        <rFont val="Calibri"/>
        <family val="2"/>
        <scheme val="minor"/>
      </rPr>
      <t>Ohlson Logit model is one of the models widely used for distress prediction</t>
    </r>
  </si>
  <si>
    <r>
      <t>•</t>
    </r>
    <r>
      <rPr>
        <sz val="9"/>
        <color rgb="FF000000"/>
        <rFont val="Calibri"/>
        <family val="2"/>
        <scheme val="minor"/>
      </rPr>
      <t>Variables used for distress prediction</t>
    </r>
  </si>
  <si>
    <r>
      <t>–</t>
    </r>
    <r>
      <rPr>
        <sz val="9"/>
        <color rgb="FF000000"/>
        <rFont val="Calibri"/>
        <family val="2"/>
        <scheme val="minor"/>
      </rPr>
      <t xml:space="preserve">SIZE = log(total assets/GNP price-level index). The index assumes a base value of 100 for 1968. Total assets are as reported in dollars. The index year is as of the year prior to the year of the balance sheet date </t>
    </r>
  </si>
  <si>
    <r>
      <t>–</t>
    </r>
    <r>
      <rPr>
        <sz val="9"/>
        <color rgb="FF000000"/>
        <rFont val="Calibri"/>
        <family val="2"/>
        <scheme val="minor"/>
      </rPr>
      <t>TLTA = Total liabilities divided by total assets.</t>
    </r>
  </si>
  <si>
    <r>
      <t>–</t>
    </r>
    <r>
      <rPr>
        <sz val="9"/>
        <color rgb="FF000000"/>
        <rFont val="Calibri"/>
        <family val="2"/>
        <scheme val="minor"/>
      </rPr>
      <t xml:space="preserve">WCTA= Working capital divided by total assets. </t>
    </r>
  </si>
  <si>
    <r>
      <t>–</t>
    </r>
    <r>
      <rPr>
        <sz val="9"/>
        <color rgb="FF000000"/>
        <rFont val="Calibri"/>
        <family val="2"/>
        <scheme val="minor"/>
      </rPr>
      <t>CLCA= Current liabilities divided by current assets.</t>
    </r>
  </si>
  <si>
    <r>
      <t>–</t>
    </r>
    <r>
      <rPr>
        <sz val="9"/>
        <color rgb="FF000000"/>
        <rFont val="Calibri"/>
        <family val="2"/>
        <scheme val="minor"/>
      </rPr>
      <t>OENEG = One if total liabilities exceeds total assets, zero otherwise.</t>
    </r>
  </si>
  <si>
    <r>
      <t>–</t>
    </r>
    <r>
      <rPr>
        <sz val="9"/>
        <color rgb="FF000000"/>
        <rFont val="Calibri"/>
        <family val="2"/>
        <scheme val="minor"/>
      </rPr>
      <t>NITA= Net income divided by total assets</t>
    </r>
  </si>
  <si>
    <r>
      <t>–</t>
    </r>
    <r>
      <rPr>
        <sz val="9"/>
        <color rgb="FF000000"/>
        <rFont val="Calibri"/>
        <family val="2"/>
        <scheme val="minor"/>
      </rPr>
      <t>FUTL = Funds provided by operations divided by total liabilities.</t>
    </r>
  </si>
  <si>
    <r>
      <t>–</t>
    </r>
    <r>
      <rPr>
        <sz val="9"/>
        <color rgb="FF000000"/>
        <rFont val="Calibri"/>
        <family val="2"/>
        <scheme val="minor"/>
      </rPr>
      <t>INTWO = One if net income was negative for the last two years, zero otherwise.</t>
    </r>
  </si>
  <si>
    <r>
      <t>–</t>
    </r>
    <r>
      <rPr>
        <sz val="9"/>
        <color rgb="FF000000"/>
        <rFont val="Calibri"/>
        <family val="2"/>
        <scheme val="minor"/>
      </rPr>
      <t>CHIN= (NI</t>
    </r>
    <r>
      <rPr>
        <vertAlign val="subscript"/>
        <sz val="9"/>
        <color rgb="FF000000"/>
        <rFont val="Calibri"/>
        <family val="2"/>
        <scheme val="minor"/>
      </rPr>
      <t>t</t>
    </r>
    <r>
      <rPr>
        <sz val="9"/>
        <color rgb="FF000000"/>
        <rFont val="Calibri"/>
        <family val="2"/>
        <scheme val="minor"/>
      </rPr>
      <t xml:space="preserve"> – Ni</t>
    </r>
    <r>
      <rPr>
        <vertAlign val="subscript"/>
        <sz val="9"/>
        <color rgb="FF000000"/>
        <rFont val="Calibri"/>
        <family val="2"/>
        <scheme val="minor"/>
      </rPr>
      <t>t-1</t>
    </r>
    <r>
      <rPr>
        <sz val="9"/>
        <color rgb="FF000000"/>
        <rFont val="Calibri"/>
        <family val="2"/>
        <scheme val="minor"/>
      </rPr>
      <t>)/(|NI</t>
    </r>
    <r>
      <rPr>
        <vertAlign val="subscript"/>
        <sz val="9"/>
        <color rgb="FF000000"/>
        <rFont val="Calibri"/>
        <family val="2"/>
        <scheme val="minor"/>
      </rPr>
      <t>t</t>
    </r>
    <r>
      <rPr>
        <sz val="9"/>
        <color rgb="FF000000"/>
        <rFont val="Calibri"/>
        <family val="2"/>
        <scheme val="minor"/>
      </rPr>
      <t>| + |NI</t>
    </r>
    <r>
      <rPr>
        <vertAlign val="subscript"/>
        <sz val="9"/>
        <color rgb="FF000000"/>
        <rFont val="Calibri"/>
        <family val="2"/>
        <scheme val="minor"/>
      </rPr>
      <t>t-1</t>
    </r>
    <r>
      <rPr>
        <sz val="9"/>
        <color rgb="FF000000"/>
        <rFont val="Calibri"/>
        <family val="2"/>
        <scheme val="minor"/>
      </rPr>
      <t>|), where NIt net income for the most recent period. The denominator acts as a level indicator. The variable is thus intended to measure change in net income.</t>
    </r>
  </si>
  <si>
    <t>There are three methods of calculating VAR: the historical method, the variance-covariance method and the Monte Carlo simulation.</t>
  </si>
  <si>
    <t>1. Historical Method</t>
  </si>
  <si>
    <t>The historical method simply re-organizes actual historical returns, putting them in order from worst to best. It then assumes that history will repeat itself, from a risk perspective.</t>
  </si>
  <si>
    <t>The QQQ started trading in Mar 1999, and if we calculate each daily return, we produce a rich data set of almost 1,400 points. Let's put them in a histogram that compares the frequency of return "buckets". For example, at the highest point of the histogram (the highest bar), there were more than 250 days when the daily return was between 0% and 1%. At the far right, you can barely see a tiny bar at 13%; it represents the one single day (in Jan 2000) within a period of five-plus years when the daily return for the QQQ was a stunning 12.4%!</t>
  </si>
  <si>
    <r>
      <t>Institutional investors use VAR to evaluate portfolio risk, but in this introduction we will use it to evaluate the risk of a single </t>
    </r>
    <r>
      <rPr>
        <sz val="9"/>
        <color rgb="FF005B9D"/>
        <rFont val="Arial"/>
        <family val="2"/>
      </rPr>
      <t>index</t>
    </r>
    <r>
      <rPr>
        <sz val="9"/>
        <color rgb="FF000000"/>
        <rFont val="Arial"/>
        <family val="2"/>
      </rPr>
      <t> that trades like a stock: the </t>
    </r>
    <r>
      <rPr>
        <sz val="9"/>
        <color rgb="FF005B9D"/>
        <rFont val="Arial"/>
        <family val="2"/>
      </rPr>
      <t>Nasdaq 100 Index</t>
    </r>
    <r>
      <rPr>
        <sz val="9"/>
        <color rgb="FF000000"/>
        <rFont val="Arial"/>
        <family val="2"/>
      </rPr>
      <t>, which is traded through the PowerShares </t>
    </r>
    <r>
      <rPr>
        <sz val="9"/>
        <color rgb="FF005B9D"/>
        <rFont val="Arial"/>
        <family val="2"/>
      </rPr>
      <t>QQQ</t>
    </r>
    <r>
      <rPr>
        <sz val="9"/>
        <color rgb="FF000000"/>
        <rFont val="Arial"/>
        <family val="2"/>
      </rPr>
      <t> Trust. The </t>
    </r>
    <r>
      <rPr>
        <sz val="9"/>
        <color rgb="FF005B9D"/>
        <rFont val="Arial"/>
        <family val="2"/>
      </rPr>
      <t>QQQ</t>
    </r>
    <r>
      <rPr>
        <sz val="9"/>
        <color rgb="FF000000"/>
        <rFont val="Arial"/>
        <family val="2"/>
      </rPr>
      <t> is a very popular index of the largest non-financial stocks that trade on the Nasdaq exchange.</t>
    </r>
  </si>
  <si>
    <t>Notice the red bars that compose the "left tail" of the histogram. These are the lowest 5% of daily returns (since the returns are ordered from left to right, the worst are always the "left tail"). The red bars run from daily losses of 4% to 8%. Because these are the worst 5% of all daily returns, we can say with 95% confidence that the worst daily loss will not exceed 4%. Put another way, we expect with 95% confidence that our gain will exceed -4%. That is VAR in a nutshell. Let's re-phrase the statistic into both percentage and dollar terms:</t>
  </si>
  <si>
    <t>With 95% confidence, we expect that our worst daily loss will not exceed 4%.</t>
  </si>
  <si>
    <t>If we invest $100, we are 95% confident that our worst daily loss will not exceed $4 ($100 x -4%).</t>
  </si>
  <si>
    <t>You can see that VAR indeed allows for an outcome that is worse than a return of -4%. It does not express absolute certainty but instead makes a probabilistic estimate. If we want to increase our confidence, we need only to "move to the left" on the same histogram, to where the first two red bars, at -8% and -7% represent the worst 1% of daily returns:</t>
  </si>
  <si>
    <t>With 99% confidence, we expect that the worst daily loss will not exceed 7%.</t>
  </si>
  <si>
    <t>Or, if we invest $100, we are 99% confident that our worst daily loss will not exceed $7.</t>
  </si>
  <si>
    <t>2. The Variance-Covariance Method</t>
  </si>
  <si>
    <r>
      <t>This method assumes that stock returns are normally distributed. In other words, it requires that we estimate only two factors - an </t>
    </r>
    <r>
      <rPr>
        <sz val="9"/>
        <color rgb="FF005B9D"/>
        <rFont val="Arial"/>
        <family val="2"/>
      </rPr>
      <t>expected</t>
    </r>
    <r>
      <rPr>
        <sz val="9"/>
        <color rgb="FF000000"/>
        <rFont val="Arial"/>
        <family val="2"/>
      </rPr>
      <t> (or average) return and a </t>
    </r>
    <r>
      <rPr>
        <sz val="9"/>
        <color rgb="FF005B9D"/>
        <rFont val="Arial"/>
        <family val="2"/>
      </rPr>
      <t>standard deviation</t>
    </r>
    <r>
      <rPr>
        <sz val="9"/>
        <color rgb="FF000000"/>
        <rFont val="Arial"/>
        <family val="2"/>
      </rPr>
      <t> - which allow us to plot a </t>
    </r>
    <r>
      <rPr>
        <sz val="9"/>
        <color rgb="FF005B9D"/>
        <rFont val="Arial"/>
        <family val="2"/>
      </rPr>
      <t>normal distribution</t>
    </r>
    <r>
      <rPr>
        <sz val="9"/>
        <color rgb="FF000000"/>
        <rFont val="Arial"/>
        <family val="2"/>
      </rPr>
      <t> curve. Here we plot the normal curve against the same </t>
    </r>
    <r>
      <rPr>
        <sz val="9"/>
        <color rgb="FF005B9D"/>
        <rFont val="Arial"/>
        <family val="2"/>
      </rPr>
      <t>actual return</t>
    </r>
    <r>
      <rPr>
        <sz val="9"/>
        <color rgb="FF000000"/>
        <rFont val="Arial"/>
        <family val="2"/>
      </rPr>
      <t> data:</t>
    </r>
  </si>
  <si>
    <t>The idea behind the variance-covariance is similar to the ideas behind the historical method - except that we use the familiar curve instead of actual data. The advantage of the normal curve is that we automatically know where the worst 5% and 1% lie on the curve. They are a function of our desired confidence and the standard deviation (</t>
  </si>
  <si>
    <t>):</t>
  </si>
  <si>
    <t>Confidence</t>
  </si>
  <si>
    <t># of Standard Deviations (σ)</t>
  </si>
  <si>
    <t>95% (high)</t>
  </si>
  <si>
    <t>- 1.65 x σ</t>
  </si>
  <si>
    <t>99% (really high)</t>
  </si>
  <si>
    <t>- 2.33 x σ</t>
  </si>
  <si>
    <t>The blue curve above is based on the actual daily standard deviation of the QQQ, which is 2.64%. The average daily return happened to be fairly close to zero, so we will assume an average return of zero for illustrative purposes. Here are the results of plugging the actual standard deviation into the formulas above:</t>
  </si>
  <si>
    <t># of σ</t>
  </si>
  <si>
    <t>Calculation</t>
  </si>
  <si>
    <t>Equals</t>
  </si>
  <si>
    <t>- 1.65 x (2.64%) =</t>
  </si>
  <si>
    <t>-4.36%</t>
  </si>
  <si>
    <t>- 2.33 x (2.64%) =</t>
  </si>
  <si>
    <t>-6.15%</t>
  </si>
  <si>
    <t>3. Monte Carlo Simulation</t>
  </si>
  <si>
    <t>The third method involves developing a model for future stock price returns and running multiple hypothetical trials through the model. A Monte Carlo simulation refers to any method that randomly generates trials, but by itself does not tell us anything about the underlying methodology.</t>
  </si>
  <si>
    <t>For most users, a Monte Carlo simulation amounts to a "black box" generator of random outcomes. Without going into further details, we ran a Monte Carlo simulation on the QQQ based on its historical trading pattern. In our simulation, 100 trials were conducted. If we ran it again, we would get a different result--although it is highly likely that the differences would be narrow. Here is the result arranged into a histogram (please note that while the previous graphs have shown daily returns, this graph displays monthly returns):</t>
  </si>
  <si>
    <t>To summarize, we ran 100 hypothetical trials of monthly returns for the QQQ. Among them, two outcomes were between -15% and -20%; and three were between -20% and 25%. That means the worst five outcomes (that is, the worst 5%) were less than -15%. The Monte Carlo simulation therefore leads to the following VAR-type conclusion: with 95% confidence, we do not expect to lose more than 15% during any given month.</t>
  </si>
  <si>
    <t>The Bottom Line</t>
  </si>
  <si>
    <r>
      <t>Value at Risk (VAR) calculates the maximum loss expected (or worst case scenario) on an investment, over a given time period and given a specified degree of confidence. We looked at three methods commonly used to calculate VAR. But keep in mind that two of our methods calculated a daily VAR and the third method calculated monthly VAR. </t>
    </r>
    <r>
      <rPr>
        <sz val="9"/>
        <color rgb="FF005B9D"/>
        <rFont val="Arial"/>
        <family val="2"/>
      </rPr>
      <t>In Part 2</t>
    </r>
    <r>
      <rPr>
        <sz val="9"/>
        <color rgb="FF000000"/>
        <rFont val="Arial"/>
        <family val="2"/>
      </rPr>
      <t> of this series we show you how to compare these different </t>
    </r>
    <r>
      <rPr>
        <sz val="9"/>
        <color rgb="FF005B9D"/>
        <rFont val="Arial"/>
        <family val="2"/>
      </rPr>
      <t>time horizons</t>
    </r>
    <r>
      <rPr>
        <sz val="9"/>
        <color rgb="FF000000"/>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</si>
</sst>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5" x14ac:knownFonts="1">
    <font>
      <sz val="11"/>
      <color theme="1"/>
      <name val="Calibri"/>
      <family val="2"/>
      <scheme val="minor"/>
    </font>
    <font>
      <sz val="11"/>
      <color theme="1"/>
      <name val="Arial"/>
      <family val="2"/>
    </font>
    <font>
      <sz val="11"/>
      <color rgb="FF000000"/>
      <name val="Calibri"/>
      <family val="2"/>
      <scheme val="minor"/>
    </font>
    <font>
      <b/>
      <i/>
      <sz val="11"/>
      <color rgb="FF000000"/>
      <name val="Calibri"/>
      <family val="2"/>
      <scheme val="minor"/>
    </font>
    <font>
      <b/>
      <sz val="11"/>
      <color rgb="FF000000"/>
      <name val="Calibri"/>
      <family val="2"/>
      <scheme val="minor"/>
    </font>
    <font>
      <sz val="12"/>
      <color theme="1"/>
      <name val="Arial"/>
      <family val="2"/>
    </font>
    <font>
      <sz val="12"/>
      <color rgb="FF000000"/>
      <name val="Calibri"/>
      <family val="2"/>
      <scheme val="minor"/>
    </font>
    <font>
      <sz val="12"/>
      <color theme="1"/>
      <name val="Calibri"/>
      <family val="2"/>
      <scheme val="minor"/>
    </font>
    <font>
      <vertAlign val="superscript"/>
      <sz val="12"/>
      <color rgb="FF000000"/>
      <name val="Calibri"/>
      <family val="2"/>
      <scheme val="minor"/>
    </font>
    <font>
      <b/>
      <sz val="9"/>
      <color rgb="FF000000"/>
      <name val="Arial"/>
      <family val="2"/>
    </font>
    <font>
      <sz val="9"/>
      <color rgb="FF000000"/>
      <name val="Arial"/>
      <family val="2"/>
    </font>
    <font>
      <sz val="9"/>
      <color theme="1"/>
      <name val="Wingdings"/>
      <charset val="2"/>
    </font>
    <font>
      <i/>
      <sz val="9"/>
      <color rgb="FF000000"/>
      <name val="Arial"/>
      <family val="2"/>
    </font>
    <font>
      <vertAlign val="subscript"/>
      <sz val="11"/>
      <color rgb="FF000000"/>
      <name val="Calibri"/>
      <family val="2"/>
      <scheme val="minor"/>
    </font>
    <font>
      <sz val="9"/>
      <color theme="1"/>
      <name val="Arial"/>
      <family val="2"/>
    </font>
    <font>
      <sz val="9"/>
      <color rgb="FF000000"/>
      <name val="Calibri"/>
      <family val="2"/>
      <scheme val="minor"/>
    </font>
    <font>
      <vertAlign val="subscript"/>
      <sz val="9"/>
      <color rgb="FF000000"/>
      <name val="Calibri"/>
      <family val="2"/>
      <scheme val="minor"/>
    </font>
    <font>
      <sz val="12"/>
      <color rgb="FF000000"/>
      <name val="Arial"/>
      <family val="2"/>
    </font>
    <font>
      <u/>
      <sz val="11"/>
      <color theme="10"/>
      <name val="Calibri"/>
      <family val="2"/>
      <scheme val="minor"/>
    </font>
    <font>
      <sz val="9"/>
      <color rgb="FF362F2D"/>
      <name val="Arial"/>
      <family val="2"/>
    </font>
    <font>
      <sz val="9"/>
      <color theme="1"/>
      <name val="Calibri"/>
      <family val="2"/>
      <scheme val="minor"/>
    </font>
    <font>
      <sz val="9"/>
      <color rgb="FF005B9D"/>
      <name val="Arial"/>
      <family val="2"/>
    </font>
    <font>
      <b/>
      <sz val="9"/>
      <color rgb="FF362F2D"/>
      <name val="Arial"/>
      <family val="2"/>
    </font>
    <font>
      <b/>
      <sz val="9"/>
      <color theme="1"/>
      <name val="Times New Roman"/>
      <family val="1"/>
    </font>
    <font>
      <sz val="9"/>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8" fillId="0" borderId="0" applyNumberFormat="0" applyFill="0" applyBorder="0" applyAlignment="0" applyProtection="0"/>
  </cellStyleXfs>
  <cellXfs count="34">
    <xf numFmtId="0" fontId="0" fillId="0" borderId="0" xfId="0"/>
    <xf numFmtId="9" fontId="0" fillId="0" borderId="0" xfId="0" applyNumberFormat="1"/>
    <xf numFmtId="164" fontId="0" fillId="0" borderId="0" xfId="0" applyNumberFormat="1"/>
    <xf numFmtId="0" fontId="1" fillId="0" borderId="0" xfId="0" applyFont="1" applyAlignment="1">
      <alignment horizontal="left" vertical="center" indent="4" readingOrder="1"/>
    </xf>
    <xf numFmtId="0" fontId="0" fillId="0" borderId="0" xfId="0" applyFont="1"/>
    <xf numFmtId="0" fontId="1" fillId="0" borderId="0" xfId="0" applyFont="1" applyAlignment="1">
      <alignment horizontal="left" vertical="center" indent="8" readingOrder="1"/>
    </xf>
    <xf numFmtId="0" fontId="5" fillId="0" borderId="0" xfId="0" applyFont="1" applyAlignment="1">
      <alignment horizontal="left" vertical="center" indent="4" readingOrder="1"/>
    </xf>
    <xf numFmtId="0" fontId="5" fillId="0" borderId="0" xfId="0" applyFont="1" applyAlignment="1">
      <alignment horizontal="left" vertical="center" indent="8" readingOrder="1"/>
    </xf>
    <xf numFmtId="0" fontId="5" fillId="0" borderId="0" xfId="0" applyFont="1" applyAlignment="1">
      <alignment horizontal="left" vertical="center" indent="9" readingOrder="1"/>
    </xf>
    <xf numFmtId="0" fontId="5" fillId="0" borderId="0" xfId="0" applyFont="1" applyAlignment="1">
      <alignment horizontal="left" vertical="center" indent="3" readingOrder="1"/>
    </xf>
    <xf numFmtId="0" fontId="7" fillId="0" borderId="0" xfId="0" applyFont="1"/>
    <xf numFmtId="0" fontId="9" fillId="0" borderId="0" xfId="0" applyFont="1" applyAlignment="1">
      <alignment horizontal="center" vertical="center" readingOrder="1"/>
    </xf>
    <xf numFmtId="0" fontId="10" fillId="0" borderId="0" xfId="0" applyFont="1" applyAlignment="1">
      <alignment horizontal="left" vertical="center" indent="1" readingOrder="1"/>
    </xf>
    <xf numFmtId="0" fontId="9" fillId="0" borderId="0" xfId="0" applyFont="1" applyAlignment="1">
      <alignment horizontal="left" vertical="center" indent="1" readingOrder="1"/>
    </xf>
    <xf numFmtId="0" fontId="11" fillId="0" borderId="0" xfId="0" applyFont="1" applyAlignment="1">
      <alignment horizontal="left" vertical="center" indent="1" readingOrder="1"/>
    </xf>
    <xf numFmtId="0" fontId="12" fillId="0" borderId="0" xfId="0" applyFont="1" applyAlignment="1">
      <alignment horizontal="left" vertical="center" indent="1" readingOrder="1"/>
    </xf>
    <xf numFmtId="0" fontId="5" fillId="0" borderId="0" xfId="0" applyFont="1" applyAlignment="1">
      <alignment horizontal="center" vertical="center" readingOrder="1"/>
    </xf>
    <xf numFmtId="0" fontId="1" fillId="0" borderId="0" xfId="0" applyFont="1" applyAlignment="1">
      <alignment horizontal="left" vertical="center" indent="13" readingOrder="1"/>
    </xf>
    <xf numFmtId="0" fontId="14" fillId="0" borderId="0" xfId="0" applyFont="1" applyAlignment="1">
      <alignment horizontal="center" vertical="center" readingOrder="1"/>
    </xf>
    <xf numFmtId="0" fontId="14" fillId="0" borderId="0" xfId="0" applyFont="1" applyAlignment="1">
      <alignment horizontal="left" vertical="center" indent="4" readingOrder="1"/>
    </xf>
    <xf numFmtId="0" fontId="14" fillId="0" borderId="0" xfId="0" applyFont="1" applyAlignment="1">
      <alignment horizontal="left" vertical="center" indent="8" readingOrder="1"/>
    </xf>
    <xf numFmtId="0" fontId="17" fillId="0" borderId="0" xfId="0" applyFont="1"/>
    <xf numFmtId="0" fontId="18" fillId="0" borderId="0" xfId="1"/>
    <xf numFmtId="0" fontId="20" fillId="0" borderId="0" xfId="0" applyFont="1"/>
    <xf numFmtId="0" fontId="0" fillId="0" borderId="0" xfId="0" applyFill="1"/>
    <xf numFmtId="0" fontId="10" fillId="0" borderId="0" xfId="0" applyFont="1" applyAlignment="1">
      <alignment vertical="center"/>
    </xf>
    <xf numFmtId="0" fontId="20" fillId="0" borderId="0" xfId="0" applyFont="1" applyFill="1"/>
    <xf numFmtId="0" fontId="19" fillId="0" borderId="0" xfId="0" applyFont="1" applyAlignment="1">
      <alignment vertical="center"/>
    </xf>
    <xf numFmtId="0" fontId="0" fillId="0" borderId="0" xfId="0" applyAlignment="1">
      <alignment horizontal="left" vertical="center" indent="1"/>
    </xf>
    <xf numFmtId="0" fontId="10" fillId="0" borderId="0" xfId="0" applyFont="1" applyAlignment="1">
      <alignment horizontal="left" vertical="center" indent="1"/>
    </xf>
    <xf numFmtId="0" fontId="20" fillId="0" borderId="0" xfId="0" applyFont="1" applyAlignment="1">
      <alignment horizontal="left" vertical="center" indent="1"/>
    </xf>
    <xf numFmtId="0" fontId="22" fillId="0" borderId="0" xfId="0" applyFont="1" applyAlignment="1">
      <alignment vertical="center"/>
    </xf>
    <xf numFmtId="0" fontId="23" fillId="0" borderId="0" xfId="0" applyFont="1" applyAlignment="1">
      <alignment vertical="center" wrapText="1"/>
    </xf>
    <xf numFmtId="0" fontId="24"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117</xdr:row>
      <xdr:rowOff>0</xdr:rowOff>
    </xdr:from>
    <xdr:to>
      <xdr:col>0</xdr:col>
      <xdr:colOff>123825</xdr:colOff>
      <xdr:row>117</xdr:row>
      <xdr:rowOff>114300</xdr:rowOff>
    </xdr:to>
    <xdr:pic>
      <xdr:nvPicPr>
        <xdr:cNvPr id="2" name="Picture 2" descr="VARstdeviation.gif">
          <a:extLst>
            <a:ext uri="{FF2B5EF4-FFF2-40B4-BE49-F238E27FC236}">
              <a16:creationId xmlns:a16="http://schemas.microsoft.com/office/drawing/2014/main" id="{B0ED64B9-AD6E-4032-8BFC-BF7D011549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564725"/>
          <a:ext cx="123825"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0294A-B7F2-47AC-B89A-6303F33FC28C}">
  <dimension ref="B2:O8"/>
  <sheetViews>
    <sheetView workbookViewId="0">
      <selection activeCell="L10" sqref="L10"/>
    </sheetView>
  </sheetViews>
  <sheetFormatPr defaultRowHeight="15" x14ac:dyDescent="0.25"/>
  <sheetData>
    <row r="2" spans="2:15" x14ac:dyDescent="0.25">
      <c r="C2" t="s">
        <v>0</v>
      </c>
      <c r="D2" t="s">
        <v>1</v>
      </c>
      <c r="E2" t="s">
        <v>2</v>
      </c>
    </row>
    <row r="3" spans="2:15" x14ac:dyDescent="0.25">
      <c r="B3" t="s">
        <v>3</v>
      </c>
      <c r="C3">
        <v>800</v>
      </c>
      <c r="D3">
        <v>900</v>
      </c>
      <c r="E3">
        <v>1000</v>
      </c>
    </row>
    <row r="4" spans="2:15" x14ac:dyDescent="0.25">
      <c r="B4" t="s">
        <v>4</v>
      </c>
      <c r="C4">
        <v>1000</v>
      </c>
      <c r="D4">
        <v>1100</v>
      </c>
      <c r="E4">
        <v>12000</v>
      </c>
      <c r="L4" t="s">
        <v>10</v>
      </c>
      <c r="N4" t="s">
        <v>11</v>
      </c>
    </row>
    <row r="5" spans="2:15" x14ac:dyDescent="0.25">
      <c r="B5" t="s">
        <v>5</v>
      </c>
      <c r="C5">
        <v>12000</v>
      </c>
      <c r="D5">
        <v>13000</v>
      </c>
      <c r="E5">
        <v>14000</v>
      </c>
      <c r="G5" t="s">
        <v>9</v>
      </c>
      <c r="H5">
        <f>SUM(C3:C8)</f>
        <v>29700</v>
      </c>
      <c r="I5">
        <f>SUM(D3:D8)</f>
        <v>33000</v>
      </c>
      <c r="J5">
        <f>SUM(E3:E8)</f>
        <v>47100</v>
      </c>
      <c r="L5">
        <f>AVERAGE(H5:J5)</f>
        <v>36600</v>
      </c>
    </row>
    <row r="6" spans="2:15" x14ac:dyDescent="0.25">
      <c r="B6" t="s">
        <v>6</v>
      </c>
      <c r="C6">
        <v>8000</v>
      </c>
      <c r="D6">
        <v>9000</v>
      </c>
      <c r="E6">
        <v>10000</v>
      </c>
      <c r="N6" t="s">
        <v>12</v>
      </c>
      <c r="O6" t="s">
        <v>13</v>
      </c>
    </row>
    <row r="7" spans="2:15" x14ac:dyDescent="0.25">
      <c r="B7" t="s">
        <v>7</v>
      </c>
      <c r="C7">
        <v>900</v>
      </c>
      <c r="D7">
        <v>1000</v>
      </c>
      <c r="E7">
        <v>1100</v>
      </c>
      <c r="L7" t="s">
        <v>19</v>
      </c>
    </row>
    <row r="8" spans="2:15" x14ac:dyDescent="0.25">
      <c r="B8" t="s">
        <v>8</v>
      </c>
      <c r="C8">
        <v>7000</v>
      </c>
      <c r="D8">
        <v>8000</v>
      </c>
      <c r="E8">
        <v>9000</v>
      </c>
      <c r="L8" s="1">
        <v>0.15</v>
      </c>
      <c r="N8" t="s">
        <v>14</v>
      </c>
      <c r="O8">
        <f>L5*15%</f>
        <v>5490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70900-3E72-474E-B8F6-271A9A5633A1}">
  <dimension ref="B2:O10"/>
  <sheetViews>
    <sheetView workbookViewId="0">
      <selection activeCell="H14" sqref="H14"/>
    </sheetView>
  </sheetViews>
  <sheetFormatPr defaultRowHeight="15" x14ac:dyDescent="0.25"/>
  <cols>
    <col min="7" max="7" width="16.7109375" bestFit="1" customWidth="1"/>
    <col min="14" max="14" width="16.7109375" bestFit="1" customWidth="1"/>
  </cols>
  <sheetData>
    <row r="2" spans="2:15" x14ac:dyDescent="0.25">
      <c r="C2" t="s">
        <v>0</v>
      </c>
      <c r="D2" t="s">
        <v>1</v>
      </c>
      <c r="E2" t="s">
        <v>2</v>
      </c>
      <c r="F2" t="s">
        <v>15</v>
      </c>
      <c r="I2" t="s">
        <v>0</v>
      </c>
      <c r="J2" t="s">
        <v>1</v>
      </c>
      <c r="K2" t="s">
        <v>2</v>
      </c>
    </row>
    <row r="3" spans="2:15" x14ac:dyDescent="0.25">
      <c r="B3" t="s">
        <v>3</v>
      </c>
      <c r="C3">
        <v>800</v>
      </c>
      <c r="D3">
        <v>900</v>
      </c>
      <c r="E3">
        <v>1000</v>
      </c>
      <c r="F3" s="1">
        <v>0.18</v>
      </c>
      <c r="H3" t="s">
        <v>3</v>
      </c>
      <c r="I3">
        <f t="shared" ref="I3:I8" si="0">C3*F3</f>
        <v>144</v>
      </c>
      <c r="J3">
        <f t="shared" ref="J3:J8" si="1">D3*F3</f>
        <v>162</v>
      </c>
      <c r="K3">
        <f t="shared" ref="K3:K8" si="2">E3*F3</f>
        <v>180</v>
      </c>
    </row>
    <row r="4" spans="2:15" x14ac:dyDescent="0.25">
      <c r="B4" t="s">
        <v>4</v>
      </c>
      <c r="C4">
        <v>1000</v>
      </c>
      <c r="D4">
        <v>1100</v>
      </c>
      <c r="E4">
        <v>12000</v>
      </c>
      <c r="F4" s="1">
        <v>0.18</v>
      </c>
      <c r="H4" t="s">
        <v>4</v>
      </c>
      <c r="I4">
        <f t="shared" si="0"/>
        <v>180</v>
      </c>
      <c r="J4">
        <f t="shared" si="1"/>
        <v>198</v>
      </c>
      <c r="K4">
        <f t="shared" si="2"/>
        <v>2160</v>
      </c>
    </row>
    <row r="5" spans="2:15" x14ac:dyDescent="0.25">
      <c r="B5" t="s">
        <v>5</v>
      </c>
      <c r="C5">
        <v>12000</v>
      </c>
      <c r="D5">
        <v>13000</v>
      </c>
      <c r="E5">
        <v>14000</v>
      </c>
      <c r="F5" s="1">
        <v>0.12</v>
      </c>
      <c r="H5" t="s">
        <v>5</v>
      </c>
      <c r="I5">
        <f t="shared" si="0"/>
        <v>1440</v>
      </c>
      <c r="J5">
        <f t="shared" si="1"/>
        <v>1560</v>
      </c>
      <c r="K5">
        <f t="shared" si="2"/>
        <v>1680</v>
      </c>
      <c r="N5" t="s">
        <v>18</v>
      </c>
      <c r="O5">
        <f>COUNT(K3:K8)</f>
        <v>6</v>
      </c>
    </row>
    <row r="6" spans="2:15" x14ac:dyDescent="0.25">
      <c r="B6" t="s">
        <v>6</v>
      </c>
      <c r="C6">
        <v>8000</v>
      </c>
      <c r="D6">
        <v>9000</v>
      </c>
      <c r="E6">
        <v>10000</v>
      </c>
      <c r="F6" s="1">
        <v>0.15</v>
      </c>
      <c r="H6" t="s">
        <v>6</v>
      </c>
      <c r="I6">
        <f t="shared" si="0"/>
        <v>1200</v>
      </c>
      <c r="J6">
        <f t="shared" si="1"/>
        <v>1350</v>
      </c>
      <c r="K6">
        <f t="shared" si="2"/>
        <v>1500</v>
      </c>
    </row>
    <row r="7" spans="2:15" x14ac:dyDescent="0.25">
      <c r="B7" t="s">
        <v>7</v>
      </c>
      <c r="C7">
        <v>900</v>
      </c>
      <c r="D7">
        <v>1000</v>
      </c>
      <c r="E7">
        <v>1100</v>
      </c>
      <c r="F7" s="1">
        <v>0.18</v>
      </c>
      <c r="H7" t="s">
        <v>7</v>
      </c>
      <c r="I7">
        <f t="shared" si="0"/>
        <v>162</v>
      </c>
      <c r="J7">
        <f t="shared" si="1"/>
        <v>180</v>
      </c>
      <c r="K7">
        <f t="shared" si="2"/>
        <v>198</v>
      </c>
      <c r="N7" t="s">
        <v>16</v>
      </c>
      <c r="O7">
        <f>SUM(I10:K10)</f>
        <v>15894</v>
      </c>
    </row>
    <row r="8" spans="2:15" x14ac:dyDescent="0.25">
      <c r="B8" t="s">
        <v>8</v>
      </c>
      <c r="C8">
        <v>7000</v>
      </c>
      <c r="D8">
        <v>8000</v>
      </c>
      <c r="E8">
        <v>9000</v>
      </c>
      <c r="F8" s="1">
        <v>0.15</v>
      </c>
      <c r="H8" t="s">
        <v>8</v>
      </c>
      <c r="I8">
        <f t="shared" si="0"/>
        <v>1050</v>
      </c>
      <c r="J8">
        <f t="shared" si="1"/>
        <v>1200</v>
      </c>
      <c r="K8">
        <f t="shared" si="2"/>
        <v>1350</v>
      </c>
      <c r="N8" t="s">
        <v>17</v>
      </c>
      <c r="O8">
        <f>O7/O5</f>
        <v>2649</v>
      </c>
    </row>
    <row r="10" spans="2:15" x14ac:dyDescent="0.25">
      <c r="H10" t="s">
        <v>9</v>
      </c>
      <c r="I10">
        <f>SUM(I3:I8)</f>
        <v>4176</v>
      </c>
      <c r="J10">
        <f t="shared" ref="J10:K10" si="3">SUM(J3:J8)</f>
        <v>4650</v>
      </c>
      <c r="K10">
        <f t="shared" si="3"/>
        <v>7068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9A739-F252-44D1-B29C-7CCAF2374D47}">
  <dimension ref="A2:N61"/>
  <sheetViews>
    <sheetView zoomScale="95" zoomScaleNormal="95" workbookViewId="0">
      <selection activeCell="P12" sqref="P12"/>
    </sheetView>
  </sheetViews>
  <sheetFormatPr defaultRowHeight="15" x14ac:dyDescent="0.25"/>
  <cols>
    <col min="1" max="1" width="14.85546875" bestFit="1" customWidth="1"/>
    <col min="9" max="9" width="18.42578125" bestFit="1" customWidth="1"/>
    <col min="13" max="13" width="10" bestFit="1" customWidth="1"/>
    <col min="16" max="16" width="12" bestFit="1" customWidth="1"/>
  </cols>
  <sheetData>
    <row r="2" spans="1:14" x14ac:dyDescent="0.25">
      <c r="A2" t="s">
        <v>20</v>
      </c>
      <c r="B2">
        <v>10000</v>
      </c>
      <c r="C2">
        <v>9000</v>
      </c>
      <c r="D2">
        <v>7000</v>
      </c>
      <c r="E2">
        <v>6000</v>
      </c>
    </row>
    <row r="3" spans="1:14" x14ac:dyDescent="0.25">
      <c r="A3" t="s">
        <v>21</v>
      </c>
      <c r="B3">
        <v>580</v>
      </c>
      <c r="C3">
        <v>890</v>
      </c>
      <c r="D3">
        <v>1160</v>
      </c>
      <c r="E3">
        <v>1350</v>
      </c>
      <c r="I3" t="s">
        <v>23</v>
      </c>
      <c r="K3" t="s">
        <v>24</v>
      </c>
      <c r="L3" t="s">
        <v>25</v>
      </c>
      <c r="M3" t="s">
        <v>26</v>
      </c>
      <c r="N3" t="s">
        <v>27</v>
      </c>
    </row>
    <row r="4" spans="1:14" x14ac:dyDescent="0.25">
      <c r="I4">
        <v>0.19314019314019315</v>
      </c>
      <c r="J4" t="s">
        <v>24</v>
      </c>
      <c r="K4">
        <v>4.5999999999999999E-2</v>
      </c>
      <c r="L4">
        <v>1.2999999999999999E-2</v>
      </c>
      <c r="M4">
        <v>2.1000000000000001E-2</v>
      </c>
      <c r="N4">
        <v>-4.7E-2</v>
      </c>
    </row>
    <row r="5" spans="1:14" x14ac:dyDescent="0.25">
      <c r="A5" t="s">
        <v>22</v>
      </c>
      <c r="B5">
        <f>B2*B3</f>
        <v>5800000</v>
      </c>
      <c r="C5">
        <f>C2*C3</f>
        <v>8010000</v>
      </c>
      <c r="D5">
        <f>D2*D3</f>
        <v>8120000</v>
      </c>
      <c r="E5">
        <f>E2*E3</f>
        <v>8100000</v>
      </c>
      <c r="G5">
        <f>SUM(B5:E5)</f>
        <v>30030000</v>
      </c>
      <c r="I5">
        <v>0.26673326673326675</v>
      </c>
      <c r="J5" t="s">
        <v>25</v>
      </c>
      <c r="K5">
        <v>1.2999999999999999E-2</v>
      </c>
      <c r="L5">
        <v>5.1999999999999998E-2</v>
      </c>
      <c r="M5">
        <v>2.5999999999999999E-2</v>
      </c>
      <c r="N5">
        <v>-2.8000000000000001E-2</v>
      </c>
    </row>
    <row r="6" spans="1:14" x14ac:dyDescent="0.25">
      <c r="A6" t="s">
        <v>23</v>
      </c>
      <c r="B6">
        <f>B5/$G$5</f>
        <v>0.19314019314019315</v>
      </c>
      <c r="C6">
        <f t="shared" ref="C6:E6" si="0">C5/$G$5</f>
        <v>0.26673326673326675</v>
      </c>
      <c r="D6">
        <f t="shared" si="0"/>
        <v>0.2703962703962704</v>
      </c>
      <c r="E6">
        <f t="shared" si="0"/>
        <v>0.26973026973026976</v>
      </c>
      <c r="I6">
        <v>0.2703962703962704</v>
      </c>
      <c r="J6" t="s">
        <v>26</v>
      </c>
      <c r="K6">
        <v>2.1000000000000001E-2</v>
      </c>
      <c r="L6">
        <v>2.5999999999999999E-2</v>
      </c>
      <c r="M6">
        <v>2E-3</v>
      </c>
      <c r="N6">
        <v>-3.0000000000000001E-3</v>
      </c>
    </row>
    <row r="7" spans="1:14" x14ac:dyDescent="0.25">
      <c r="I7">
        <v>0.26973026973026976</v>
      </c>
      <c r="J7" t="s">
        <v>27</v>
      </c>
      <c r="K7">
        <v>-4.7E-2</v>
      </c>
      <c r="L7">
        <v>2.8000000000000001E-2</v>
      </c>
      <c r="M7">
        <v>-3.0000000000000001E-3</v>
      </c>
      <c r="N7">
        <v>2E-3</v>
      </c>
    </row>
    <row r="11" spans="1:14" x14ac:dyDescent="0.25">
      <c r="I11" t="s">
        <v>28</v>
      </c>
      <c r="J11">
        <f t="array" ref="J11:M11">MMULT(B6:E6,K4:N7)</f>
        <v>5.3529803529803535E-3</v>
      </c>
      <c r="K11">
        <v>3.0963702963702964E-2</v>
      </c>
      <c r="L11">
        <v>1.0722610722610723E-2</v>
      </c>
      <c r="M11">
        <v>-1.681784881784882E-2</v>
      </c>
    </row>
    <row r="12" spans="1:14" x14ac:dyDescent="0.25">
      <c r="I12" t="s">
        <v>29</v>
      </c>
      <c r="J12">
        <f t="array" ref="J12">MMULT(J11:M11,I4:I7)</f>
        <v>7.6559963513010455E-3</v>
      </c>
    </row>
    <row r="13" spans="1:14" x14ac:dyDescent="0.25">
      <c r="I13" t="s">
        <v>30</v>
      </c>
      <c r="J13">
        <f>SQRT(J12)</f>
        <v>8.7498550566858221E-2</v>
      </c>
    </row>
    <row r="14" spans="1:14" x14ac:dyDescent="0.25">
      <c r="I14" t="s">
        <v>31</v>
      </c>
      <c r="J14">
        <f>2.33*J13*G5</f>
        <v>6122264.8333080132</v>
      </c>
    </row>
    <row r="15" spans="1:14" x14ac:dyDescent="0.25">
      <c r="I15" t="s">
        <v>32</v>
      </c>
      <c r="J15">
        <f>J14*SQRT(30)</f>
        <v>33533025.522234045</v>
      </c>
    </row>
    <row r="24" spans="1:14" x14ac:dyDescent="0.25">
      <c r="A24" t="s">
        <v>20</v>
      </c>
      <c r="B24">
        <v>10000</v>
      </c>
      <c r="C24">
        <v>8000</v>
      </c>
      <c r="D24">
        <v>6000</v>
      </c>
      <c r="E24">
        <v>5000</v>
      </c>
      <c r="K24">
        <v>0.3317182258665673</v>
      </c>
      <c r="L24">
        <v>0.19381289601192694</v>
      </c>
      <c r="M24">
        <v>0.24152068579947819</v>
      </c>
      <c r="N24">
        <v>0.23294819232202757</v>
      </c>
    </row>
    <row r="25" spans="1:14" x14ac:dyDescent="0.25">
      <c r="A25" t="s">
        <v>21</v>
      </c>
      <c r="B25">
        <v>890</v>
      </c>
      <c r="C25">
        <v>650</v>
      </c>
      <c r="D25">
        <v>1080</v>
      </c>
      <c r="E25">
        <v>1250</v>
      </c>
      <c r="I25" t="s">
        <v>23</v>
      </c>
      <c r="K25" t="s">
        <v>24</v>
      </c>
      <c r="L25" t="s">
        <v>25</v>
      </c>
      <c r="M25" t="s">
        <v>26</v>
      </c>
      <c r="N25" t="s">
        <v>27</v>
      </c>
    </row>
    <row r="26" spans="1:14" x14ac:dyDescent="0.25">
      <c r="I26">
        <v>0.3317182258665673</v>
      </c>
      <c r="J26" t="s">
        <v>24</v>
      </c>
      <c r="K26" s="2">
        <v>4.0000000000000002E-4</v>
      </c>
      <c r="L26" s="2">
        <v>1E-4</v>
      </c>
      <c r="M26" s="2">
        <v>2.0000000000000001E-4</v>
      </c>
      <c r="N26" s="2">
        <v>-4.0000000000000002E-4</v>
      </c>
    </row>
    <row r="27" spans="1:14" x14ac:dyDescent="0.25">
      <c r="A27" t="s">
        <v>22</v>
      </c>
      <c r="B27">
        <f>B24*B25</f>
        <v>8900000</v>
      </c>
      <c r="C27">
        <f>C24*C25</f>
        <v>5200000</v>
      </c>
      <c r="D27">
        <f>D24*D25</f>
        <v>6480000</v>
      </c>
      <c r="E27">
        <f>E24*E25</f>
        <v>6250000</v>
      </c>
      <c r="G27">
        <f>SUM(B27:E27)</f>
        <v>26830000</v>
      </c>
      <c r="I27">
        <v>0.19381289601192694</v>
      </c>
      <c r="J27" t="s">
        <v>25</v>
      </c>
      <c r="K27" s="2">
        <v>1E-4</v>
      </c>
      <c r="L27" s="2">
        <v>5.0000000000000001E-4</v>
      </c>
      <c r="M27" s="2">
        <v>2.5999999999999998E-4</v>
      </c>
      <c r="N27" s="2">
        <v>-2.7999999999999998E-4</v>
      </c>
    </row>
    <row r="28" spans="1:14" x14ac:dyDescent="0.25">
      <c r="A28" t="s">
        <v>23</v>
      </c>
      <c r="B28">
        <f>B27/$G$27</f>
        <v>0.3317182258665673</v>
      </c>
      <c r="C28">
        <f t="shared" ref="C28:E28" si="1">C27/$G$27</f>
        <v>0.19381289601192694</v>
      </c>
      <c r="D28">
        <f t="shared" si="1"/>
        <v>0.24152068579947819</v>
      </c>
      <c r="E28">
        <f t="shared" si="1"/>
        <v>0.23294819232202757</v>
      </c>
      <c r="I28">
        <v>0.24152068579947819</v>
      </c>
      <c r="J28" t="s">
        <v>26</v>
      </c>
      <c r="K28" s="2">
        <v>2.0000000000000001E-4</v>
      </c>
      <c r="L28" s="2">
        <v>2.5999999999999998E-4</v>
      </c>
      <c r="M28" s="2">
        <v>4.0000000000000002E-4</v>
      </c>
      <c r="N28" s="2">
        <v>-3.5E-4</v>
      </c>
    </row>
    <row r="29" spans="1:14" x14ac:dyDescent="0.25">
      <c r="I29">
        <v>0.23294819232202757</v>
      </c>
      <c r="J29" t="s">
        <v>27</v>
      </c>
      <c r="K29" s="2">
        <v>-4.0000000000000002E-4</v>
      </c>
      <c r="L29" s="2">
        <v>-2.7999999999999998E-4</v>
      </c>
      <c r="M29" s="2">
        <v>-3.5E-4</v>
      </c>
      <c r="N29" s="2">
        <v>2.9999999999999997E-4</v>
      </c>
    </row>
    <row r="33" spans="1:14" x14ac:dyDescent="0.25">
      <c r="I33" t="s">
        <v>28</v>
      </c>
      <c r="J33">
        <f t="array" ref="J33:M33">MMULT(B28:E28,K26:N29)</f>
        <v>1.0719344017890423E-4</v>
      </c>
      <c r="K33">
        <v>1.2764815505031681E-4</v>
      </c>
      <c r="L33">
        <v>1.3181140514349608E-4</v>
      </c>
      <c r="M33">
        <v>-2.0160268356317557E-4</v>
      </c>
    </row>
    <row r="34" spans="1:14" x14ac:dyDescent="0.25">
      <c r="I34" t="s">
        <v>29</v>
      </c>
      <c r="J34">
        <f t="array" ref="J34">MMULT(J33:M33,I26:I29)</f>
        <v>4.517007666470005E-5</v>
      </c>
    </row>
    <row r="35" spans="1:14" x14ac:dyDescent="0.25">
      <c r="I35" t="s">
        <v>30</v>
      </c>
      <c r="J35">
        <f>SQRT(J34)</f>
        <v>6.7208687433024644E-3</v>
      </c>
    </row>
    <row r="36" spans="1:14" x14ac:dyDescent="0.25">
      <c r="I36" t="s">
        <v>31</v>
      </c>
      <c r="J36">
        <f>2.33*J35*G27</f>
        <v>420147.7165319359</v>
      </c>
    </row>
    <row r="37" spans="1:14" x14ac:dyDescent="0.25">
      <c r="I37" t="s">
        <v>32</v>
      </c>
      <c r="J37">
        <f>J36*SQRT(30)</f>
        <v>2301243.818288275</v>
      </c>
    </row>
    <row r="47" spans="1:14" x14ac:dyDescent="0.25">
      <c r="A47" t="s">
        <v>70</v>
      </c>
    </row>
    <row r="48" spans="1:14" x14ac:dyDescent="0.25">
      <c r="A48" t="s">
        <v>20</v>
      </c>
      <c r="B48">
        <v>10000</v>
      </c>
      <c r="C48">
        <v>8000</v>
      </c>
      <c r="D48">
        <v>6000</v>
      </c>
      <c r="E48">
        <v>5000</v>
      </c>
      <c r="K48">
        <v>0.3317182258665673</v>
      </c>
      <c r="L48">
        <v>0.19381289601192694</v>
      </c>
      <c r="M48">
        <v>0.24152068579947819</v>
      </c>
      <c r="N48">
        <v>0.23294819232202757</v>
      </c>
    </row>
    <row r="49" spans="1:14" x14ac:dyDescent="0.25">
      <c r="A49" t="s">
        <v>21</v>
      </c>
      <c r="B49">
        <v>890</v>
      </c>
      <c r="C49">
        <v>650</v>
      </c>
      <c r="D49">
        <v>1080</v>
      </c>
      <c r="E49">
        <v>1250</v>
      </c>
      <c r="I49" t="s">
        <v>23</v>
      </c>
      <c r="K49" t="s">
        <v>24</v>
      </c>
      <c r="L49" t="s">
        <v>25</v>
      </c>
      <c r="M49" t="s">
        <v>26</v>
      </c>
      <c r="N49" t="s">
        <v>27</v>
      </c>
    </row>
    <row r="50" spans="1:14" x14ac:dyDescent="0.25">
      <c r="I50">
        <v>0.3317182258665673</v>
      </c>
      <c r="J50" t="s">
        <v>24</v>
      </c>
      <c r="K50" s="2">
        <v>4.0000000000000002E-4</v>
      </c>
      <c r="L50" s="2">
        <v>1E-4</v>
      </c>
      <c r="M50" s="2">
        <v>2.0000000000000001E-4</v>
      </c>
      <c r="N50" s="2">
        <v>-4.0000000000000002E-4</v>
      </c>
    </row>
    <row r="51" spans="1:14" x14ac:dyDescent="0.25">
      <c r="A51" t="s">
        <v>22</v>
      </c>
      <c r="B51">
        <f>B48*B49</f>
        <v>8900000</v>
      </c>
      <c r="C51">
        <f>C48*C49</f>
        <v>5200000</v>
      </c>
      <c r="D51">
        <f>D48*D49</f>
        <v>6480000</v>
      </c>
      <c r="E51">
        <f>E48*E49</f>
        <v>6250000</v>
      </c>
      <c r="G51">
        <f>SUM(B51:E51)</f>
        <v>26830000</v>
      </c>
      <c r="I51">
        <v>0.19381289601192694</v>
      </c>
      <c r="J51" t="s">
        <v>25</v>
      </c>
      <c r="K51" s="2">
        <v>1E-4</v>
      </c>
      <c r="L51" s="2">
        <v>5.0000000000000001E-4</v>
      </c>
      <c r="M51" s="2">
        <v>2.5999999999999998E-4</v>
      </c>
      <c r="N51" s="2">
        <v>-2.7999999999999998E-4</v>
      </c>
    </row>
    <row r="52" spans="1:14" x14ac:dyDescent="0.25">
      <c r="A52" t="s">
        <v>23</v>
      </c>
      <c r="B52">
        <f>B51/$G$27</f>
        <v>0.3317182258665673</v>
      </c>
      <c r="C52">
        <f t="shared" ref="C52" si="2">C51/$G$27</f>
        <v>0.19381289601192694</v>
      </c>
      <c r="D52">
        <f t="shared" ref="D52" si="3">D51/$G$27</f>
        <v>0.24152068579947819</v>
      </c>
      <c r="E52">
        <f t="shared" ref="E52" si="4">E51/$G$27</f>
        <v>0.23294819232202757</v>
      </c>
      <c r="I52">
        <v>0.24152068579947819</v>
      </c>
      <c r="J52" t="s">
        <v>26</v>
      </c>
      <c r="K52" s="2">
        <v>2.0000000000000001E-4</v>
      </c>
      <c r="L52" s="2">
        <v>2.5999999999999998E-4</v>
      </c>
      <c r="M52" s="2">
        <v>4.0000000000000002E-4</v>
      </c>
      <c r="N52" s="2">
        <v>-3.5E-4</v>
      </c>
    </row>
    <row r="53" spans="1:14" x14ac:dyDescent="0.25">
      <c r="I53">
        <v>0.23294819232202757</v>
      </c>
      <c r="J53" t="s">
        <v>27</v>
      </c>
      <c r="K53" s="2">
        <v>-4.0000000000000002E-4</v>
      </c>
      <c r="L53" s="2">
        <v>-2.7999999999999998E-4</v>
      </c>
      <c r="M53" s="2">
        <v>-3.5E-4</v>
      </c>
      <c r="N53" s="2">
        <v>2.9999999999999997E-4</v>
      </c>
    </row>
    <row r="57" spans="1:14" x14ac:dyDescent="0.25">
      <c r="I57" t="s">
        <v>28</v>
      </c>
      <c r="J57">
        <f t="array" ref="J57:M57">MMULT(B52:E52,K50:N53)</f>
        <v>1.0719344017890423E-4</v>
      </c>
      <c r="K57">
        <v>1.2764815505031681E-4</v>
      </c>
      <c r="L57">
        <v>1.3181140514349608E-4</v>
      </c>
      <c r="M57">
        <v>-2.0160268356317557E-4</v>
      </c>
    </row>
    <row r="58" spans="1:14" x14ac:dyDescent="0.25">
      <c r="I58" t="s">
        <v>29</v>
      </c>
      <c r="J58">
        <f t="array" ref="J58">MMULT(J57:M57,I50:I53)</f>
        <v>4.517007666470005E-5</v>
      </c>
    </row>
    <row r="59" spans="1:14" x14ac:dyDescent="0.25">
      <c r="I59" t="s">
        <v>30</v>
      </c>
      <c r="J59">
        <f>SQRT(J58)</f>
        <v>6.7208687433024644E-3</v>
      </c>
    </row>
    <row r="60" spans="1:14" x14ac:dyDescent="0.25">
      <c r="I60" t="s">
        <v>31</v>
      </c>
      <c r="J60">
        <f>2.33*J59*G51</f>
        <v>420147.7165319359</v>
      </c>
    </row>
    <row r="61" spans="1:14" x14ac:dyDescent="0.25">
      <c r="I61" t="s">
        <v>32</v>
      </c>
      <c r="J61">
        <f>J60*SQRT(30)</f>
        <v>2301243.818288275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EF59C-CC5D-4096-BABC-10E6A611BA08}">
  <dimension ref="D2:I12"/>
  <sheetViews>
    <sheetView workbookViewId="0">
      <selection activeCell="D2" sqref="D2"/>
    </sheetView>
  </sheetViews>
  <sheetFormatPr defaultRowHeight="15" x14ac:dyDescent="0.25"/>
  <sheetData>
    <row r="2" spans="4:9" x14ac:dyDescent="0.25">
      <c r="D2">
        <f>50*10%</f>
        <v>5</v>
      </c>
    </row>
    <row r="3" spans="4:9" x14ac:dyDescent="0.25">
      <c r="D3">
        <f>50*8%</f>
        <v>4</v>
      </c>
    </row>
    <row r="4" spans="4:9" x14ac:dyDescent="0.25">
      <c r="D4">
        <f>54*8%</f>
        <v>4.32</v>
      </c>
      <c r="I4">
        <f>150*8%</f>
        <v>12</v>
      </c>
    </row>
    <row r="5" spans="4:9" x14ac:dyDescent="0.25">
      <c r="I5">
        <f>150*1.5</f>
        <v>225</v>
      </c>
    </row>
    <row r="6" spans="4:9" x14ac:dyDescent="0.25">
      <c r="D6">
        <f>56*8%</f>
        <v>4.4800000000000004</v>
      </c>
      <c r="I6">
        <f>I5*8%</f>
        <v>18</v>
      </c>
    </row>
    <row r="7" spans="4:9" x14ac:dyDescent="0.25">
      <c r="D7">
        <f>55*8%</f>
        <v>4.4000000000000004</v>
      </c>
      <c r="I7">
        <f>150/1.5</f>
        <v>100</v>
      </c>
    </row>
    <row r="8" spans="4:9" x14ac:dyDescent="0.25">
      <c r="I8">
        <f>I7*8%</f>
        <v>8</v>
      </c>
    </row>
    <row r="9" spans="4:9" x14ac:dyDescent="0.25">
      <c r="D9">
        <f>55*8%</f>
        <v>4.4000000000000004</v>
      </c>
      <c r="I9">
        <f>150/2*8%</f>
        <v>6</v>
      </c>
    </row>
    <row r="10" spans="4:9" x14ac:dyDescent="0.25">
      <c r="D10">
        <f>54*9%</f>
        <v>4.8599999999999994</v>
      </c>
    </row>
    <row r="11" spans="4:9" x14ac:dyDescent="0.25">
      <c r="D11">
        <f>55*9%</f>
        <v>4.95</v>
      </c>
    </row>
    <row r="12" spans="4:9" x14ac:dyDescent="0.25">
      <c r="D12">
        <f>50*9%</f>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856E1-B83A-46EE-93C6-112228BA85DB}">
  <dimension ref="C31:T152"/>
  <sheetViews>
    <sheetView workbookViewId="0">
      <selection activeCell="H17" sqref="H17:H18"/>
    </sheetView>
  </sheetViews>
  <sheetFormatPr defaultRowHeight="15" x14ac:dyDescent="0.25"/>
  <cols>
    <col min="1" max="16384" width="9.140625" style="4"/>
  </cols>
  <sheetData>
    <row r="31" spans="5:5" x14ac:dyDescent="0.25">
      <c r="E31" s="3" t="s">
        <v>33</v>
      </c>
    </row>
    <row r="32" spans="5:5" x14ac:dyDescent="0.25">
      <c r="E32" s="5" t="s">
        <v>34</v>
      </c>
    </row>
    <row r="33" spans="5:5" x14ac:dyDescent="0.25">
      <c r="E33" s="5" t="s">
        <v>35</v>
      </c>
    </row>
    <row r="34" spans="5:5" x14ac:dyDescent="0.25">
      <c r="E34" s="5" t="s">
        <v>36</v>
      </c>
    </row>
    <row r="35" spans="5:5" x14ac:dyDescent="0.25">
      <c r="E35" s="5" t="s">
        <v>37</v>
      </c>
    </row>
    <row r="36" spans="5:5" x14ac:dyDescent="0.25">
      <c r="E36" s="3" t="s">
        <v>38</v>
      </c>
    </row>
    <row r="37" spans="5:5" x14ac:dyDescent="0.25">
      <c r="E37" s="5" t="s">
        <v>39</v>
      </c>
    </row>
    <row r="38" spans="5:5" x14ac:dyDescent="0.25">
      <c r="E38" s="5" t="s">
        <v>40</v>
      </c>
    </row>
    <row r="39" spans="5:5" x14ac:dyDescent="0.25">
      <c r="E39" s="5" t="s">
        <v>41</v>
      </c>
    </row>
    <row r="42" spans="5:5" ht="15.75" x14ac:dyDescent="0.25">
      <c r="E42" s="6" t="s">
        <v>42</v>
      </c>
    </row>
    <row r="43" spans="5:5" ht="15.75" x14ac:dyDescent="0.25">
      <c r="E43" s="6" t="s">
        <v>43</v>
      </c>
    </row>
    <row r="44" spans="5:5" ht="15.75" x14ac:dyDescent="0.25">
      <c r="E44" s="6" t="s">
        <v>44</v>
      </c>
    </row>
    <row r="45" spans="5:5" ht="15.75" x14ac:dyDescent="0.25">
      <c r="E45" s="7" t="s">
        <v>45</v>
      </c>
    </row>
    <row r="46" spans="5:5" ht="15.75" x14ac:dyDescent="0.25">
      <c r="E46" s="7" t="s">
        <v>46</v>
      </c>
    </row>
    <row r="47" spans="5:5" ht="15.75" x14ac:dyDescent="0.25">
      <c r="E47" s="7" t="s">
        <v>47</v>
      </c>
    </row>
    <row r="48" spans="5:5" ht="15.75" x14ac:dyDescent="0.25">
      <c r="E48" s="6" t="s">
        <v>48</v>
      </c>
    </row>
    <row r="49" spans="5:5" ht="15.75" x14ac:dyDescent="0.25">
      <c r="E49" s="6" t="s">
        <v>49</v>
      </c>
    </row>
    <row r="50" spans="5:5" ht="15.75" x14ac:dyDescent="0.25">
      <c r="E50" s="7" t="s">
        <v>50</v>
      </c>
    </row>
    <row r="51" spans="5:5" ht="15.75" x14ac:dyDescent="0.25">
      <c r="E51" s="7" t="s">
        <v>51</v>
      </c>
    </row>
    <row r="52" spans="5:5" ht="15.75" x14ac:dyDescent="0.25">
      <c r="E52" s="7" t="s">
        <v>52</v>
      </c>
    </row>
    <row r="53" spans="5:5" ht="15.75" x14ac:dyDescent="0.25">
      <c r="E53" s="7" t="s">
        <v>53</v>
      </c>
    </row>
    <row r="56" spans="5:5" ht="15.75" x14ac:dyDescent="0.25">
      <c r="E56" s="6" t="s">
        <v>54</v>
      </c>
    </row>
    <row r="57" spans="5:5" ht="15.75" x14ac:dyDescent="0.25">
      <c r="E57" s="7" t="s">
        <v>55</v>
      </c>
    </row>
    <row r="58" spans="5:5" ht="15.75" x14ac:dyDescent="0.25">
      <c r="E58" s="7" t="s">
        <v>56</v>
      </c>
    </row>
    <row r="59" spans="5:5" ht="15.75" x14ac:dyDescent="0.25">
      <c r="E59" s="7" t="s">
        <v>57</v>
      </c>
    </row>
    <row r="60" spans="5:5" ht="15.75" x14ac:dyDescent="0.25">
      <c r="E60" s="6" t="s">
        <v>58</v>
      </c>
    </row>
    <row r="61" spans="5:5" ht="15.75" x14ac:dyDescent="0.25">
      <c r="E61" s="6" t="s">
        <v>59</v>
      </c>
    </row>
    <row r="62" spans="5:5" ht="15.75" x14ac:dyDescent="0.25">
      <c r="E62" s="6" t="s">
        <v>60</v>
      </c>
    </row>
    <row r="64" spans="5:5" ht="15.75" x14ac:dyDescent="0.25">
      <c r="E64" s="6" t="s">
        <v>61</v>
      </c>
    </row>
    <row r="65" spans="5:20" ht="15.75" x14ac:dyDescent="0.25">
      <c r="E65" s="6" t="s">
        <v>62</v>
      </c>
    </row>
    <row r="68" spans="5:20" ht="15.75" x14ac:dyDescent="0.25">
      <c r="E68" s="6" t="s">
        <v>63</v>
      </c>
    </row>
    <row r="69" spans="5:20" ht="15.75" x14ac:dyDescent="0.25">
      <c r="E69" s="6" t="s">
        <v>64</v>
      </c>
    </row>
    <row r="70" spans="5:20" ht="15.75" x14ac:dyDescent="0.25">
      <c r="E70" s="8" t="s">
        <v>65</v>
      </c>
    </row>
    <row r="71" spans="5:20" ht="15.75" x14ac:dyDescent="0.25">
      <c r="E71" s="8" t="s">
        <v>66</v>
      </c>
    </row>
    <row r="72" spans="5:20" ht="15.75" x14ac:dyDescent="0.25">
      <c r="E72" s="8" t="s">
        <v>67</v>
      </c>
    </row>
    <row r="73" spans="5:20" ht="15.75" x14ac:dyDescent="0.25">
      <c r="E73" s="8" t="s">
        <v>68</v>
      </c>
    </row>
    <row r="74" spans="5:20" ht="15.75" x14ac:dyDescent="0.25">
      <c r="E74" s="9" t="s">
        <v>69</v>
      </c>
    </row>
    <row r="76" spans="5:20" ht="15.75" x14ac:dyDescent="0.25">
      <c r="F76" s="16" t="s">
        <v>71</v>
      </c>
      <c r="G76" s="16"/>
      <c r="H76" s="16"/>
      <c r="I76" s="16"/>
      <c r="J76" s="16"/>
      <c r="K76" s="16"/>
      <c r="L76" s="16"/>
      <c r="M76" s="16"/>
      <c r="N76" s="16"/>
      <c r="O76" s="16"/>
      <c r="P76" s="16"/>
      <c r="Q76" s="16"/>
      <c r="R76" s="16"/>
      <c r="S76" s="16"/>
      <c r="T76" s="10"/>
    </row>
    <row r="77" spans="5:20" ht="15.75" x14ac:dyDescent="0.25">
      <c r="F77" s="16" t="s">
        <v>72</v>
      </c>
      <c r="G77" s="16"/>
      <c r="H77" s="16"/>
      <c r="I77" s="16"/>
      <c r="J77" s="16"/>
      <c r="K77" s="16"/>
      <c r="L77" s="16"/>
      <c r="M77" s="16"/>
      <c r="N77" s="16"/>
      <c r="O77" s="16"/>
      <c r="P77" s="16"/>
      <c r="Q77" s="16"/>
      <c r="R77" s="16"/>
      <c r="S77" s="10"/>
      <c r="T77" s="10"/>
    </row>
    <row r="78" spans="5:20" ht="15.75" x14ac:dyDescent="0.25">
      <c r="F78" s="16" t="s">
        <v>73</v>
      </c>
      <c r="G78" s="16"/>
      <c r="H78" s="16"/>
      <c r="I78" s="16"/>
      <c r="J78" s="16"/>
      <c r="K78" s="16"/>
      <c r="L78" s="16"/>
      <c r="M78" s="16"/>
      <c r="N78" s="16"/>
      <c r="O78" s="16"/>
      <c r="P78" s="16"/>
      <c r="Q78" s="16"/>
      <c r="R78" s="16"/>
      <c r="S78" s="10"/>
      <c r="T78" s="10"/>
    </row>
    <row r="79" spans="5:20" ht="15.75" x14ac:dyDescent="0.25">
      <c r="F79" s="16" t="s">
        <v>74</v>
      </c>
      <c r="G79" s="16"/>
      <c r="H79" s="16"/>
      <c r="I79" s="16"/>
      <c r="J79" s="16"/>
      <c r="K79" s="16"/>
      <c r="L79" s="16"/>
      <c r="M79" s="16"/>
      <c r="N79" s="16"/>
      <c r="O79" s="16"/>
      <c r="P79" s="16"/>
      <c r="Q79" s="16"/>
      <c r="R79" s="16"/>
      <c r="S79" s="10"/>
      <c r="T79" s="10"/>
    </row>
    <row r="80" spans="5:20" ht="15.75" x14ac:dyDescent="0.25">
      <c r="F80" s="16" t="s">
        <v>75</v>
      </c>
      <c r="G80" s="16"/>
      <c r="H80" s="16"/>
      <c r="I80" s="16"/>
      <c r="J80" s="16"/>
      <c r="K80" s="16"/>
      <c r="L80" s="16"/>
      <c r="M80" s="16"/>
      <c r="N80" s="16"/>
      <c r="O80" s="16"/>
      <c r="P80" s="16"/>
      <c r="Q80" s="16"/>
      <c r="R80" s="16"/>
      <c r="S80" s="16"/>
      <c r="T80" s="16"/>
    </row>
    <row r="81" spans="3:20" ht="18" x14ac:dyDescent="0.25">
      <c r="F81" s="16" t="s">
        <v>76</v>
      </c>
      <c r="G81" s="16"/>
      <c r="H81" s="16"/>
      <c r="I81" s="16"/>
      <c r="J81" s="16"/>
      <c r="K81" s="16"/>
      <c r="L81" s="16"/>
      <c r="M81" s="16"/>
      <c r="N81" s="16"/>
      <c r="O81" s="16"/>
      <c r="P81" s="16"/>
      <c r="Q81" s="10"/>
      <c r="R81" s="10"/>
      <c r="S81" s="10"/>
      <c r="T81" s="10"/>
    </row>
    <row r="82" spans="3:20" ht="15.75" x14ac:dyDescent="0.25">
      <c r="F82" s="16" t="s">
        <v>77</v>
      </c>
      <c r="G82" s="16"/>
      <c r="H82" s="16"/>
      <c r="I82" s="16"/>
      <c r="J82" s="16"/>
      <c r="K82" s="16"/>
      <c r="L82" s="16"/>
      <c r="M82" s="16"/>
      <c r="N82" s="16"/>
      <c r="O82" s="16"/>
      <c r="P82" s="10"/>
      <c r="Q82" s="10"/>
      <c r="R82" s="10"/>
      <c r="S82" s="10"/>
      <c r="T82" s="10"/>
    </row>
    <row r="83" spans="3:20" ht="15.75" x14ac:dyDescent="0.25">
      <c r="F83" s="16" t="s">
        <v>78</v>
      </c>
      <c r="G83" s="16"/>
      <c r="H83" s="16"/>
      <c r="I83" s="16"/>
      <c r="J83" s="16"/>
      <c r="K83" s="16"/>
      <c r="L83" s="16"/>
      <c r="M83" s="16"/>
      <c r="N83" s="16"/>
      <c r="O83" s="16"/>
      <c r="P83" s="10"/>
      <c r="Q83" s="10"/>
      <c r="R83" s="10"/>
      <c r="S83" s="10"/>
      <c r="T83" s="10"/>
    </row>
    <row r="84" spans="3:20" ht="15.75" x14ac:dyDescent="0.25">
      <c r="F84" s="16" t="s">
        <v>79</v>
      </c>
      <c r="G84" s="16"/>
      <c r="H84" s="16"/>
      <c r="I84" s="16"/>
      <c r="J84" s="16"/>
      <c r="K84" s="16"/>
      <c r="L84" s="16"/>
      <c r="M84" s="16"/>
      <c r="N84" s="16"/>
      <c r="O84" s="10"/>
      <c r="P84" s="10"/>
      <c r="Q84" s="10"/>
      <c r="R84" s="10"/>
      <c r="S84" s="10"/>
      <c r="T84" s="10"/>
    </row>
    <row r="85" spans="3:20" ht="15.75" x14ac:dyDescent="0.25">
      <c r="F85" s="16" t="s">
        <v>80</v>
      </c>
      <c r="G85" s="16"/>
      <c r="H85" s="16"/>
      <c r="I85" s="16"/>
      <c r="J85" s="16"/>
      <c r="K85" s="16"/>
      <c r="L85" s="16"/>
      <c r="M85" s="16"/>
      <c r="N85" s="10"/>
      <c r="O85" s="10"/>
      <c r="P85" s="10"/>
      <c r="Q85" s="10"/>
      <c r="R85" s="10"/>
      <c r="S85" s="10"/>
      <c r="T85" s="10"/>
    </row>
    <row r="86" spans="3:20" ht="15.75" x14ac:dyDescent="0.25">
      <c r="F86" s="16" t="s">
        <v>81</v>
      </c>
      <c r="G86" s="16"/>
      <c r="H86" s="16"/>
      <c r="I86" s="16"/>
      <c r="J86" s="16"/>
      <c r="K86" s="16"/>
      <c r="L86" s="16"/>
      <c r="M86" s="16"/>
      <c r="N86" s="10"/>
      <c r="O86" s="10"/>
      <c r="P86" s="10"/>
      <c r="Q86" s="10"/>
      <c r="R86" s="10"/>
      <c r="S86" s="10"/>
      <c r="T86" s="10"/>
    </row>
    <row r="87" spans="3:20" ht="15.75" x14ac:dyDescent="0.25">
      <c r="F87" s="16" t="s">
        <v>82</v>
      </c>
      <c r="G87" s="16"/>
      <c r="H87" s="16"/>
      <c r="I87" s="16"/>
      <c r="J87" s="16"/>
      <c r="K87" s="16"/>
      <c r="L87" s="16"/>
      <c r="M87" s="16"/>
      <c r="N87" s="10"/>
      <c r="O87" s="10"/>
      <c r="P87" s="10"/>
      <c r="Q87" s="10"/>
      <c r="R87" s="10"/>
      <c r="S87" s="10"/>
      <c r="T87" s="10"/>
    </row>
    <row r="91" spans="3:20" x14ac:dyDescent="0.25">
      <c r="L91" s="11" t="s">
        <v>96</v>
      </c>
    </row>
    <row r="92" spans="3:20" x14ac:dyDescent="0.25">
      <c r="C92" s="11" t="s">
        <v>83</v>
      </c>
      <c r="L92" s="11" t="s">
        <v>97</v>
      </c>
    </row>
    <row r="93" spans="3:20" x14ac:dyDescent="0.25">
      <c r="C93" s="11" t="s">
        <v>84</v>
      </c>
      <c r="L93" s="14" t="s">
        <v>98</v>
      </c>
    </row>
    <row r="94" spans="3:20" x14ac:dyDescent="0.25">
      <c r="C94" s="12" t="s">
        <v>85</v>
      </c>
      <c r="L94" s="14" t="s">
        <v>99</v>
      </c>
    </row>
    <row r="95" spans="3:20" x14ac:dyDescent="0.25">
      <c r="C95" s="13" t="s">
        <v>86</v>
      </c>
      <c r="L95" s="14" t="s">
        <v>100</v>
      </c>
    </row>
    <row r="96" spans="3:20" x14ac:dyDescent="0.25">
      <c r="C96" s="14" t="s">
        <v>89</v>
      </c>
      <c r="L96" s="14" t="s">
        <v>101</v>
      </c>
    </row>
    <row r="97" spans="3:12" x14ac:dyDescent="0.25">
      <c r="C97" s="14" t="s">
        <v>90</v>
      </c>
      <c r="L97" s="15" t="s">
        <v>102</v>
      </c>
    </row>
    <row r="98" spans="3:12" x14ac:dyDescent="0.25">
      <c r="C98" s="14" t="s">
        <v>91</v>
      </c>
      <c r="L98" s="14" t="s">
        <v>103</v>
      </c>
    </row>
    <row r="99" spans="3:12" x14ac:dyDescent="0.25">
      <c r="C99" s="13" t="s">
        <v>87</v>
      </c>
      <c r="L99" s="14" t="s">
        <v>104</v>
      </c>
    </row>
    <row r="100" spans="3:12" x14ac:dyDescent="0.25">
      <c r="C100" s="14" t="s">
        <v>92</v>
      </c>
    </row>
    <row r="101" spans="3:12" x14ac:dyDescent="0.25">
      <c r="C101" s="14" t="s">
        <v>93</v>
      </c>
    </row>
    <row r="102" spans="3:12" x14ac:dyDescent="0.25">
      <c r="C102" s="14" t="s">
        <v>94</v>
      </c>
    </row>
    <row r="103" spans="3:12" x14ac:dyDescent="0.25">
      <c r="C103" s="13" t="s">
        <v>88</v>
      </c>
    </row>
    <row r="104" spans="3:12" x14ac:dyDescent="0.25">
      <c r="C104" s="14" t="s">
        <v>89</v>
      </c>
      <c r="L104" s="11" t="s">
        <v>105</v>
      </c>
    </row>
    <row r="105" spans="3:12" x14ac:dyDescent="0.25">
      <c r="C105" s="14" t="s">
        <v>95</v>
      </c>
      <c r="L105" s="11" t="s">
        <v>106</v>
      </c>
    </row>
    <row r="106" spans="3:12" x14ac:dyDescent="0.25">
      <c r="L106" s="14" t="s">
        <v>107</v>
      </c>
    </row>
    <row r="107" spans="3:12" x14ac:dyDescent="0.25">
      <c r="L107" s="14" t="s">
        <v>108</v>
      </c>
    </row>
    <row r="108" spans="3:12" x14ac:dyDescent="0.25">
      <c r="L108" s="14" t="s">
        <v>109</v>
      </c>
    </row>
    <row r="114" spans="6:17" ht="18" x14ac:dyDescent="0.25">
      <c r="F114" s="3" t="s">
        <v>110</v>
      </c>
    </row>
    <row r="115" spans="6:17" x14ac:dyDescent="0.25">
      <c r="F115" s="5" t="s">
        <v>111</v>
      </c>
    </row>
    <row r="116" spans="6:17" x14ac:dyDescent="0.25">
      <c r="F116" s="5" t="s">
        <v>112</v>
      </c>
    </row>
    <row r="117" spans="6:17" x14ac:dyDescent="0.25">
      <c r="F117" s="5" t="s">
        <v>113</v>
      </c>
    </row>
    <row r="118" spans="6:17" x14ac:dyDescent="0.25">
      <c r="F118" s="5" t="s">
        <v>114</v>
      </c>
    </row>
    <row r="119" spans="6:17" x14ac:dyDescent="0.25">
      <c r="F119" s="5" t="s">
        <v>115</v>
      </c>
    </row>
    <row r="120" spans="6:17" x14ac:dyDescent="0.25">
      <c r="F120" s="17" t="s">
        <v>116</v>
      </c>
    </row>
    <row r="121" spans="6:17" x14ac:dyDescent="0.25">
      <c r="F121" s="17" t="s">
        <v>117</v>
      </c>
    </row>
    <row r="122" spans="6:17" x14ac:dyDescent="0.25">
      <c r="F122" s="5" t="s">
        <v>118</v>
      </c>
    </row>
    <row r="124" spans="6:17" x14ac:dyDescent="0.25">
      <c r="G124" s="18" t="s">
        <v>119</v>
      </c>
      <c r="H124" s="18"/>
      <c r="I124" s="18"/>
      <c r="J124" s="18"/>
      <c r="K124" s="18"/>
      <c r="L124" s="18"/>
      <c r="M124" s="18"/>
      <c r="N124" s="18"/>
      <c r="O124" s="18"/>
      <c r="P124" s="18"/>
      <c r="Q124" s="18"/>
    </row>
    <row r="125" spans="6:17" x14ac:dyDescent="0.25">
      <c r="G125" s="18" t="s">
        <v>120</v>
      </c>
      <c r="H125" s="18"/>
      <c r="I125" s="18"/>
      <c r="J125" s="18"/>
      <c r="K125" s="18"/>
      <c r="L125" s="18"/>
      <c r="M125" s="18"/>
      <c r="N125" s="18"/>
      <c r="O125" s="18"/>
      <c r="P125" s="18"/>
    </row>
    <row r="126" spans="6:17" x14ac:dyDescent="0.25">
      <c r="G126" s="18" t="s">
        <v>121</v>
      </c>
      <c r="H126" s="18"/>
      <c r="I126" s="18"/>
      <c r="J126" s="18"/>
      <c r="K126" s="18"/>
      <c r="L126" s="18"/>
      <c r="M126" s="18"/>
      <c r="N126" s="18"/>
      <c r="O126" s="18"/>
      <c r="P126" s="18"/>
    </row>
    <row r="127" spans="6:17" x14ac:dyDescent="0.25">
      <c r="G127" s="18" t="s">
        <v>122</v>
      </c>
      <c r="H127" s="18"/>
      <c r="I127" s="18"/>
      <c r="J127" s="18"/>
      <c r="K127" s="18"/>
      <c r="L127" s="18"/>
      <c r="M127" s="18"/>
      <c r="N127" s="18"/>
      <c r="O127" s="18"/>
      <c r="P127" s="18"/>
      <c r="Q127" s="18"/>
    </row>
    <row r="128" spans="6:17" x14ac:dyDescent="0.25">
      <c r="G128" s="18" t="s">
        <v>123</v>
      </c>
      <c r="H128" s="18"/>
      <c r="I128" s="18"/>
      <c r="J128" s="18"/>
      <c r="K128" s="18"/>
      <c r="L128" s="18"/>
      <c r="M128" s="18"/>
      <c r="N128" s="18"/>
      <c r="O128" s="18"/>
      <c r="P128" s="18"/>
    </row>
    <row r="130" spans="7:19" x14ac:dyDescent="0.25">
      <c r="G130" s="19" t="s">
        <v>124</v>
      </c>
    </row>
    <row r="131" spans="7:19" x14ac:dyDescent="0.25">
      <c r="G131" s="19" t="s">
        <v>125</v>
      </c>
    </row>
    <row r="132" spans="7:19" x14ac:dyDescent="0.25">
      <c r="G132" s="19" t="s">
        <v>126</v>
      </c>
    </row>
    <row r="133" spans="7:19" x14ac:dyDescent="0.25">
      <c r="G133" s="19" t="s">
        <v>127</v>
      </c>
    </row>
    <row r="134" spans="7:19" x14ac:dyDescent="0.25">
      <c r="G134" s="20" t="s">
        <v>128</v>
      </c>
    </row>
    <row r="135" spans="7:19" x14ac:dyDescent="0.25">
      <c r="G135" s="20" t="s">
        <v>129</v>
      </c>
    </row>
    <row r="136" spans="7:19" x14ac:dyDescent="0.25">
      <c r="G136" s="20" t="s">
        <v>130</v>
      </c>
    </row>
    <row r="137" spans="7:19" x14ac:dyDescent="0.25">
      <c r="G137" s="20" t="s">
        <v>131</v>
      </c>
    </row>
    <row r="140" spans="7:19" x14ac:dyDescent="0.25">
      <c r="G140" s="18" t="s">
        <v>132</v>
      </c>
      <c r="H140" s="18"/>
      <c r="I140" s="18"/>
      <c r="J140" s="18"/>
      <c r="K140" s="18"/>
      <c r="L140" s="18"/>
      <c r="M140" s="18"/>
      <c r="N140" s="18"/>
      <c r="O140" s="18"/>
      <c r="P140" s="18"/>
      <c r="Q140" s="18"/>
      <c r="R140" s="18"/>
      <c r="S140" s="18"/>
    </row>
    <row r="141" spans="7:19" x14ac:dyDescent="0.25">
      <c r="G141" s="18" t="s">
        <v>133</v>
      </c>
      <c r="H141" s="18"/>
      <c r="I141" s="18"/>
      <c r="J141" s="18"/>
      <c r="K141" s="18"/>
      <c r="L141" s="18"/>
      <c r="M141" s="18"/>
      <c r="N141" s="18"/>
      <c r="O141" s="18"/>
      <c r="P141" s="18"/>
      <c r="Q141" s="18"/>
      <c r="R141" s="18"/>
      <c r="S141" s="18"/>
    </row>
    <row r="142" spans="7:19" x14ac:dyDescent="0.25">
      <c r="G142" s="18" t="s">
        <v>134</v>
      </c>
      <c r="H142" s="18"/>
      <c r="I142" s="18"/>
      <c r="J142" s="18"/>
      <c r="K142" s="18"/>
      <c r="L142" s="18"/>
      <c r="M142" s="18"/>
      <c r="N142" s="18"/>
      <c r="O142" s="18"/>
      <c r="P142" s="18"/>
      <c r="Q142" s="18"/>
      <c r="R142" s="18"/>
    </row>
    <row r="143" spans="7:19" x14ac:dyDescent="0.25">
      <c r="G143" s="18" t="s">
        <v>135</v>
      </c>
      <c r="H143" s="18"/>
      <c r="I143" s="18"/>
      <c r="J143" s="18"/>
      <c r="K143" s="18"/>
      <c r="L143" s="18"/>
      <c r="M143" s="18"/>
      <c r="N143" s="18"/>
      <c r="O143" s="18"/>
      <c r="P143" s="18"/>
      <c r="Q143" s="18"/>
      <c r="R143" s="18"/>
      <c r="S143" s="18"/>
    </row>
    <row r="144" spans="7:19" x14ac:dyDescent="0.25">
      <c r="G144" s="18" t="s">
        <v>136</v>
      </c>
      <c r="H144" s="18"/>
      <c r="I144" s="18"/>
      <c r="J144" s="18"/>
      <c r="K144" s="18"/>
      <c r="L144" s="18"/>
      <c r="M144" s="18"/>
      <c r="N144" s="18"/>
      <c r="O144" s="18"/>
      <c r="P144" s="18"/>
      <c r="Q144" s="18"/>
      <c r="R144" s="18"/>
      <c r="S144" s="18"/>
    </row>
    <row r="145" spans="7:19" x14ac:dyDescent="0.25">
      <c r="G145" s="18" t="s">
        <v>137</v>
      </c>
      <c r="H145" s="18"/>
      <c r="I145" s="18"/>
      <c r="J145" s="18"/>
      <c r="K145" s="18"/>
      <c r="L145" s="18"/>
      <c r="M145" s="18"/>
      <c r="N145" s="18"/>
      <c r="O145" s="18"/>
      <c r="P145" s="18"/>
      <c r="Q145" s="18"/>
      <c r="R145" s="18"/>
      <c r="S145" s="18"/>
    </row>
    <row r="146" spans="7:19" x14ac:dyDescent="0.25">
      <c r="G146" s="18" t="s">
        <v>138</v>
      </c>
      <c r="H146" s="18"/>
      <c r="I146" s="18"/>
      <c r="J146" s="18"/>
      <c r="K146" s="18"/>
      <c r="L146" s="18"/>
      <c r="M146" s="18"/>
      <c r="N146" s="18"/>
      <c r="O146" s="18"/>
      <c r="P146" s="18"/>
      <c r="Q146" s="18"/>
      <c r="R146" s="18"/>
      <c r="S146" s="18"/>
    </row>
    <row r="148" spans="7:19" x14ac:dyDescent="0.25">
      <c r="G148" s="20" t="s">
        <v>139</v>
      </c>
    </row>
    <row r="149" spans="7:19" x14ac:dyDescent="0.25">
      <c r="G149" s="20" t="s">
        <v>140</v>
      </c>
    </row>
    <row r="150" spans="7:19" x14ac:dyDescent="0.25">
      <c r="G150" s="20" t="s">
        <v>141</v>
      </c>
    </row>
    <row r="151" spans="7:19" x14ac:dyDescent="0.25">
      <c r="G151" s="20" t="s">
        <v>142</v>
      </c>
    </row>
    <row r="152" spans="7:19" x14ac:dyDescent="0.25">
      <c r="G152" s="20" t="s">
        <v>143</v>
      </c>
    </row>
  </sheetData>
  <mergeCells count="24">
    <mergeCell ref="G145:S145"/>
    <mergeCell ref="G146:S146"/>
    <mergeCell ref="G140:S140"/>
    <mergeCell ref="G141:S141"/>
    <mergeCell ref="G142:R142"/>
    <mergeCell ref="G143:S143"/>
    <mergeCell ref="G144:S144"/>
    <mergeCell ref="G124:Q124"/>
    <mergeCell ref="G125:P125"/>
    <mergeCell ref="G126:P126"/>
    <mergeCell ref="G127:Q127"/>
    <mergeCell ref="G128:P128"/>
    <mergeCell ref="F87:M87"/>
    <mergeCell ref="F76:S76"/>
    <mergeCell ref="F77:R77"/>
    <mergeCell ref="F78:R78"/>
    <mergeCell ref="F79:R79"/>
    <mergeCell ref="F80:T80"/>
    <mergeCell ref="F81:P81"/>
    <mergeCell ref="F82:O82"/>
    <mergeCell ref="F83:O83"/>
    <mergeCell ref="F84:N84"/>
    <mergeCell ref="F85:M85"/>
    <mergeCell ref="F86:M8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3E7B3-C6DD-4CC8-B77D-E21C5F378E9A}">
  <dimension ref="A100:D132"/>
  <sheetViews>
    <sheetView tabSelected="1" workbookViewId="0">
      <selection activeCell="F20" sqref="F20"/>
    </sheetView>
  </sheetViews>
  <sheetFormatPr defaultRowHeight="15" x14ac:dyDescent="0.25"/>
  <sheetData>
    <row r="100" spans="1:1" x14ac:dyDescent="0.25">
      <c r="A100" s="22"/>
    </row>
    <row r="101" spans="1:1" ht="15.75" x14ac:dyDescent="0.25">
      <c r="A101" s="21"/>
    </row>
    <row r="102" spans="1:1" ht="36" customHeight="1" x14ac:dyDescent="0.25">
      <c r="A102" s="25" t="s">
        <v>148</v>
      </c>
    </row>
    <row r="103" spans="1:1" x14ac:dyDescent="0.25">
      <c r="A103" s="26" t="s">
        <v>144</v>
      </c>
    </row>
    <row r="104" spans="1:1" x14ac:dyDescent="0.25">
      <c r="A104" s="31" t="s">
        <v>145</v>
      </c>
    </row>
    <row r="105" spans="1:1" x14ac:dyDescent="0.25">
      <c r="A105" s="26" t="s">
        <v>146</v>
      </c>
    </row>
    <row r="106" spans="1:1" x14ac:dyDescent="0.25">
      <c r="A106" s="26" t="s">
        <v>147</v>
      </c>
    </row>
    <row r="107" spans="1:1" x14ac:dyDescent="0.25">
      <c r="A107" s="25" t="s">
        <v>149</v>
      </c>
    </row>
    <row r="108" spans="1:1" x14ac:dyDescent="0.25">
      <c r="A108" s="28"/>
    </row>
    <row r="109" spans="1:1" x14ac:dyDescent="0.25">
      <c r="A109" s="29" t="s">
        <v>150</v>
      </c>
    </row>
    <row r="110" spans="1:1" x14ac:dyDescent="0.25">
      <c r="A110" s="29" t="s">
        <v>151</v>
      </c>
    </row>
    <row r="111" spans="1:1" x14ac:dyDescent="0.25">
      <c r="A111" s="25" t="s">
        <v>152</v>
      </c>
    </row>
    <row r="112" spans="1:1" x14ac:dyDescent="0.25">
      <c r="A112" s="30"/>
    </row>
    <row r="113" spans="1:4" x14ac:dyDescent="0.25">
      <c r="A113" s="29" t="s">
        <v>153</v>
      </c>
    </row>
    <row r="114" spans="1:4" x14ac:dyDescent="0.25">
      <c r="A114" s="29" t="s">
        <v>154</v>
      </c>
    </row>
    <row r="115" spans="1:4" x14ac:dyDescent="0.25">
      <c r="A115" s="31" t="s">
        <v>155</v>
      </c>
    </row>
    <row r="116" spans="1:4" x14ac:dyDescent="0.25">
      <c r="A116" s="25" t="s">
        <v>156</v>
      </c>
    </row>
    <row r="117" spans="1:4" x14ac:dyDescent="0.25">
      <c r="A117" s="25" t="s">
        <v>157</v>
      </c>
      <c r="B117" s="23"/>
      <c r="C117" s="23"/>
      <c r="D117" s="23"/>
    </row>
    <row r="118" spans="1:4" x14ac:dyDescent="0.25">
      <c r="A118" s="25" t="s">
        <v>158</v>
      </c>
      <c r="B118" s="23"/>
      <c r="C118" s="23"/>
      <c r="D118" s="23"/>
    </row>
    <row r="119" spans="1:4" ht="48" x14ac:dyDescent="0.25">
      <c r="A119" s="32" t="s">
        <v>159</v>
      </c>
      <c r="B119" s="32" t="s">
        <v>160</v>
      </c>
      <c r="C119" s="23"/>
      <c r="D119" s="23"/>
    </row>
    <row r="120" spans="1:4" x14ac:dyDescent="0.25">
      <c r="A120" s="33" t="s">
        <v>161</v>
      </c>
      <c r="B120" s="33" t="s">
        <v>162</v>
      </c>
      <c r="C120" s="23"/>
      <c r="D120" s="23"/>
    </row>
    <row r="121" spans="1:4" ht="24" x14ac:dyDescent="0.25">
      <c r="A121" s="33" t="s">
        <v>163</v>
      </c>
      <c r="B121" s="33" t="s">
        <v>164</v>
      </c>
      <c r="C121" s="23"/>
      <c r="D121" s="23"/>
    </row>
    <row r="122" spans="1:4" x14ac:dyDescent="0.25">
      <c r="A122" s="24" t="s">
        <v>165</v>
      </c>
      <c r="B122" s="23"/>
      <c r="C122" s="23"/>
      <c r="D122" s="23"/>
    </row>
    <row r="123" spans="1:4" ht="24" x14ac:dyDescent="0.25">
      <c r="A123" s="32" t="s">
        <v>159</v>
      </c>
      <c r="B123" s="32" t="s">
        <v>166</v>
      </c>
      <c r="C123" s="32" t="s">
        <v>167</v>
      </c>
      <c r="D123" s="32" t="s">
        <v>168</v>
      </c>
    </row>
    <row r="124" spans="1:4" ht="24" x14ac:dyDescent="0.25">
      <c r="A124" s="33" t="s">
        <v>161</v>
      </c>
      <c r="B124" s="33" t="s">
        <v>162</v>
      </c>
      <c r="C124" s="33" t="s">
        <v>169</v>
      </c>
      <c r="D124" s="33" t="s">
        <v>170</v>
      </c>
    </row>
    <row r="125" spans="1:4" ht="24" x14ac:dyDescent="0.25">
      <c r="A125" s="33" t="s">
        <v>163</v>
      </c>
      <c r="B125" s="33" t="s">
        <v>164</v>
      </c>
      <c r="C125" s="33" t="s">
        <v>171</v>
      </c>
      <c r="D125" s="33" t="s">
        <v>172</v>
      </c>
    </row>
    <row r="126" spans="1:4" x14ac:dyDescent="0.25">
      <c r="A126" s="31" t="s">
        <v>173</v>
      </c>
      <c r="B126" s="23"/>
      <c r="C126" s="23"/>
      <c r="D126" s="23"/>
    </row>
    <row r="127" spans="1:4" x14ac:dyDescent="0.25">
      <c r="A127" s="25" t="s">
        <v>174</v>
      </c>
      <c r="B127" s="23"/>
      <c r="C127" s="23"/>
      <c r="D127" s="23"/>
    </row>
    <row r="128" spans="1:4" x14ac:dyDescent="0.25">
      <c r="A128" s="25" t="s">
        <v>175</v>
      </c>
      <c r="B128" s="23"/>
      <c r="C128" s="23"/>
      <c r="D128" s="23"/>
    </row>
    <row r="130" spans="1:1" x14ac:dyDescent="0.25">
      <c r="A130" s="25" t="s">
        <v>176</v>
      </c>
    </row>
    <row r="131" spans="1:1" x14ac:dyDescent="0.25">
      <c r="A131" s="27" t="s">
        <v>177</v>
      </c>
    </row>
    <row r="132" spans="1:1" x14ac:dyDescent="0.25">
      <c r="A132" s="25" t="s">
        <v>178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OR_BI</vt:lpstr>
      <vt:lpstr>OR_SA</vt:lpstr>
      <vt:lpstr>Var_2 stocks</vt:lpstr>
      <vt:lpstr>Sheet4</vt:lpstr>
      <vt:lpstr>Sheet5</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tejas</dc:creator>
  <cp:lastModifiedBy>tejas</cp:lastModifiedBy>
  <dcterms:created xsi:type="dcterms:W3CDTF">2018-05-16T04:12:43Z</dcterms:created>
  <dcterms:modified xsi:type="dcterms:W3CDTF">2018-05-17T03:33:27Z</dcterms:modified>
</cp:coreProperties>
</file>