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tejas\Desktop\Fin (Exam)\"/>
    </mc:Choice>
  </mc:AlternateContent>
  <xr:revisionPtr revIDLastSave="0" documentId="13_ncr:1_{26991C37-4613-4261-A825-3545C54F2298}" xr6:coauthVersionLast="33" xr6:coauthVersionMax="33" xr10:uidLastSave="{00000000-0000-0000-0000-000000000000}"/>
  <bookViews>
    <workbookView xWindow="0" yWindow="0" windowWidth="20490" windowHeight="7545" activeTab="4" xr2:uid="{33E1176A-BB42-4CB3-9513-10EEAC381A7E}"/>
  </bookViews>
  <sheets>
    <sheet name="OR_BI" sheetId="1" r:id="rId1"/>
    <sheet name="OR_SA" sheetId="2" r:id="rId2"/>
    <sheet name="Var_2 stocks" sheetId="3" r:id="rId3"/>
    <sheet name="Sheet4" sheetId="4" r:id="rId4"/>
    <sheet name="Sheet5" sheetId="5" r:id="rId5"/>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9" i="4" l="1"/>
  <c r="I8" i="4"/>
  <c r="I7" i="4"/>
  <c r="I6" i="4"/>
  <c r="I5" i="4"/>
  <c r="I4" i="4"/>
  <c r="D12" i="4"/>
  <c r="D11" i="4"/>
  <c r="D10" i="4"/>
  <c r="D9" i="4"/>
  <c r="D6" i="4"/>
  <c r="D7" i="4"/>
  <c r="D4" i="4"/>
  <c r="D3" i="4"/>
  <c r="D2" i="4"/>
  <c r="C28" i="3" l="1"/>
  <c r="D28" i="3"/>
  <c r="E28" i="3"/>
  <c r="B28" i="3"/>
  <c r="E27" i="3"/>
  <c r="D27" i="3"/>
  <c r="C27" i="3"/>
  <c r="B27" i="3"/>
  <c r="J15" i="3"/>
  <c r="J14" i="3"/>
  <c r="J13" i="3"/>
  <c r="J12" i="3" a="1"/>
  <c r="J12" i="3" s="1"/>
  <c r="J11" i="3" a="1"/>
  <c r="J11" i="3" s="1"/>
  <c r="C6" i="3"/>
  <c r="D6" i="3"/>
  <c r="E6" i="3"/>
  <c r="B6" i="3"/>
  <c r="G5" i="3"/>
  <c r="C5" i="3"/>
  <c r="D5" i="3"/>
  <c r="E5" i="3"/>
  <c r="B5" i="3"/>
  <c r="G27" i="3" l="1"/>
  <c r="J33" i="3" a="1"/>
  <c r="K11" i="3"/>
  <c r="M11" i="3"/>
  <c r="L11" i="3"/>
  <c r="M33" i="3" l="1"/>
  <c r="L33" i="3"/>
  <c r="K33" i="3"/>
  <c r="J33" i="3"/>
  <c r="J34" i="3" s="1" a="1"/>
  <c r="J34" i="3" s="1"/>
  <c r="J35" i="3" s="1"/>
  <c r="J36" i="3" s="1"/>
  <c r="J37" i="3" s="1"/>
  <c r="K4" i="2" l="1"/>
  <c r="K5" i="2"/>
  <c r="K6" i="2"/>
  <c r="K7" i="2"/>
  <c r="K8" i="2"/>
  <c r="K3" i="2"/>
  <c r="O5" i="2" s="1"/>
  <c r="J4" i="2"/>
  <c r="J5" i="2"/>
  <c r="J6" i="2"/>
  <c r="J7" i="2"/>
  <c r="J8" i="2"/>
  <c r="J3" i="2"/>
  <c r="J10" i="2" s="1"/>
  <c r="I4" i="2"/>
  <c r="I5" i="2"/>
  <c r="I6" i="2"/>
  <c r="I7" i="2"/>
  <c r="I10" i="2" s="1"/>
  <c r="I8" i="2"/>
  <c r="I3" i="2"/>
  <c r="L5" i="1"/>
  <c r="O8" i="1" s="1"/>
  <c r="I5" i="1"/>
  <c r="J5" i="1"/>
  <c r="H5" i="1"/>
  <c r="K10" i="2" l="1"/>
  <c r="O7" i="2" s="1"/>
  <c r="O8" i="2" s="1"/>
</calcChain>
</file>

<file path=xl/sharedStrings.xml><?xml version="1.0" encoding="utf-8"?>
<sst xmlns="http://schemas.openxmlformats.org/spreadsheetml/2006/main" count="112" uniqueCount="70">
  <si>
    <t>2013-14</t>
  </si>
  <si>
    <t>2014-15</t>
  </si>
  <si>
    <t>2015-16</t>
  </si>
  <si>
    <t>CF</t>
  </si>
  <si>
    <t>TS</t>
  </si>
  <si>
    <t>RB</t>
  </si>
  <si>
    <t>CB</t>
  </si>
  <si>
    <t>PS</t>
  </si>
  <si>
    <t>AS</t>
  </si>
  <si>
    <t>sum</t>
  </si>
  <si>
    <t>AVG</t>
  </si>
  <si>
    <t>Capital charge = avg * alpha</t>
  </si>
  <si>
    <t xml:space="preserve">k = </t>
  </si>
  <si>
    <t>avg * 15%</t>
  </si>
  <si>
    <t>k</t>
  </si>
  <si>
    <t>beta</t>
  </si>
  <si>
    <t>capital charge</t>
  </si>
  <si>
    <t>avg capital charge</t>
  </si>
  <si>
    <t>n</t>
  </si>
  <si>
    <t>alpha</t>
  </si>
  <si>
    <t>No. of portfolio</t>
  </si>
  <si>
    <t>stock price</t>
  </si>
  <si>
    <t>portfolio value</t>
  </si>
  <si>
    <t>weight</t>
  </si>
  <si>
    <t>c1</t>
  </si>
  <si>
    <t>c2</t>
  </si>
  <si>
    <t>c3</t>
  </si>
  <si>
    <t>c4</t>
  </si>
  <si>
    <t>weight * matrix</t>
  </si>
  <si>
    <t>portfolio variance</t>
  </si>
  <si>
    <t>portfolio sigma</t>
  </si>
  <si>
    <t>Var @99%</t>
  </si>
  <si>
    <t>Var @99% (30 days)</t>
  </si>
  <si>
    <r>
      <t>•</t>
    </r>
    <r>
      <rPr>
        <sz val="11"/>
        <color rgb="FF000000"/>
        <rFont val="Calibri"/>
        <family val="2"/>
        <scheme val="minor"/>
      </rPr>
      <t>Primary Risk</t>
    </r>
  </si>
  <si>
    <r>
      <t>–</t>
    </r>
    <r>
      <rPr>
        <b/>
        <i/>
        <sz val="11"/>
        <color rgb="FF000000"/>
        <rFont val="Calibri"/>
        <family val="2"/>
        <scheme val="minor"/>
      </rPr>
      <t>Credit risk</t>
    </r>
    <r>
      <rPr>
        <sz val="11"/>
        <color rgb="FF000000"/>
        <rFont val="Calibri"/>
        <family val="2"/>
        <scheme val="minor"/>
      </rPr>
      <t>, which refers to the risk of loss arising from a borrower defaulting on their obligations</t>
    </r>
  </si>
  <si>
    <r>
      <t>–</t>
    </r>
    <r>
      <rPr>
        <b/>
        <i/>
        <sz val="11"/>
        <color rgb="FF000000"/>
        <rFont val="Calibri"/>
        <family val="2"/>
        <scheme val="minor"/>
      </rPr>
      <t>Operational risk</t>
    </r>
    <r>
      <rPr>
        <sz val="11"/>
        <color rgb="FF000000"/>
        <rFont val="Calibri"/>
        <family val="2"/>
        <scheme val="minor"/>
      </rPr>
      <t>, which is the risk of loss resulting from inadequate or failed internal processes, people, and systems, or from external events</t>
    </r>
  </si>
  <si>
    <r>
      <t>–</t>
    </r>
    <r>
      <rPr>
        <b/>
        <i/>
        <sz val="11"/>
        <color rgb="FF000000"/>
        <rFont val="Calibri"/>
        <family val="2"/>
        <scheme val="minor"/>
      </rPr>
      <t>Market risk</t>
    </r>
    <r>
      <rPr>
        <sz val="11"/>
        <color rgb="FF000000"/>
        <rFont val="Calibri"/>
        <family val="2"/>
        <scheme val="minor"/>
      </rPr>
      <t>, which refers to the risk of loss from holding financial instruments for trading purposes and arises due to movements in market prices, such as interest rates, exchange rates, commodity prices and equity values</t>
    </r>
  </si>
  <si>
    <r>
      <t>–</t>
    </r>
    <r>
      <rPr>
        <b/>
        <i/>
        <sz val="11"/>
        <color rgb="FF000000"/>
        <rFont val="Calibri"/>
        <family val="2"/>
        <scheme val="minor"/>
      </rPr>
      <t xml:space="preserve">Liquidity risk </t>
    </r>
    <r>
      <rPr>
        <sz val="11"/>
        <color rgb="FF000000"/>
        <rFont val="Calibri"/>
        <family val="2"/>
        <scheme val="minor"/>
      </rPr>
      <t>refers to the risk of not having sufficient liquidity with the bank to meet its day to day requirement. Generally, it arises when the payments due from borrowers are delayed leading to severe cash shortages and the bank is unable to cope with</t>
    </r>
  </si>
  <si>
    <r>
      <t>•</t>
    </r>
    <r>
      <rPr>
        <sz val="11"/>
        <color rgb="FF000000"/>
        <rFont val="Calibri"/>
        <family val="2"/>
        <scheme val="minor"/>
      </rPr>
      <t>Other Risk types</t>
    </r>
  </si>
  <si>
    <r>
      <t>–</t>
    </r>
    <r>
      <rPr>
        <b/>
        <sz val="11"/>
        <color rgb="FF000000"/>
        <rFont val="Calibri"/>
        <family val="2"/>
        <scheme val="minor"/>
      </rPr>
      <t xml:space="preserve">Reputational and Strategic Risks - </t>
    </r>
    <r>
      <rPr>
        <sz val="11"/>
        <color rgb="FF000000"/>
        <rFont val="Calibri"/>
        <family val="2"/>
        <scheme val="minor"/>
      </rPr>
      <t>Trust that consumers and clients put in financial institutions is the main asset, which help them run a profitable business.  Wrong strategies can lead to reputational risk. Merger and acquisition, research and development are some of the factors responsible for strategic risk.</t>
    </r>
  </si>
  <si>
    <r>
      <t>–</t>
    </r>
    <r>
      <rPr>
        <b/>
        <sz val="11"/>
        <color rgb="FF000000"/>
        <rFont val="Calibri"/>
        <family val="2"/>
        <scheme val="minor"/>
      </rPr>
      <t xml:space="preserve">Concentration Risk- </t>
    </r>
    <r>
      <rPr>
        <sz val="11"/>
        <color rgb="FF000000"/>
        <rFont val="Calibri"/>
        <family val="2"/>
        <scheme val="minor"/>
      </rPr>
      <t>with respect to</t>
    </r>
    <r>
      <rPr>
        <b/>
        <sz val="11"/>
        <color rgb="FF000000"/>
        <rFont val="Calibri"/>
        <family val="2"/>
        <scheme val="minor"/>
      </rPr>
      <t xml:space="preserve"> </t>
    </r>
    <r>
      <rPr>
        <sz val="11"/>
        <color rgb="FF000000"/>
        <rFont val="Calibri"/>
        <family val="2"/>
        <scheme val="minor"/>
      </rPr>
      <t>credit risk an organization can see concentration risk arising from the point of view of low or diminishing diversification across industrial sectors, geographical regions, etc. in a loan portfolio</t>
    </r>
  </si>
  <si>
    <r>
      <t>–</t>
    </r>
    <r>
      <rPr>
        <b/>
        <sz val="11"/>
        <color rgb="FF000000"/>
        <rFont val="Calibri"/>
        <family val="2"/>
        <scheme val="minor"/>
      </rPr>
      <t xml:space="preserve">Country Risk- </t>
    </r>
    <r>
      <rPr>
        <sz val="11"/>
        <color rgb="FF000000"/>
        <rFont val="Calibri"/>
        <family val="2"/>
        <scheme val="minor"/>
      </rPr>
      <t xml:space="preserve">a collection of risks associated with investing in a foreign country. These risks include political risk, exchange rate risk, economic risk, sovereign risk and transfer risk, which is the risk of capital being locked up or frozen by government action. </t>
    </r>
  </si>
  <si>
    <r>
      <t>•</t>
    </r>
    <r>
      <rPr>
        <sz val="12"/>
        <color rgb="FF000000"/>
        <rFont val="Calibri"/>
        <family val="2"/>
        <scheme val="minor"/>
      </rPr>
      <t xml:space="preserve">Capital serves as a buffer against a bank’s unexpected losses and as a basis for its medium-term growth. </t>
    </r>
  </si>
  <si>
    <r>
      <t>•</t>
    </r>
    <r>
      <rPr>
        <sz val="12"/>
        <color rgb="FF000000"/>
        <rFont val="Calibri"/>
        <family val="2"/>
        <scheme val="minor"/>
      </rPr>
      <t>An adequately capitalised banking system that is better able to absorb losses and provide credit to consumers and businesses throughout the business cycle.</t>
    </r>
  </si>
  <si>
    <r>
      <t>•</t>
    </r>
    <r>
      <rPr>
        <sz val="12"/>
        <color rgb="FF000000"/>
        <rFont val="Calibri"/>
        <family val="2"/>
        <scheme val="minor"/>
      </rPr>
      <t>Regulatory vs economic capital</t>
    </r>
  </si>
  <si>
    <r>
      <t>–</t>
    </r>
    <r>
      <rPr>
        <sz val="12"/>
        <color rgb="FF000000"/>
        <rFont val="Calibri"/>
        <family val="2"/>
        <scheme val="minor"/>
      </rPr>
      <t>Regulatory capital is defined by the regulator (8%)</t>
    </r>
  </si>
  <si>
    <r>
      <t>–</t>
    </r>
    <r>
      <rPr>
        <sz val="12"/>
        <color rgb="FF000000"/>
        <rFont val="Calibri"/>
        <family val="2"/>
        <scheme val="minor"/>
      </rPr>
      <t xml:space="preserve">Economic Capital (EC) is the amount of capital that a bank or financial institution needs in order to protect itself with a chosen level of certainty against insolvency due to unexpected losses over a given time period at a specified confidence level </t>
    </r>
  </si>
  <si>
    <r>
      <t>–</t>
    </r>
    <r>
      <rPr>
        <sz val="12"/>
        <color rgb="FF000000"/>
        <rFont val="Calibri"/>
        <family val="2"/>
        <scheme val="minor"/>
      </rPr>
      <t>EC is that capital which the top management or shareholders would choose to hold in the absence of regulation considering the cost and benefit of holding optimum capital.</t>
    </r>
  </si>
  <si>
    <r>
      <t>•</t>
    </r>
    <r>
      <rPr>
        <sz val="12"/>
        <color rgb="FF000000"/>
        <rFont val="Calibri"/>
        <family val="2"/>
        <scheme val="minor"/>
      </rPr>
      <t>Why regulatory capital</t>
    </r>
  </si>
  <si>
    <r>
      <t>•</t>
    </r>
    <r>
      <rPr>
        <sz val="12"/>
        <color rgb="FF000000"/>
        <rFont val="Calibri"/>
        <family val="2"/>
        <scheme val="minor"/>
      </rPr>
      <t>Regulatory capital as per Basel II</t>
    </r>
  </si>
  <si>
    <r>
      <t>–</t>
    </r>
    <r>
      <rPr>
        <sz val="12"/>
        <color rgb="FF000000"/>
        <rFont val="Calibri"/>
        <family val="2"/>
        <scheme val="minor"/>
      </rPr>
      <t>Tier 1 capital (core capital): equity and disclosed reserves</t>
    </r>
  </si>
  <si>
    <r>
      <t>–</t>
    </r>
    <r>
      <rPr>
        <sz val="12"/>
        <color rgb="FF000000"/>
        <rFont val="Calibri"/>
        <family val="2"/>
        <scheme val="minor"/>
      </rPr>
      <t>Tier 2 capital (supplementary capital): undisclosed reserves, revaluation reserves, provisions</t>
    </r>
  </si>
  <si>
    <r>
      <t>–</t>
    </r>
    <r>
      <rPr>
        <sz val="12"/>
        <color rgb="FF000000"/>
        <rFont val="Calibri"/>
        <family val="2"/>
        <scheme val="minor"/>
      </rPr>
      <t>Tier 3 capital: subordinated debt which is capable of becoming part of bank’s permanent capital</t>
    </r>
  </si>
  <si>
    <r>
      <t>–</t>
    </r>
    <r>
      <rPr>
        <sz val="12"/>
        <color rgb="FF000000"/>
        <rFont val="Calibri"/>
        <family val="2"/>
        <scheme val="minor"/>
      </rPr>
      <t>Basel II prescribes minimum CAR as 8%</t>
    </r>
  </si>
  <si>
    <r>
      <t>•</t>
    </r>
    <r>
      <rPr>
        <sz val="12"/>
        <color rgb="FF000000"/>
        <rFont val="Calibri"/>
        <family val="2"/>
        <scheme val="minor"/>
      </rPr>
      <t>For Advanced Measurement Approach (AMA)</t>
    </r>
  </si>
  <si>
    <r>
      <t>–</t>
    </r>
    <r>
      <rPr>
        <sz val="12"/>
        <color rgb="FF000000"/>
        <rFont val="Calibri"/>
        <family val="2"/>
        <scheme val="minor"/>
      </rPr>
      <t>Capital requirement is based on bank’s internal operational risk measurement system.</t>
    </r>
  </si>
  <si>
    <r>
      <t>–</t>
    </r>
    <r>
      <rPr>
        <sz val="12"/>
        <color rgb="FF000000"/>
        <rFont val="Calibri"/>
        <family val="2"/>
        <scheme val="minor"/>
      </rPr>
      <t>Focuses on both measurement and management of operational risk.</t>
    </r>
  </si>
  <si>
    <r>
      <t>–</t>
    </r>
    <r>
      <rPr>
        <sz val="12"/>
        <color rgb="FF000000"/>
        <rFont val="Calibri"/>
        <family val="2"/>
        <scheme val="minor"/>
      </rPr>
      <t>Requires supervisory approval based on qualitative and quantitative standards.</t>
    </r>
  </si>
  <si>
    <r>
      <t>•</t>
    </r>
    <r>
      <rPr>
        <sz val="12"/>
        <color rgb="FF000000"/>
        <rFont val="Calibri"/>
        <family val="2"/>
        <scheme val="minor"/>
      </rPr>
      <t>Provides sensitivity (in contrast to simple approaches for calculating risk-based capital)</t>
    </r>
  </si>
  <si>
    <r>
      <t>•</t>
    </r>
    <r>
      <rPr>
        <sz val="12"/>
        <color rgb="FF000000"/>
        <rFont val="Calibri"/>
        <family val="2"/>
        <scheme val="minor"/>
      </rPr>
      <t>Bank-wide view of Operational Risk events and hence better application of mitigation techniques</t>
    </r>
  </si>
  <si>
    <r>
      <t>•</t>
    </r>
    <r>
      <rPr>
        <sz val="12"/>
        <color rgb="FF000000"/>
        <rFont val="Calibri"/>
        <family val="2"/>
        <scheme val="minor"/>
      </rPr>
      <t>Scope for less regulatory capital allocation compared to Basic Indicator Approach (Subject to RBI Approval of the AMA approach)</t>
    </r>
  </si>
  <si>
    <r>
      <t>•</t>
    </r>
    <r>
      <rPr>
        <sz val="12"/>
        <color rgb="FF000000"/>
        <rFont val="Calibri"/>
        <family val="2"/>
        <scheme val="minor"/>
      </rPr>
      <t>Regulatory capital: Internal statistical model – sum of Expected Loss (EL) and Unexpected Loss (UL). Banks should endeavor to account for EL by means of provision, balance through holding capital.</t>
    </r>
  </si>
  <si>
    <r>
      <t>•</t>
    </r>
    <r>
      <rPr>
        <sz val="12"/>
        <color rgb="FF000000"/>
        <rFont val="Calibri"/>
        <family val="2"/>
        <scheme val="minor"/>
      </rPr>
      <t>The AMA model should capture potentially severe “tail” loss events to capture the major drivers of operational risk affecting the shape of the tail loss estimates</t>
    </r>
  </si>
  <si>
    <r>
      <t>•</t>
    </r>
    <r>
      <rPr>
        <sz val="12"/>
        <color rgb="FF000000"/>
        <rFont val="Calibri"/>
        <family val="2"/>
        <scheme val="minor"/>
      </rPr>
      <t>A Bank’s internal loss data may not be sufficient to model the operational risk exposure faced by a Bank as many potential risks would not have materialized</t>
    </r>
  </si>
  <si>
    <r>
      <t>•</t>
    </r>
    <r>
      <rPr>
        <sz val="12"/>
        <color rgb="FF000000"/>
        <rFont val="Calibri"/>
        <family val="2"/>
        <scheme val="minor"/>
      </rPr>
      <t>Basel II framework requires that ORMS to incorporate four key data inputs:</t>
    </r>
  </si>
  <si>
    <r>
      <t>•</t>
    </r>
    <r>
      <rPr>
        <sz val="12"/>
        <color rgb="FF000000"/>
        <rFont val="Calibri"/>
        <family val="2"/>
        <scheme val="minor"/>
      </rPr>
      <t>Internal data;</t>
    </r>
  </si>
  <si>
    <r>
      <t>•</t>
    </r>
    <r>
      <rPr>
        <sz val="12"/>
        <color rgb="FF000000"/>
        <rFont val="Calibri"/>
        <family val="2"/>
        <scheme val="minor"/>
      </rPr>
      <t>Relevant external operational risk data;</t>
    </r>
  </si>
  <si>
    <r>
      <t>•</t>
    </r>
    <r>
      <rPr>
        <sz val="12"/>
        <color rgb="FF000000"/>
        <rFont val="Calibri"/>
        <family val="2"/>
        <scheme val="minor"/>
      </rPr>
      <t>Scenario analysis; and</t>
    </r>
  </si>
  <si>
    <r>
      <t>•</t>
    </r>
    <r>
      <rPr>
        <sz val="12"/>
        <color rgb="FF000000"/>
        <rFont val="Calibri"/>
        <family val="2"/>
        <scheme val="minor"/>
      </rPr>
      <t>Business environment and internal control factors (BEICFs)</t>
    </r>
  </si>
  <si>
    <r>
      <t>•</t>
    </r>
    <r>
      <rPr>
        <sz val="12"/>
        <color rgb="FF000000"/>
        <rFont val="Calibri"/>
        <family val="2"/>
        <scheme val="minor"/>
      </rPr>
      <t xml:space="preserve">The bank should have a credible, transparent, well- documented and verifiable approach for weighting the estimates of the AMA elements in overall calculation dataset used to compute capital charge.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</si>
</sst>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00%"/>
  </numFmts>
  <fonts count="7" x14ac:knownFonts="1">
    <font>
      <sz val="11"/>
      <color theme="1"/>
      <name val="Calibri"/>
      <family val="2"/>
      <scheme val="minor"/>
    </font>
    <font>
      <sz val="11"/>
      <color theme="1"/>
      <name val="Arial"/>
      <family val="2"/>
    </font>
    <font>
      <sz val="11"/>
      <color rgb="FF000000"/>
      <name val="Calibri"/>
      <family val="2"/>
      <scheme val="minor"/>
    </font>
    <font>
      <b/>
      <i/>
      <sz val="11"/>
      <color rgb="FF000000"/>
      <name val="Calibri"/>
      <family val="2"/>
      <scheme val="minor"/>
    </font>
    <font>
      <b/>
      <sz val="11"/>
      <color rgb="FF000000"/>
      <name val="Calibri"/>
      <family val="2"/>
      <scheme val="minor"/>
    </font>
    <font>
      <sz val="12"/>
      <color theme="1"/>
      <name val="Arial"/>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9" fontId="0" fillId="0" borderId="0" xfId="0" applyNumberFormat="1"/>
    <xf numFmtId="165" fontId="0" fillId="0" borderId="0" xfId="0" applyNumberFormat="1"/>
    <xf numFmtId="0" fontId="1" fillId="0" borderId="0" xfId="0" applyFont="1" applyAlignment="1">
      <alignment horizontal="left" vertical="center" indent="4" readingOrder="1"/>
    </xf>
    <xf numFmtId="0" fontId="0" fillId="0" borderId="0" xfId="0" applyFont="1"/>
    <xf numFmtId="0" fontId="1" fillId="0" borderId="0" xfId="0" applyFont="1" applyAlignment="1">
      <alignment horizontal="left" vertical="center" indent="8" readingOrder="1"/>
    </xf>
    <xf numFmtId="0" fontId="5" fillId="0" borderId="0" xfId="0" applyFont="1" applyAlignment="1">
      <alignment horizontal="left" vertical="center" indent="4" readingOrder="1"/>
    </xf>
    <xf numFmtId="0" fontId="5" fillId="0" borderId="0" xfId="0" applyFont="1" applyAlignment="1">
      <alignment horizontal="left" vertical="center" indent="8" readingOrder="1"/>
    </xf>
    <xf numFmtId="0" fontId="5" fillId="0" borderId="0" xfId="0" applyFont="1" applyAlignment="1">
      <alignment horizontal="left" vertical="center" indent="9" readingOrder="1"/>
    </xf>
    <xf numFmtId="0" fontId="5" fillId="0" borderId="0" xfId="0" applyFont="1" applyAlignment="1">
      <alignment horizontal="left" vertical="center" indent="3"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0294A-B7F2-47AC-B89A-6303F33FC28C}">
  <dimension ref="B2:O8"/>
  <sheetViews>
    <sheetView workbookViewId="0">
      <selection activeCell="L10" sqref="L10"/>
    </sheetView>
  </sheetViews>
  <sheetFormatPr defaultRowHeight="15" x14ac:dyDescent="0.25"/>
  <sheetData>
    <row r="2" spans="2:15" x14ac:dyDescent="0.25">
      <c r="C2" t="s">
        <v>0</v>
      </c>
      <c r="D2" t="s">
        <v>1</v>
      </c>
      <c r="E2" t="s">
        <v>2</v>
      </c>
    </row>
    <row r="3" spans="2:15" x14ac:dyDescent="0.25">
      <c r="B3" t="s">
        <v>3</v>
      </c>
      <c r="C3">
        <v>800</v>
      </c>
      <c r="D3">
        <v>900</v>
      </c>
      <c r="E3">
        <v>1000</v>
      </c>
    </row>
    <row r="4" spans="2:15" x14ac:dyDescent="0.25">
      <c r="B4" t="s">
        <v>4</v>
      </c>
      <c r="C4">
        <v>1000</v>
      </c>
      <c r="D4">
        <v>1100</v>
      </c>
      <c r="E4">
        <v>12000</v>
      </c>
      <c r="L4" t="s">
        <v>10</v>
      </c>
      <c r="N4" t="s">
        <v>11</v>
      </c>
    </row>
    <row r="5" spans="2:15" x14ac:dyDescent="0.25">
      <c r="B5" t="s">
        <v>5</v>
      </c>
      <c r="C5">
        <v>12000</v>
      </c>
      <c r="D5">
        <v>13000</v>
      </c>
      <c r="E5">
        <v>14000</v>
      </c>
      <c r="G5" t="s">
        <v>9</v>
      </c>
      <c r="H5">
        <f>SUM(C3:C8)</f>
        <v>29700</v>
      </c>
      <c r="I5">
        <f>SUM(D3:D8)</f>
        <v>33000</v>
      </c>
      <c r="J5">
        <f>SUM(E3:E8)</f>
        <v>47100</v>
      </c>
      <c r="L5">
        <f>AVERAGE(H5:J5)</f>
        <v>36600</v>
      </c>
    </row>
    <row r="6" spans="2:15" x14ac:dyDescent="0.25">
      <c r="B6" t="s">
        <v>6</v>
      </c>
      <c r="C6">
        <v>8000</v>
      </c>
      <c r="D6">
        <v>9000</v>
      </c>
      <c r="E6">
        <v>10000</v>
      </c>
      <c r="N6" t="s">
        <v>12</v>
      </c>
      <c r="O6" t="s">
        <v>13</v>
      </c>
    </row>
    <row r="7" spans="2:15" x14ac:dyDescent="0.25">
      <c r="B7" t="s">
        <v>7</v>
      </c>
      <c r="C7">
        <v>900</v>
      </c>
      <c r="D7">
        <v>1000</v>
      </c>
      <c r="E7">
        <v>1100</v>
      </c>
      <c r="L7" t="s">
        <v>19</v>
      </c>
    </row>
    <row r="8" spans="2:15" x14ac:dyDescent="0.25">
      <c r="B8" t="s">
        <v>8</v>
      </c>
      <c r="C8">
        <v>7000</v>
      </c>
      <c r="D8">
        <v>8000</v>
      </c>
      <c r="E8">
        <v>9000</v>
      </c>
      <c r="L8" s="1">
        <v>0.15</v>
      </c>
      <c r="N8" t="s">
        <v>14</v>
      </c>
      <c r="O8">
        <f>L5*15%</f>
        <v>5490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70900-3E72-474E-B8F6-271A9A5633A1}">
  <dimension ref="B2:O10"/>
  <sheetViews>
    <sheetView workbookViewId="0">
      <selection activeCell="H14" sqref="H14"/>
    </sheetView>
  </sheetViews>
  <sheetFormatPr defaultRowHeight="15" x14ac:dyDescent="0.25"/>
  <cols>
    <col min="7" max="7" width="16.7109375" bestFit="1" customWidth="1"/>
    <col min="14" max="14" width="16.7109375" bestFit="1" customWidth="1"/>
  </cols>
  <sheetData>
    <row r="2" spans="2:15" x14ac:dyDescent="0.25">
      <c r="C2" t="s">
        <v>0</v>
      </c>
      <c r="D2" t="s">
        <v>1</v>
      </c>
      <c r="E2" t="s">
        <v>2</v>
      </c>
      <c r="F2" t="s">
        <v>15</v>
      </c>
      <c r="I2" t="s">
        <v>0</v>
      </c>
      <c r="J2" t="s">
        <v>1</v>
      </c>
      <c r="K2" t="s">
        <v>2</v>
      </c>
    </row>
    <row r="3" spans="2:15" x14ac:dyDescent="0.25">
      <c r="B3" t="s">
        <v>3</v>
      </c>
      <c r="C3">
        <v>800</v>
      </c>
      <c r="D3">
        <v>900</v>
      </c>
      <c r="E3">
        <v>1000</v>
      </c>
      <c r="F3" s="1">
        <v>0.18</v>
      </c>
      <c r="H3" t="s">
        <v>3</v>
      </c>
      <c r="I3">
        <f>C3*F3</f>
        <v>144</v>
      </c>
      <c r="J3">
        <f>D3*F3</f>
        <v>162</v>
      </c>
      <c r="K3">
        <f>E3*F3</f>
        <v>180</v>
      </c>
    </row>
    <row r="4" spans="2:15" x14ac:dyDescent="0.25">
      <c r="B4" t="s">
        <v>4</v>
      </c>
      <c r="C4">
        <v>1000</v>
      </c>
      <c r="D4">
        <v>1100</v>
      </c>
      <c r="E4">
        <v>12000</v>
      </c>
      <c r="F4" s="1">
        <v>0.18</v>
      </c>
      <c r="H4" t="s">
        <v>4</v>
      </c>
      <c r="I4">
        <f>C4*F4</f>
        <v>180</v>
      </c>
      <c r="J4">
        <f>D4*F4</f>
        <v>198</v>
      </c>
      <c r="K4">
        <f>E4*F4</f>
        <v>2160</v>
      </c>
    </row>
    <row r="5" spans="2:15" x14ac:dyDescent="0.25">
      <c r="B5" t="s">
        <v>5</v>
      </c>
      <c r="C5">
        <v>12000</v>
      </c>
      <c r="D5">
        <v>13000</v>
      </c>
      <c r="E5">
        <v>14000</v>
      </c>
      <c r="F5" s="1">
        <v>0.12</v>
      </c>
      <c r="H5" t="s">
        <v>5</v>
      </c>
      <c r="I5">
        <f>C5*F5</f>
        <v>1440</v>
      </c>
      <c r="J5">
        <f>D5*F5</f>
        <v>1560</v>
      </c>
      <c r="K5">
        <f>E5*F5</f>
        <v>1680</v>
      </c>
      <c r="N5" t="s">
        <v>18</v>
      </c>
      <c r="O5">
        <f>COUNT(K3:K8)</f>
        <v>6</v>
      </c>
    </row>
    <row r="6" spans="2:15" x14ac:dyDescent="0.25">
      <c r="B6" t="s">
        <v>6</v>
      </c>
      <c r="C6">
        <v>8000</v>
      </c>
      <c r="D6">
        <v>9000</v>
      </c>
      <c r="E6">
        <v>10000</v>
      </c>
      <c r="F6" s="1">
        <v>0.15</v>
      </c>
      <c r="H6" t="s">
        <v>6</v>
      </c>
      <c r="I6">
        <f>C6*F6</f>
        <v>1200</v>
      </c>
      <c r="J6">
        <f>D6*F6</f>
        <v>1350</v>
      </c>
      <c r="K6">
        <f>E6*F6</f>
        <v>1500</v>
      </c>
    </row>
    <row r="7" spans="2:15" x14ac:dyDescent="0.25">
      <c r="B7" t="s">
        <v>7</v>
      </c>
      <c r="C7">
        <v>900</v>
      </c>
      <c r="D7">
        <v>1000</v>
      </c>
      <c r="E7">
        <v>1100</v>
      </c>
      <c r="F7" s="1">
        <v>0.18</v>
      </c>
      <c r="H7" t="s">
        <v>7</v>
      </c>
      <c r="I7">
        <f>C7*F7</f>
        <v>162</v>
      </c>
      <c r="J7">
        <f>D7*F7</f>
        <v>180</v>
      </c>
      <c r="K7">
        <f>E7*F7</f>
        <v>198</v>
      </c>
      <c r="N7" t="s">
        <v>16</v>
      </c>
      <c r="O7">
        <f>SUM(I10:K10)</f>
        <v>15894</v>
      </c>
    </row>
    <row r="8" spans="2:15" x14ac:dyDescent="0.25">
      <c r="B8" t="s">
        <v>8</v>
      </c>
      <c r="C8">
        <v>7000</v>
      </c>
      <c r="D8">
        <v>8000</v>
      </c>
      <c r="E8">
        <v>9000</v>
      </c>
      <c r="F8" s="1">
        <v>0.15</v>
      </c>
      <c r="H8" t="s">
        <v>8</v>
      </c>
      <c r="I8">
        <f>C8*F8</f>
        <v>1050</v>
      </c>
      <c r="J8">
        <f>D8*F8</f>
        <v>1200</v>
      </c>
      <c r="K8">
        <f>E8*F8</f>
        <v>1350</v>
      </c>
      <c r="N8" t="s">
        <v>17</v>
      </c>
      <c r="O8">
        <f>O7/O5</f>
        <v>2649</v>
      </c>
    </row>
    <row r="10" spans="2:15" x14ac:dyDescent="0.25">
      <c r="H10" t="s">
        <v>9</v>
      </c>
      <c r="I10">
        <f>SUM(I3:I8)</f>
        <v>4176</v>
      </c>
      <c r="J10">
        <f t="shared" ref="J10:K10" si="0">SUM(J3:J8)</f>
        <v>4650</v>
      </c>
      <c r="K10">
        <f t="shared" si="0"/>
        <v>7068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9A739-F252-44D1-B29C-7CCAF2374D47}">
  <dimension ref="A2:N37"/>
  <sheetViews>
    <sheetView zoomScale="95" zoomScaleNormal="95" workbookViewId="0">
      <selection activeCell="R12" sqref="R12"/>
    </sheetView>
  </sheetViews>
  <sheetFormatPr defaultRowHeight="15" x14ac:dyDescent="0.25"/>
  <cols>
    <col min="1" max="1" width="14.85546875" bestFit="1" customWidth="1"/>
    <col min="9" max="9" width="18.42578125" bestFit="1" customWidth="1"/>
    <col min="13" max="13" width="10" bestFit="1" customWidth="1"/>
    <col min="16" max="16" width="12" bestFit="1" customWidth="1"/>
  </cols>
  <sheetData>
    <row r="2" spans="1:14" x14ac:dyDescent="0.25">
      <c r="A2" t="s">
        <v>20</v>
      </c>
      <c r="B2">
        <v>10000</v>
      </c>
      <c r="C2">
        <v>9000</v>
      </c>
      <c r="D2">
        <v>7000</v>
      </c>
      <c r="E2">
        <v>6000</v>
      </c>
    </row>
    <row r="3" spans="1:14" x14ac:dyDescent="0.25">
      <c r="A3" t="s">
        <v>21</v>
      </c>
      <c r="B3">
        <v>580</v>
      </c>
      <c r="C3">
        <v>890</v>
      </c>
      <c r="D3">
        <v>1160</v>
      </c>
      <c r="E3">
        <v>1350</v>
      </c>
      <c r="I3" t="s">
        <v>23</v>
      </c>
      <c r="K3" t="s">
        <v>24</v>
      </c>
      <c r="L3" t="s">
        <v>25</v>
      </c>
      <c r="M3" t="s">
        <v>26</v>
      </c>
      <c r="N3" t="s">
        <v>27</v>
      </c>
    </row>
    <row r="4" spans="1:14" x14ac:dyDescent="0.25">
      <c r="I4">
        <v>0.19314019314019315</v>
      </c>
      <c r="J4" t="s">
        <v>24</v>
      </c>
      <c r="K4">
        <v>4.5999999999999999E-2</v>
      </c>
      <c r="L4">
        <v>1.2999999999999999E-2</v>
      </c>
      <c r="M4">
        <v>2.1000000000000001E-2</v>
      </c>
      <c r="N4">
        <v>-4.7E-2</v>
      </c>
    </row>
    <row r="5" spans="1:14" x14ac:dyDescent="0.25">
      <c r="A5" t="s">
        <v>22</v>
      </c>
      <c r="B5">
        <f>B2*B3</f>
        <v>5800000</v>
      </c>
      <c r="C5">
        <f>C2*C3</f>
        <v>8010000</v>
      </c>
      <c r="D5">
        <f>D2*D3</f>
        <v>8120000</v>
      </c>
      <c r="E5">
        <f>E2*E3</f>
        <v>8100000</v>
      </c>
      <c r="G5">
        <f>SUM(B5:E5)</f>
        <v>30030000</v>
      </c>
      <c r="I5">
        <v>0.26673326673326675</v>
      </c>
      <c r="J5" t="s">
        <v>25</v>
      </c>
      <c r="K5">
        <v>1.2999999999999999E-2</v>
      </c>
      <c r="L5">
        <v>5.1999999999999998E-2</v>
      </c>
      <c r="M5">
        <v>2.5999999999999999E-2</v>
      </c>
      <c r="N5">
        <v>-2.8000000000000001E-2</v>
      </c>
    </row>
    <row r="6" spans="1:14" x14ac:dyDescent="0.25">
      <c r="A6" t="s">
        <v>23</v>
      </c>
      <c r="B6">
        <f>B5/$G$5</f>
        <v>0.19314019314019315</v>
      </c>
      <c r="C6">
        <f t="shared" ref="C6:E6" si="0">C5/$G$5</f>
        <v>0.26673326673326675</v>
      </c>
      <c r="D6">
        <f t="shared" si="0"/>
        <v>0.2703962703962704</v>
      </c>
      <c r="E6">
        <f t="shared" si="0"/>
        <v>0.26973026973026976</v>
      </c>
      <c r="I6">
        <v>0.2703962703962704</v>
      </c>
      <c r="J6" t="s">
        <v>26</v>
      </c>
      <c r="K6">
        <v>2.1000000000000001E-2</v>
      </c>
      <c r="L6">
        <v>2.5999999999999999E-2</v>
      </c>
      <c r="M6">
        <v>2E-3</v>
      </c>
      <c r="N6">
        <v>-3.0000000000000001E-3</v>
      </c>
    </row>
    <row r="7" spans="1:14" x14ac:dyDescent="0.25">
      <c r="I7">
        <v>0.26973026973026976</v>
      </c>
      <c r="J7" t="s">
        <v>27</v>
      </c>
      <c r="K7">
        <v>-4.7E-2</v>
      </c>
      <c r="L7">
        <v>2.8000000000000001E-2</v>
      </c>
      <c r="M7">
        <v>-3.0000000000000001E-3</v>
      </c>
      <c r="N7">
        <v>2E-3</v>
      </c>
    </row>
    <row r="11" spans="1:14" x14ac:dyDescent="0.25">
      <c r="I11" t="s">
        <v>28</v>
      </c>
      <c r="J11">
        <f t="array" ref="J11:M11">MMULT(B6:E6,K4:N7)</f>
        <v>5.3529803529803535E-3</v>
      </c>
      <c r="K11">
        <v>3.0963702963702964E-2</v>
      </c>
      <c r="L11">
        <v>1.0722610722610723E-2</v>
      </c>
      <c r="M11">
        <v>-1.681784881784882E-2</v>
      </c>
    </row>
    <row r="12" spans="1:14" x14ac:dyDescent="0.25">
      <c r="I12" t="s">
        <v>29</v>
      </c>
      <c r="J12">
        <f t="array" ref="J12">MMULT(J11:M11,I4:I7)</f>
        <v>7.6559963513010455E-3</v>
      </c>
    </row>
    <row r="13" spans="1:14" x14ac:dyDescent="0.25">
      <c r="I13" t="s">
        <v>30</v>
      </c>
      <c r="J13">
        <f>SQRT(J12)</f>
        <v>8.7498550566858221E-2</v>
      </c>
    </row>
    <row r="14" spans="1:14" x14ac:dyDescent="0.25">
      <c r="I14" t="s">
        <v>31</v>
      </c>
      <c r="J14">
        <f>2.33*J13*G5</f>
        <v>6122264.8333080132</v>
      </c>
    </row>
    <row r="15" spans="1:14" x14ac:dyDescent="0.25">
      <c r="I15" t="s">
        <v>32</v>
      </c>
      <c r="J15">
        <f>J14*SQRT(30)</f>
        <v>33533025.522234045</v>
      </c>
    </row>
    <row r="24" spans="1:14" x14ac:dyDescent="0.25">
      <c r="A24" t="s">
        <v>20</v>
      </c>
      <c r="B24">
        <v>10000</v>
      </c>
      <c r="C24">
        <v>8000</v>
      </c>
      <c r="D24">
        <v>6000</v>
      </c>
      <c r="E24">
        <v>5000</v>
      </c>
      <c r="K24">
        <v>0.3317182258665673</v>
      </c>
      <c r="L24">
        <v>0.19381289601192694</v>
      </c>
      <c r="M24">
        <v>0.24152068579947819</v>
      </c>
      <c r="N24">
        <v>0.23294819232202757</v>
      </c>
    </row>
    <row r="25" spans="1:14" x14ac:dyDescent="0.25">
      <c r="A25" t="s">
        <v>21</v>
      </c>
      <c r="B25">
        <v>890</v>
      </c>
      <c r="C25">
        <v>650</v>
      </c>
      <c r="D25">
        <v>1080</v>
      </c>
      <c r="E25">
        <v>1250</v>
      </c>
      <c r="I25" t="s">
        <v>23</v>
      </c>
      <c r="K25" t="s">
        <v>24</v>
      </c>
      <c r="L25" t="s">
        <v>25</v>
      </c>
      <c r="M25" t="s">
        <v>26</v>
      </c>
      <c r="N25" t="s">
        <v>27</v>
      </c>
    </row>
    <row r="26" spans="1:14" x14ac:dyDescent="0.25">
      <c r="I26">
        <v>0.3317182258665673</v>
      </c>
      <c r="J26" t="s">
        <v>24</v>
      </c>
      <c r="K26" s="2">
        <v>4.0000000000000002E-4</v>
      </c>
      <c r="L26" s="2">
        <v>1E-4</v>
      </c>
      <c r="M26" s="2">
        <v>2.0000000000000001E-4</v>
      </c>
      <c r="N26" s="2">
        <v>-4.0000000000000002E-4</v>
      </c>
    </row>
    <row r="27" spans="1:14" x14ac:dyDescent="0.25">
      <c r="A27" t="s">
        <v>22</v>
      </c>
      <c r="B27">
        <f>B24*B25</f>
        <v>8900000</v>
      </c>
      <c r="C27">
        <f>C24*C25</f>
        <v>5200000</v>
      </c>
      <c r="D27">
        <f>D24*D25</f>
        <v>6480000</v>
      </c>
      <c r="E27">
        <f>E24*E25</f>
        <v>6250000</v>
      </c>
      <c r="G27">
        <f>SUM(B27:E27)</f>
        <v>26830000</v>
      </c>
      <c r="I27">
        <v>0.19381289601192694</v>
      </c>
      <c r="J27" t="s">
        <v>25</v>
      </c>
      <c r="K27" s="2">
        <v>1E-4</v>
      </c>
      <c r="L27" s="2">
        <v>5.0000000000000001E-4</v>
      </c>
      <c r="M27" s="2">
        <v>2.5999999999999998E-4</v>
      </c>
      <c r="N27" s="2">
        <v>-2.7999999999999998E-4</v>
      </c>
    </row>
    <row r="28" spans="1:14" x14ac:dyDescent="0.25">
      <c r="A28" t="s">
        <v>23</v>
      </c>
      <c r="B28">
        <f>B27/$G$27</f>
        <v>0.3317182258665673</v>
      </c>
      <c r="C28">
        <f t="shared" ref="C28:E28" si="1">C27/$G$27</f>
        <v>0.19381289601192694</v>
      </c>
      <c r="D28">
        <f t="shared" si="1"/>
        <v>0.24152068579947819</v>
      </c>
      <c r="E28">
        <f t="shared" si="1"/>
        <v>0.23294819232202757</v>
      </c>
      <c r="I28">
        <v>0.24152068579947819</v>
      </c>
      <c r="J28" t="s">
        <v>26</v>
      </c>
      <c r="K28" s="2">
        <v>2.0000000000000001E-4</v>
      </c>
      <c r="L28" s="2">
        <v>2.5999999999999998E-4</v>
      </c>
      <c r="M28" s="2">
        <v>4.0000000000000002E-4</v>
      </c>
      <c r="N28" s="2">
        <v>-3.5E-4</v>
      </c>
    </row>
    <row r="29" spans="1:14" x14ac:dyDescent="0.25">
      <c r="I29">
        <v>0.23294819232202757</v>
      </c>
      <c r="J29" t="s">
        <v>27</v>
      </c>
      <c r="K29" s="2">
        <v>-4.0000000000000002E-4</v>
      </c>
      <c r="L29" s="2">
        <v>-2.7999999999999998E-4</v>
      </c>
      <c r="M29" s="2">
        <v>-3.5E-4</v>
      </c>
      <c r="N29" s="2">
        <v>2.9999999999999997E-4</v>
      </c>
    </row>
    <row r="33" spans="9:13" x14ac:dyDescent="0.25">
      <c r="I33" t="s">
        <v>28</v>
      </c>
      <c r="J33">
        <f t="array" ref="J33:M33">MMULT(B28:E28,K26:N29)</f>
        <v>1.0719344017890423E-4</v>
      </c>
      <c r="K33">
        <v>1.2764815505031681E-4</v>
      </c>
      <c r="L33">
        <v>1.3181140514349608E-4</v>
      </c>
      <c r="M33">
        <v>-2.0160268356317557E-4</v>
      </c>
    </row>
    <row r="34" spans="9:13" x14ac:dyDescent="0.25">
      <c r="I34" t="s">
        <v>29</v>
      </c>
      <c r="J34">
        <f t="array" ref="J34">MMULT(J33:M33,I26:I29)</f>
        <v>4.517007666470005E-5</v>
      </c>
    </row>
    <row r="35" spans="9:13" x14ac:dyDescent="0.25">
      <c r="I35" t="s">
        <v>30</v>
      </c>
      <c r="J35">
        <f>SQRT(J34)</f>
        <v>6.7208687433024644E-3</v>
      </c>
    </row>
    <row r="36" spans="9:13" x14ac:dyDescent="0.25">
      <c r="I36" t="s">
        <v>31</v>
      </c>
      <c r="J36">
        <f>2.33*J35*G27</f>
        <v>420147.7165319359</v>
      </c>
    </row>
    <row r="37" spans="9:13" x14ac:dyDescent="0.25">
      <c r="I37" t="s">
        <v>32</v>
      </c>
      <c r="J37">
        <f>J36*SQRT(30)</f>
        <v>2301243.818288275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EF59C-CC5D-4096-BABC-10E6A611BA08}">
  <dimension ref="D2:I12"/>
  <sheetViews>
    <sheetView workbookViewId="0">
      <selection activeCell="H23" sqref="H23"/>
    </sheetView>
  </sheetViews>
  <sheetFormatPr defaultRowHeight="15" x14ac:dyDescent="0.25"/>
  <sheetData>
    <row r="2" spans="4:9" x14ac:dyDescent="0.25">
      <c r="D2">
        <f>50*10%</f>
        <v>5</v>
      </c>
    </row>
    <row r="3" spans="4:9" x14ac:dyDescent="0.25">
      <c r="D3">
        <f>50*8%</f>
        <v>4</v>
      </c>
    </row>
    <row r="4" spans="4:9" x14ac:dyDescent="0.25">
      <c r="D4">
        <f>54*8%</f>
        <v>4.32</v>
      </c>
      <c r="I4">
        <f>150*8%</f>
        <v>12</v>
      </c>
    </row>
    <row r="5" spans="4:9" x14ac:dyDescent="0.25">
      <c r="I5">
        <f>150*1.5</f>
        <v>225</v>
      </c>
    </row>
    <row r="6" spans="4:9" x14ac:dyDescent="0.25">
      <c r="D6">
        <f>56*8%</f>
        <v>4.4800000000000004</v>
      </c>
      <c r="I6">
        <f>I5*8%</f>
        <v>18</v>
      </c>
    </row>
    <row r="7" spans="4:9" x14ac:dyDescent="0.25">
      <c r="D7">
        <f>55*8%</f>
        <v>4.4000000000000004</v>
      </c>
      <c r="I7">
        <f>150/1.5</f>
        <v>100</v>
      </c>
    </row>
    <row r="8" spans="4:9" x14ac:dyDescent="0.25">
      <c r="I8">
        <f>I7*8%</f>
        <v>8</v>
      </c>
    </row>
    <row r="9" spans="4:9" x14ac:dyDescent="0.25">
      <c r="D9">
        <f>55*8%</f>
        <v>4.4000000000000004</v>
      </c>
      <c r="I9">
        <f>150/2*8%</f>
        <v>6</v>
      </c>
    </row>
    <row r="10" spans="4:9" x14ac:dyDescent="0.25">
      <c r="D10">
        <f>54*9%</f>
        <v>4.8599999999999994</v>
      </c>
    </row>
    <row r="11" spans="4:9" x14ac:dyDescent="0.25">
      <c r="D11">
        <f>55*9%</f>
        <v>4.95</v>
      </c>
    </row>
    <row r="12" spans="4:9" x14ac:dyDescent="0.25">
      <c r="D12">
        <f>50*9%</f>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856E1-B83A-46EE-93C6-112228BA85DB}">
  <dimension ref="E22:E65"/>
  <sheetViews>
    <sheetView tabSelected="1" topLeftCell="A54" workbookViewId="0">
      <selection activeCell="M69" sqref="M69"/>
    </sheetView>
  </sheetViews>
  <sheetFormatPr defaultRowHeight="15" x14ac:dyDescent="0.25"/>
  <cols>
    <col min="1" max="16384" width="9.140625" style="4"/>
  </cols>
  <sheetData>
    <row r="22" spans="5:5" x14ac:dyDescent="0.25">
      <c r="E22" s="3" t="s">
        <v>33</v>
      </c>
    </row>
    <row r="23" spans="5:5" x14ac:dyDescent="0.25">
      <c r="E23" s="5" t="s">
        <v>34</v>
      </c>
    </row>
    <row r="24" spans="5:5" x14ac:dyDescent="0.25">
      <c r="E24" s="5" t="s">
        <v>35</v>
      </c>
    </row>
    <row r="25" spans="5:5" x14ac:dyDescent="0.25">
      <c r="E25" s="5" t="s">
        <v>36</v>
      </c>
    </row>
    <row r="26" spans="5:5" x14ac:dyDescent="0.25">
      <c r="E26" s="5" t="s">
        <v>37</v>
      </c>
    </row>
    <row r="27" spans="5:5" x14ac:dyDescent="0.25">
      <c r="E27" s="3" t="s">
        <v>38</v>
      </c>
    </row>
    <row r="28" spans="5:5" x14ac:dyDescent="0.25">
      <c r="E28" s="5" t="s">
        <v>39</v>
      </c>
    </row>
    <row r="29" spans="5:5" x14ac:dyDescent="0.25">
      <c r="E29" s="5" t="s">
        <v>40</v>
      </c>
    </row>
    <row r="30" spans="5:5" x14ac:dyDescent="0.25">
      <c r="E30" s="5" t="s">
        <v>41</v>
      </c>
    </row>
    <row r="33" spans="5:5" ht="15.75" x14ac:dyDescent="0.25">
      <c r="E33" s="6" t="s">
        <v>42</v>
      </c>
    </row>
    <row r="34" spans="5:5" ht="15.75" x14ac:dyDescent="0.25">
      <c r="E34" s="6" t="s">
        <v>43</v>
      </c>
    </row>
    <row r="35" spans="5:5" ht="15.75" x14ac:dyDescent="0.25">
      <c r="E35" s="6" t="s">
        <v>44</v>
      </c>
    </row>
    <row r="36" spans="5:5" ht="15.75" x14ac:dyDescent="0.25">
      <c r="E36" s="7" t="s">
        <v>45</v>
      </c>
    </row>
    <row r="37" spans="5:5" ht="15.75" x14ac:dyDescent="0.25">
      <c r="E37" s="7" t="s">
        <v>46</v>
      </c>
    </row>
    <row r="38" spans="5:5" ht="15.75" x14ac:dyDescent="0.25">
      <c r="E38" s="7" t="s">
        <v>47</v>
      </c>
    </row>
    <row r="39" spans="5:5" ht="15.75" x14ac:dyDescent="0.25">
      <c r="E39" s="6" t="s">
        <v>48</v>
      </c>
    </row>
    <row r="40" spans="5:5" ht="15.75" x14ac:dyDescent="0.25">
      <c r="E40" s="6" t="s">
        <v>49</v>
      </c>
    </row>
    <row r="41" spans="5:5" ht="15.75" x14ac:dyDescent="0.25">
      <c r="E41" s="7" t="s">
        <v>50</v>
      </c>
    </row>
    <row r="42" spans="5:5" ht="15.75" x14ac:dyDescent="0.25">
      <c r="E42" s="7" t="s">
        <v>51</v>
      </c>
    </row>
    <row r="43" spans="5:5" ht="15.75" x14ac:dyDescent="0.25">
      <c r="E43" s="7" t="s">
        <v>52</v>
      </c>
    </row>
    <row r="44" spans="5:5" ht="15.75" x14ac:dyDescent="0.25">
      <c r="E44" s="7" t="s">
        <v>53</v>
      </c>
    </row>
    <row r="47" spans="5:5" ht="15.75" x14ac:dyDescent="0.25">
      <c r="E47" s="6" t="s">
        <v>54</v>
      </c>
    </row>
    <row r="48" spans="5:5" ht="15.75" x14ac:dyDescent="0.25">
      <c r="E48" s="7" t="s">
        <v>55</v>
      </c>
    </row>
    <row r="49" spans="5:5" ht="15.75" x14ac:dyDescent="0.25">
      <c r="E49" s="7" t="s">
        <v>56</v>
      </c>
    </row>
    <row r="50" spans="5:5" ht="15.75" x14ac:dyDescent="0.25">
      <c r="E50" s="7" t="s">
        <v>57</v>
      </c>
    </row>
    <row r="51" spans="5:5" ht="15.75" x14ac:dyDescent="0.25">
      <c r="E51" s="6" t="s">
        <v>58</v>
      </c>
    </row>
    <row r="52" spans="5:5" ht="15.75" x14ac:dyDescent="0.25">
      <c r="E52" s="6" t="s">
        <v>59</v>
      </c>
    </row>
    <row r="53" spans="5:5" ht="15.75" x14ac:dyDescent="0.25">
      <c r="E53" s="6" t="s">
        <v>60</v>
      </c>
    </row>
    <row r="55" spans="5:5" ht="15.75" x14ac:dyDescent="0.25">
      <c r="E55" s="6" t="s">
        <v>61</v>
      </c>
    </row>
    <row r="56" spans="5:5" ht="15.75" x14ac:dyDescent="0.25">
      <c r="E56" s="6" t="s">
        <v>62</v>
      </c>
    </row>
    <row r="59" spans="5:5" ht="15.75" x14ac:dyDescent="0.25">
      <c r="E59" s="6" t="s">
        <v>63</v>
      </c>
    </row>
    <row r="60" spans="5:5" ht="15.75" x14ac:dyDescent="0.25">
      <c r="E60" s="6" t="s">
        <v>64</v>
      </c>
    </row>
    <row r="61" spans="5:5" ht="15.75" x14ac:dyDescent="0.25">
      <c r="E61" s="8" t="s">
        <v>65</v>
      </c>
    </row>
    <row r="62" spans="5:5" ht="15.75" x14ac:dyDescent="0.25">
      <c r="E62" s="8" t="s">
        <v>66</v>
      </c>
    </row>
    <row r="63" spans="5:5" ht="15.75" x14ac:dyDescent="0.25">
      <c r="E63" s="8" t="s">
        <v>67</v>
      </c>
    </row>
    <row r="64" spans="5:5" ht="15.75" x14ac:dyDescent="0.25">
      <c r="E64" s="8" t="s">
        <v>68</v>
      </c>
    </row>
    <row r="65" spans="5:5" ht="15.75" x14ac:dyDescent="0.25">
      <c r="E65" s="9"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OR_BI</vt:lpstr>
      <vt:lpstr>OR_SA</vt:lpstr>
      <vt:lpstr>Var_2 stocks</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tejas</dc:creator>
  <cp:lastModifiedBy>tejas</cp:lastModifiedBy>
  <dcterms:created xsi:type="dcterms:W3CDTF">2018-05-16T04:12:43Z</dcterms:created>
  <dcterms:modified xsi:type="dcterms:W3CDTF">2018-05-16T14:48:41Z</dcterms:modified>
</cp:coreProperties>
</file>